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indst\BIFUbC\"/>
    </mc:Choice>
  </mc:AlternateContent>
  <bookViews>
    <workbookView xWindow="360" yWindow="135" windowWidth="20235" windowHeight="9000"/>
  </bookViews>
  <sheets>
    <sheet name="About" sheetId="1" r:id="rId1"/>
    <sheet name="Refineries" sheetId="25" r:id="rId2"/>
    <sheet name="Pipelines &amp; Military" sheetId="27" r:id="rId3"/>
    <sheet name="AEO Table 73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6" l="1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9" i="16"/>
  <c r="C9" i="16"/>
  <c r="B4" i="16"/>
  <c r="B6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B2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H4" i="15" l="1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G5" i="15"/>
  <c r="F5" i="15"/>
  <c r="E5" i="15"/>
  <c r="D5" i="15"/>
  <c r="C5" i="15"/>
  <c r="G4" i="15"/>
  <c r="F4" i="15"/>
  <c r="E4" i="15"/>
  <c r="D4" i="15"/>
  <c r="C4" i="15"/>
  <c r="E190" i="28"/>
  <c r="F190" i="28"/>
  <c r="G190" i="28"/>
  <c r="H190" i="28"/>
  <c r="I190" i="28"/>
  <c r="J190" i="28"/>
  <c r="K190" i="28"/>
  <c r="L190" i="28"/>
  <c r="M190" i="28"/>
  <c r="N190" i="28"/>
  <c r="O190" i="28"/>
  <c r="P190" i="28"/>
  <c r="Q190" i="28"/>
  <c r="R190" i="28"/>
  <c r="S190" i="28"/>
  <c r="T190" i="28"/>
  <c r="U190" i="28"/>
  <c r="V190" i="28"/>
  <c r="W190" i="28"/>
  <c r="X190" i="28"/>
  <c r="Y190" i="28"/>
  <c r="Z190" i="28"/>
  <c r="AA190" i="28"/>
  <c r="AB190" i="28"/>
  <c r="AC190" i="28"/>
  <c r="AD190" i="28"/>
  <c r="AE190" i="28"/>
  <c r="AF190" i="28"/>
  <c r="AG190" i="28"/>
  <c r="AH190" i="28"/>
  <c r="AI190" i="28"/>
  <c r="E191" i="28"/>
  <c r="F191" i="28"/>
  <c r="G191" i="28"/>
  <c r="H191" i="28"/>
  <c r="I191" i="28"/>
  <c r="J191" i="28"/>
  <c r="K191" i="28"/>
  <c r="L191" i="28"/>
  <c r="M191" i="28"/>
  <c r="N191" i="28"/>
  <c r="O191" i="28"/>
  <c r="P191" i="28"/>
  <c r="Q191" i="28"/>
  <c r="R191" i="28"/>
  <c r="S191" i="28"/>
  <c r="T191" i="28"/>
  <c r="U191" i="28"/>
  <c r="V191" i="28"/>
  <c r="W191" i="28"/>
  <c r="X191" i="28"/>
  <c r="Y191" i="28"/>
  <c r="Z191" i="28"/>
  <c r="AA191" i="28"/>
  <c r="AB191" i="28"/>
  <c r="AC191" i="28"/>
  <c r="AD191" i="28"/>
  <c r="AE191" i="28"/>
  <c r="AF191" i="28"/>
  <c r="AG191" i="28"/>
  <c r="AH191" i="28"/>
  <c r="AI191" i="28"/>
  <c r="C190" i="28"/>
  <c r="D190" i="28"/>
  <c r="C191" i="28"/>
  <c r="D191" i="28"/>
  <c r="B190" i="28"/>
  <c r="B191" i="28"/>
  <c r="E178" i="28"/>
  <c r="F178" i="28"/>
  <c r="G178" i="28"/>
  <c r="H178" i="28"/>
  <c r="I178" i="28"/>
  <c r="J178" i="28"/>
  <c r="K178" i="28"/>
  <c r="L178" i="28"/>
  <c r="M178" i="28"/>
  <c r="N178" i="28"/>
  <c r="O178" i="28"/>
  <c r="P178" i="28"/>
  <c r="Q178" i="28"/>
  <c r="R178" i="28"/>
  <c r="S178" i="28"/>
  <c r="T178" i="28"/>
  <c r="U178" i="28"/>
  <c r="V178" i="28"/>
  <c r="W178" i="28"/>
  <c r="X178" i="28"/>
  <c r="Y178" i="28"/>
  <c r="Z178" i="28"/>
  <c r="AA178" i="28"/>
  <c r="AB178" i="28"/>
  <c r="AC178" i="28"/>
  <c r="AD178" i="28"/>
  <c r="AE178" i="28"/>
  <c r="AF178" i="28"/>
  <c r="AG178" i="28"/>
  <c r="AH178" i="28"/>
  <c r="AI178" i="28"/>
  <c r="E179" i="28"/>
  <c r="E6" i="16" s="1"/>
  <c r="F179" i="28"/>
  <c r="F6" i="16" s="1"/>
  <c r="G179" i="28"/>
  <c r="G6" i="16" s="1"/>
  <c r="H179" i="28"/>
  <c r="H6" i="16" s="1"/>
  <c r="I179" i="28"/>
  <c r="I6" i="16" s="1"/>
  <c r="J179" i="28"/>
  <c r="J6" i="16" s="1"/>
  <c r="K179" i="28"/>
  <c r="K6" i="16" s="1"/>
  <c r="L179" i="28"/>
  <c r="L6" i="16" s="1"/>
  <c r="M179" i="28"/>
  <c r="M6" i="16" s="1"/>
  <c r="N179" i="28"/>
  <c r="N6" i="16" s="1"/>
  <c r="O179" i="28"/>
  <c r="O6" i="16" s="1"/>
  <c r="P179" i="28"/>
  <c r="P6" i="16" s="1"/>
  <c r="Q179" i="28"/>
  <c r="Q6" i="16" s="1"/>
  <c r="R179" i="28"/>
  <c r="R6" i="16" s="1"/>
  <c r="S179" i="28"/>
  <c r="S6" i="16" s="1"/>
  <c r="T179" i="28"/>
  <c r="T6" i="16" s="1"/>
  <c r="U179" i="28"/>
  <c r="U6" i="16" s="1"/>
  <c r="V179" i="28"/>
  <c r="V6" i="16" s="1"/>
  <c r="W179" i="28"/>
  <c r="W6" i="16" s="1"/>
  <c r="X179" i="28"/>
  <c r="X6" i="16" s="1"/>
  <c r="Y179" i="28"/>
  <c r="Y6" i="16" s="1"/>
  <c r="Z179" i="28"/>
  <c r="Z6" i="16" s="1"/>
  <c r="AA179" i="28"/>
  <c r="AA6" i="16" s="1"/>
  <c r="AB179" i="28"/>
  <c r="AB6" i="16" s="1"/>
  <c r="AC179" i="28"/>
  <c r="AC6" i="16" s="1"/>
  <c r="AD179" i="28"/>
  <c r="AD6" i="16" s="1"/>
  <c r="AE179" i="28"/>
  <c r="AE6" i="16" s="1"/>
  <c r="AF179" i="28"/>
  <c r="AF6" i="16" s="1"/>
  <c r="AG179" i="28"/>
  <c r="AG6" i="16" s="1"/>
  <c r="AH179" i="28"/>
  <c r="AH6" i="16" s="1"/>
  <c r="AI179" i="28"/>
  <c r="AI6" i="16" s="1"/>
  <c r="C178" i="28"/>
  <c r="D178" i="28"/>
  <c r="C179" i="28"/>
  <c r="C6" i="16" s="1"/>
  <c r="D179" i="28"/>
  <c r="D6" i="16" s="1"/>
  <c r="B178" i="28"/>
  <c r="B179" i="28"/>
  <c r="E166" i="28"/>
  <c r="F166" i="28"/>
  <c r="G166" i="28"/>
  <c r="H166" i="28"/>
  <c r="I166" i="28"/>
  <c r="J166" i="28"/>
  <c r="K166" i="28"/>
  <c r="L166" i="28"/>
  <c r="M166" i="28"/>
  <c r="N166" i="28"/>
  <c r="O166" i="28"/>
  <c r="P166" i="28"/>
  <c r="Q166" i="28"/>
  <c r="R166" i="28"/>
  <c r="S166" i="28"/>
  <c r="T166" i="28"/>
  <c r="U166" i="28"/>
  <c r="V166" i="28"/>
  <c r="W166" i="28"/>
  <c r="X166" i="28"/>
  <c r="Y166" i="28"/>
  <c r="Z166" i="28"/>
  <c r="AA166" i="28"/>
  <c r="AB166" i="28"/>
  <c r="AC166" i="28"/>
  <c r="AD166" i="28"/>
  <c r="AE166" i="28"/>
  <c r="AF166" i="28"/>
  <c r="AG166" i="28"/>
  <c r="AH166" i="28"/>
  <c r="AI166" i="28"/>
  <c r="E167" i="28"/>
  <c r="F167" i="28"/>
  <c r="G167" i="28"/>
  <c r="H167" i="28"/>
  <c r="I167" i="28"/>
  <c r="J167" i="28"/>
  <c r="K167" i="28"/>
  <c r="L167" i="28"/>
  <c r="M167" i="28"/>
  <c r="N167" i="28"/>
  <c r="O167" i="28"/>
  <c r="P167" i="28"/>
  <c r="Q167" i="28"/>
  <c r="R167" i="28"/>
  <c r="S167" i="28"/>
  <c r="T167" i="28"/>
  <c r="U167" i="28"/>
  <c r="V167" i="28"/>
  <c r="W167" i="28"/>
  <c r="X167" i="28"/>
  <c r="Y167" i="28"/>
  <c r="Z167" i="28"/>
  <c r="AA167" i="28"/>
  <c r="AB167" i="28"/>
  <c r="AC167" i="28"/>
  <c r="AD167" i="28"/>
  <c r="AE167" i="28"/>
  <c r="AF167" i="28"/>
  <c r="AG167" i="28"/>
  <c r="AH167" i="28"/>
  <c r="AI167" i="28"/>
  <c r="C166" i="28"/>
  <c r="D166" i="28"/>
  <c r="C167" i="28"/>
  <c r="D167" i="28"/>
  <c r="B166" i="28"/>
  <c r="B167" i="28"/>
  <c r="B135" i="28"/>
  <c r="B136" i="28"/>
  <c r="B137" i="28"/>
  <c r="B134" i="28"/>
  <c r="B126" i="28"/>
  <c r="C126" i="28" s="1"/>
  <c r="B127" i="28"/>
  <c r="D127" i="28" s="1"/>
  <c r="D145" i="28" s="1"/>
  <c r="B128" i="28"/>
  <c r="B129" i="28"/>
  <c r="B125" i="28"/>
  <c r="B122" i="28"/>
  <c r="B123" i="28"/>
  <c r="B124" i="28"/>
  <c r="B121" i="28"/>
  <c r="D87" i="28" l="1"/>
  <c r="B51" i="28"/>
  <c r="B114" i="28" l="1"/>
  <c r="B115" i="28"/>
  <c r="E130" i="28" s="1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C123" i="14"/>
  <c r="E141" i="28" l="1"/>
  <c r="E142" i="28"/>
  <c r="E143" i="28"/>
  <c r="E144" i="28"/>
  <c r="B113" i="28"/>
  <c r="C130" i="28" s="1"/>
  <c r="D13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C2" i="23"/>
  <c r="C4" i="23"/>
  <c r="C5" i="23"/>
  <c r="C8" i="23"/>
  <c r="B5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2" i="22"/>
  <c r="C4" i="22"/>
  <c r="C5" i="22"/>
  <c r="C8" i="22"/>
  <c r="B8" i="22"/>
  <c r="B5" i="22"/>
  <c r="B4" i="22"/>
  <c r="B2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B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B2" i="19"/>
  <c r="B103" i="14"/>
  <c r="B129" i="14" s="1"/>
  <c r="B102" i="14"/>
  <c r="B128" i="14" s="1"/>
  <c r="B101" i="14"/>
  <c r="B127" i="14" s="1"/>
  <c r="B100" i="14"/>
  <c r="B126" i="14" s="1"/>
  <c r="B99" i="14"/>
  <c r="B125" i="14" s="1"/>
  <c r="B98" i="14"/>
  <c r="B124" i="14" s="1"/>
  <c r="B97" i="14"/>
  <c r="B123" i="14" s="1"/>
  <c r="B96" i="14"/>
  <c r="B122" i="14" s="1"/>
  <c r="B95" i="14"/>
  <c r="B121" i="14" s="1"/>
  <c r="B87" i="14"/>
  <c r="B86" i="14"/>
  <c r="B85" i="14"/>
  <c r="B84" i="14"/>
  <c r="B83" i="14"/>
  <c r="B68" i="14"/>
  <c r="B67" i="14"/>
  <c r="B66" i="14"/>
  <c r="B65" i="14"/>
  <c r="B61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E139" i="14"/>
  <c r="G139" i="14"/>
  <c r="J139" i="14"/>
  <c r="I9" i="18" s="1"/>
  <c r="M139" i="14"/>
  <c r="O139" i="14"/>
  <c r="R139" i="14"/>
  <c r="Q9" i="18" s="1"/>
  <c r="U139" i="14"/>
  <c r="W139" i="14"/>
  <c r="Z139" i="14"/>
  <c r="Y9" i="18" s="1"/>
  <c r="AC139" i="14"/>
  <c r="AE139" i="14"/>
  <c r="AH139" i="14"/>
  <c r="AG9" i="18" s="1"/>
  <c r="C139" i="14"/>
  <c r="B9" i="18" s="1"/>
  <c r="E3" i="18"/>
  <c r="I3" i="18"/>
  <c r="K3" i="18"/>
  <c r="M3" i="18"/>
  <c r="Q3" i="18"/>
  <c r="S3" i="18"/>
  <c r="U3" i="18"/>
  <c r="Y3" i="18"/>
  <c r="AA3" i="18"/>
  <c r="AC3" i="18"/>
  <c r="AG3" i="18"/>
  <c r="AI3" i="18"/>
  <c r="B3" i="18"/>
  <c r="D109" i="25"/>
  <c r="C3" i="18" s="1"/>
  <c r="E109" i="25"/>
  <c r="D3" i="18" s="1"/>
  <c r="F109" i="25"/>
  <c r="F139" i="14" s="1"/>
  <c r="E9" i="18" s="1"/>
  <c r="G109" i="25"/>
  <c r="F3" i="18" s="1"/>
  <c r="H109" i="25"/>
  <c r="H139" i="14" s="1"/>
  <c r="I109" i="25"/>
  <c r="I139" i="14" s="1"/>
  <c r="J109" i="25"/>
  <c r="K109" i="25"/>
  <c r="K139" i="14" s="1"/>
  <c r="L109" i="25"/>
  <c r="L139" i="14" s="1"/>
  <c r="K9" i="18" s="1"/>
  <c r="M109" i="25"/>
  <c r="L3" i="18" s="1"/>
  <c r="N109" i="25"/>
  <c r="N139" i="14" s="1"/>
  <c r="M9" i="18" s="1"/>
  <c r="O109" i="25"/>
  <c r="N3" i="18" s="1"/>
  <c r="P109" i="25"/>
  <c r="P139" i="14" s="1"/>
  <c r="Q109" i="25"/>
  <c r="Q139" i="14" s="1"/>
  <c r="R109" i="25"/>
  <c r="S109" i="25"/>
  <c r="S139" i="14" s="1"/>
  <c r="T109" i="25"/>
  <c r="T139" i="14" s="1"/>
  <c r="S9" i="18" s="1"/>
  <c r="U109" i="25"/>
  <c r="T3" i="18" s="1"/>
  <c r="V109" i="25"/>
  <c r="V139" i="14" s="1"/>
  <c r="U9" i="18" s="1"/>
  <c r="W109" i="25"/>
  <c r="V3" i="18" s="1"/>
  <c r="X109" i="25"/>
  <c r="X139" i="14" s="1"/>
  <c r="Y109" i="25"/>
  <c r="Y139" i="14" s="1"/>
  <c r="Z109" i="25"/>
  <c r="AA109" i="25"/>
  <c r="AA139" i="14" s="1"/>
  <c r="AB109" i="25"/>
  <c r="AB139" i="14" s="1"/>
  <c r="AA9" i="18" s="1"/>
  <c r="AC109" i="25"/>
  <c r="AB3" i="18" s="1"/>
  <c r="AD109" i="25"/>
  <c r="AD139" i="14" s="1"/>
  <c r="AC9" i="18" s="1"/>
  <c r="AE109" i="25"/>
  <c r="AD3" i="18" s="1"/>
  <c r="AF109" i="25"/>
  <c r="AF139" i="14" s="1"/>
  <c r="AG109" i="25"/>
  <c r="AG139" i="14" s="1"/>
  <c r="AH109" i="25"/>
  <c r="AI109" i="25"/>
  <c r="AI139" i="14" s="1"/>
  <c r="AJ109" i="25"/>
  <c r="AJ139" i="14" s="1"/>
  <c r="AI9" i="18" s="1"/>
  <c r="C109" i="25"/>
  <c r="D120" i="14"/>
  <c r="G120" i="14"/>
  <c r="I120" i="14"/>
  <c r="L120" i="14"/>
  <c r="O120" i="14"/>
  <c r="Q120" i="14"/>
  <c r="T120" i="14"/>
  <c r="W120" i="14"/>
  <c r="Y120" i="14"/>
  <c r="AB120" i="14"/>
  <c r="AE120" i="14"/>
  <c r="AG120" i="14"/>
  <c r="AJ120" i="14"/>
  <c r="D121" i="14"/>
  <c r="E121" i="14"/>
  <c r="F121" i="14"/>
  <c r="F130" i="14" s="1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V130" i="14" s="1"/>
  <c r="W121" i="14"/>
  <c r="X121" i="14"/>
  <c r="Y121" i="14"/>
  <c r="Z121" i="14"/>
  <c r="AA121" i="14"/>
  <c r="AB121" i="14"/>
  <c r="AC121" i="14"/>
  <c r="AD121" i="14"/>
  <c r="AD130" i="14" s="1"/>
  <c r="AE121" i="14"/>
  <c r="AF121" i="14"/>
  <c r="AG121" i="14"/>
  <c r="AH121" i="14"/>
  <c r="AI121" i="14"/>
  <c r="AJ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G130" i="14" s="1"/>
  <c r="AH126" i="14"/>
  <c r="AI126" i="14"/>
  <c r="AJ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E137" i="14"/>
  <c r="E138" i="14" s="1"/>
  <c r="H137" i="14"/>
  <c r="K137" i="14"/>
  <c r="M137" i="14"/>
  <c r="M138" i="14" s="1"/>
  <c r="P137" i="14"/>
  <c r="S137" i="14"/>
  <c r="U137" i="14"/>
  <c r="U138" i="14" s="1"/>
  <c r="X137" i="14"/>
  <c r="AA137" i="14"/>
  <c r="AC137" i="14"/>
  <c r="AC138" i="14" s="1"/>
  <c r="AF137" i="14"/>
  <c r="AI137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F141" i="14"/>
  <c r="K141" i="14"/>
  <c r="N141" i="14"/>
  <c r="S141" i="14"/>
  <c r="V141" i="14"/>
  <c r="AA141" i="14"/>
  <c r="AD141" i="14"/>
  <c r="AI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C141" i="14"/>
  <c r="C122" i="14"/>
  <c r="C126" i="14"/>
  <c r="C127" i="14"/>
  <c r="C128" i="14"/>
  <c r="C129" i="14"/>
  <c r="C132" i="14"/>
  <c r="C133" i="14"/>
  <c r="C134" i="14"/>
  <c r="C136" i="14"/>
  <c r="C140" i="14"/>
  <c r="C143" i="14"/>
  <c r="C121" i="14"/>
  <c r="C3" i="21"/>
  <c r="D3" i="21"/>
  <c r="F3" i="21"/>
  <c r="I3" i="21"/>
  <c r="K3" i="21"/>
  <c r="L3" i="21"/>
  <c r="N3" i="21"/>
  <c r="Q3" i="21"/>
  <c r="S3" i="21"/>
  <c r="T3" i="21"/>
  <c r="V3" i="21"/>
  <c r="Y3" i="21"/>
  <c r="AA3" i="21"/>
  <c r="AB3" i="21"/>
  <c r="AD3" i="21"/>
  <c r="AG3" i="21"/>
  <c r="D105" i="25"/>
  <c r="E105" i="25"/>
  <c r="E120" i="14" s="1"/>
  <c r="F105" i="25"/>
  <c r="E3" i="21" s="1"/>
  <c r="G105" i="25"/>
  <c r="H105" i="25"/>
  <c r="H120" i="14" s="1"/>
  <c r="I105" i="25"/>
  <c r="H3" i="21" s="1"/>
  <c r="J105" i="25"/>
  <c r="J120" i="14" s="1"/>
  <c r="K105" i="25"/>
  <c r="K120" i="14" s="1"/>
  <c r="L105" i="25"/>
  <c r="M105" i="25"/>
  <c r="M120" i="14" s="1"/>
  <c r="N105" i="25"/>
  <c r="M3" i="21" s="1"/>
  <c r="O105" i="25"/>
  <c r="P105" i="25"/>
  <c r="P120" i="14" s="1"/>
  <c r="Q105" i="25"/>
  <c r="P3" i="21" s="1"/>
  <c r="R105" i="25"/>
  <c r="R120" i="14" s="1"/>
  <c r="S105" i="25"/>
  <c r="S120" i="14" s="1"/>
  <c r="T105" i="25"/>
  <c r="U105" i="25"/>
  <c r="U120" i="14" s="1"/>
  <c r="V105" i="25"/>
  <c r="U3" i="21" s="1"/>
  <c r="W105" i="25"/>
  <c r="X105" i="25"/>
  <c r="X120" i="14" s="1"/>
  <c r="Y105" i="25"/>
  <c r="X3" i="21" s="1"/>
  <c r="Z105" i="25"/>
  <c r="Z120" i="14" s="1"/>
  <c r="AA105" i="25"/>
  <c r="AA120" i="14" s="1"/>
  <c r="AB105" i="25"/>
  <c r="AC105" i="25"/>
  <c r="AC120" i="14" s="1"/>
  <c r="AD105" i="25"/>
  <c r="AC3" i="21" s="1"/>
  <c r="AE105" i="25"/>
  <c r="AF105" i="25"/>
  <c r="AF120" i="14" s="1"/>
  <c r="AG105" i="25"/>
  <c r="AF3" i="21" s="1"/>
  <c r="AH105" i="25"/>
  <c r="AH120" i="14" s="1"/>
  <c r="AI105" i="25"/>
  <c r="AI120" i="14" s="1"/>
  <c r="AJ105" i="25"/>
  <c r="AI3" i="21" s="1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D107" i="25"/>
  <c r="C3" i="16" s="1"/>
  <c r="E107" i="25"/>
  <c r="D3" i="16" s="1"/>
  <c r="F107" i="25"/>
  <c r="E3" i="16" s="1"/>
  <c r="G107" i="25"/>
  <c r="F3" i="16" s="1"/>
  <c r="H107" i="25"/>
  <c r="G3" i="16" s="1"/>
  <c r="I107" i="25"/>
  <c r="H3" i="16" s="1"/>
  <c r="J107" i="25"/>
  <c r="I3" i="16" s="1"/>
  <c r="K107" i="25"/>
  <c r="J3" i="16" s="1"/>
  <c r="L107" i="25"/>
  <c r="K3" i="16" s="1"/>
  <c r="M107" i="25"/>
  <c r="L3" i="16" s="1"/>
  <c r="N107" i="25"/>
  <c r="M3" i="16" s="1"/>
  <c r="O107" i="25"/>
  <c r="N3" i="16" s="1"/>
  <c r="P107" i="25"/>
  <c r="O3" i="16" s="1"/>
  <c r="Q107" i="25"/>
  <c r="P3" i="16" s="1"/>
  <c r="R107" i="25"/>
  <c r="Q3" i="16" s="1"/>
  <c r="S107" i="25"/>
  <c r="R3" i="16" s="1"/>
  <c r="T107" i="25"/>
  <c r="S3" i="16" s="1"/>
  <c r="U107" i="25"/>
  <c r="T3" i="16" s="1"/>
  <c r="V107" i="25"/>
  <c r="U3" i="16" s="1"/>
  <c r="W107" i="25"/>
  <c r="V3" i="16" s="1"/>
  <c r="X107" i="25"/>
  <c r="W3" i="16" s="1"/>
  <c r="Y107" i="25"/>
  <c r="X3" i="16" s="1"/>
  <c r="Z107" i="25"/>
  <c r="Y3" i="16" s="1"/>
  <c r="AA107" i="25"/>
  <c r="Z3" i="16" s="1"/>
  <c r="AB107" i="25"/>
  <c r="AA3" i="16" s="1"/>
  <c r="AC107" i="25"/>
  <c r="AB3" i="16" s="1"/>
  <c r="AD107" i="25"/>
  <c r="AC3" i="16" s="1"/>
  <c r="AE107" i="25"/>
  <c r="AD3" i="16" s="1"/>
  <c r="AF107" i="25"/>
  <c r="AE3" i="16" s="1"/>
  <c r="AG107" i="25"/>
  <c r="AF3" i="16" s="1"/>
  <c r="AH107" i="25"/>
  <c r="AG3" i="16" s="1"/>
  <c r="AI107" i="25"/>
  <c r="AH3" i="16" s="1"/>
  <c r="AJ107" i="25"/>
  <c r="AI3" i="16" s="1"/>
  <c r="D108" i="25"/>
  <c r="D141" i="14" s="1"/>
  <c r="E108" i="25"/>
  <c r="E141" i="14" s="1"/>
  <c r="F108" i="25"/>
  <c r="G108" i="25"/>
  <c r="H108" i="25"/>
  <c r="I108" i="25"/>
  <c r="I141" i="14" s="1"/>
  <c r="J108" i="25"/>
  <c r="J141" i="14" s="1"/>
  <c r="K108" i="25"/>
  <c r="L108" i="25"/>
  <c r="L141" i="14" s="1"/>
  <c r="M108" i="25"/>
  <c r="M141" i="14" s="1"/>
  <c r="N108" i="25"/>
  <c r="O108" i="25"/>
  <c r="P108" i="25"/>
  <c r="Q108" i="25"/>
  <c r="Q141" i="14" s="1"/>
  <c r="R108" i="25"/>
  <c r="R141" i="14" s="1"/>
  <c r="S108" i="25"/>
  <c r="T108" i="25"/>
  <c r="T141" i="14" s="1"/>
  <c r="U108" i="25"/>
  <c r="U141" i="14" s="1"/>
  <c r="V108" i="25"/>
  <c r="W108" i="25"/>
  <c r="X108" i="25"/>
  <c r="Y108" i="25"/>
  <c r="Y141" i="14" s="1"/>
  <c r="Z108" i="25"/>
  <c r="Z141" i="14" s="1"/>
  <c r="AA108" i="25"/>
  <c r="AB108" i="25"/>
  <c r="AB141" i="14" s="1"/>
  <c r="AC108" i="25"/>
  <c r="AC141" i="14" s="1"/>
  <c r="AD108" i="25"/>
  <c r="AE108" i="25"/>
  <c r="AF108" i="25"/>
  <c r="AF141" i="14" s="1"/>
  <c r="AG108" i="25"/>
  <c r="AG141" i="14" s="1"/>
  <c r="AH108" i="25"/>
  <c r="AH141" i="14" s="1"/>
  <c r="AI108" i="25"/>
  <c r="AJ108" i="25"/>
  <c r="AJ141" i="14" s="1"/>
  <c r="C108" i="25"/>
  <c r="C107" i="25"/>
  <c r="B3" i="16" s="1"/>
  <c r="C106" i="25"/>
  <c r="C105" i="25"/>
  <c r="C120" i="14" s="1"/>
  <c r="Q138" i="14" l="1"/>
  <c r="X9" i="18"/>
  <c r="H9" i="18"/>
  <c r="D9" i="18"/>
  <c r="C131" i="14"/>
  <c r="AG131" i="14"/>
  <c r="Y131" i="14"/>
  <c r="Q131" i="14"/>
  <c r="I131" i="14"/>
  <c r="I135" i="14" s="1"/>
  <c r="I142" i="14" s="1"/>
  <c r="I144" i="14" s="1"/>
  <c r="AH137" i="14"/>
  <c r="Z137" i="14"/>
  <c r="R137" i="14"/>
  <c r="J137" i="14"/>
  <c r="AD120" i="14"/>
  <c r="V120" i="14"/>
  <c r="N120" i="14"/>
  <c r="F120" i="14"/>
  <c r="AH3" i="18"/>
  <c r="AH9" i="18" s="1"/>
  <c r="Z3" i="18"/>
  <c r="Z9" i="18" s="1"/>
  <c r="R3" i="18"/>
  <c r="R9" i="18" s="1"/>
  <c r="J3" i="18"/>
  <c r="J9" i="18" s="1"/>
  <c r="D139" i="14"/>
  <c r="C9" i="18" s="1"/>
  <c r="Z131" i="14"/>
  <c r="Z135" i="14" s="1"/>
  <c r="B3" i="21"/>
  <c r="AF131" i="14"/>
  <c r="AF135" i="14" s="1"/>
  <c r="X131" i="14"/>
  <c r="P131" i="14"/>
  <c r="H131" i="14"/>
  <c r="AH3" i="21"/>
  <c r="Z3" i="21"/>
  <c r="R3" i="21"/>
  <c r="J3" i="21"/>
  <c r="AG137" i="14"/>
  <c r="AG138" i="14" s="1"/>
  <c r="Y137" i="14"/>
  <c r="Y138" i="14" s="1"/>
  <c r="Q137" i="14"/>
  <c r="I137" i="14"/>
  <c r="I138" i="14" s="1"/>
  <c r="K135" i="14"/>
  <c r="AB9" i="18"/>
  <c r="W131" i="14"/>
  <c r="T9" i="18"/>
  <c r="AF3" i="18"/>
  <c r="AF9" i="18" s="1"/>
  <c r="X3" i="18"/>
  <c r="P3" i="18"/>
  <c r="P9" i="18" s="1"/>
  <c r="H3" i="18"/>
  <c r="AD131" i="14"/>
  <c r="AD135" i="14" s="1"/>
  <c r="V131" i="14"/>
  <c r="N131" i="14"/>
  <c r="F131" i="14"/>
  <c r="AE137" i="14"/>
  <c r="W137" i="14"/>
  <c r="O137" i="14"/>
  <c r="O138" i="14" s="1"/>
  <c r="G137" i="14"/>
  <c r="Y130" i="14"/>
  <c r="AE3" i="18"/>
  <c r="AE9" i="18" s="1"/>
  <c r="W3" i="18"/>
  <c r="W9" i="18" s="1"/>
  <c r="O3" i="18"/>
  <c r="O9" i="18" s="1"/>
  <c r="G3" i="18"/>
  <c r="G9" i="18" s="1"/>
  <c r="L9" i="18"/>
  <c r="AE131" i="14"/>
  <c r="O131" i="14"/>
  <c r="G131" i="14"/>
  <c r="G135" i="14" s="1"/>
  <c r="N130" i="14"/>
  <c r="H130" i="14"/>
  <c r="AC131" i="14"/>
  <c r="U131" i="14"/>
  <c r="M131" i="14"/>
  <c r="E131" i="14"/>
  <c r="E135" i="14" s="1"/>
  <c r="AE3" i="21"/>
  <c r="W3" i="21"/>
  <c r="O3" i="21"/>
  <c r="G3" i="21"/>
  <c r="AD137" i="14"/>
  <c r="V137" i="14"/>
  <c r="N137" i="14"/>
  <c r="F137" i="14"/>
  <c r="AE130" i="14"/>
  <c r="AH131" i="14"/>
  <c r="J131" i="14"/>
  <c r="P141" i="14"/>
  <c r="N138" i="14"/>
  <c r="N9" i="18"/>
  <c r="R131" i="14"/>
  <c r="R135" i="14" s="1"/>
  <c r="D138" i="14"/>
  <c r="AJ131" i="14"/>
  <c r="AB131" i="14"/>
  <c r="AB135" i="14" s="1"/>
  <c r="T131" i="14"/>
  <c r="L131" i="14"/>
  <c r="D131" i="14"/>
  <c r="X141" i="14"/>
  <c r="H141" i="14"/>
  <c r="W130" i="14"/>
  <c r="AD9" i="18"/>
  <c r="V9" i="18"/>
  <c r="F9" i="18"/>
  <c r="AI131" i="14"/>
  <c r="AI135" i="14" s="1"/>
  <c r="AA131" i="14"/>
  <c r="AA135" i="14" s="1"/>
  <c r="S131" i="14"/>
  <c r="S135" i="14" s="1"/>
  <c r="K131" i="14"/>
  <c r="C137" i="14"/>
  <c r="AE141" i="14"/>
  <c r="W141" i="14"/>
  <c r="O141" i="14"/>
  <c r="G141" i="14"/>
  <c r="AJ137" i="14"/>
  <c r="AB137" i="14"/>
  <c r="AB138" i="14" s="1"/>
  <c r="T137" i="14"/>
  <c r="T138" i="14" s="1"/>
  <c r="T142" i="14" s="1"/>
  <c r="T144" i="14" s="1"/>
  <c r="L137" i="14"/>
  <c r="L138" i="14" s="1"/>
  <c r="L142" i="14" s="1"/>
  <c r="L144" i="14" s="1"/>
  <c r="D137" i="14"/>
  <c r="AI130" i="14"/>
  <c r="AA130" i="14"/>
  <c r="S130" i="14"/>
  <c r="K130" i="14"/>
  <c r="AJ130" i="14"/>
  <c r="AB130" i="14"/>
  <c r="T130" i="14"/>
  <c r="L130" i="14"/>
  <c r="D130" i="14"/>
  <c r="AC130" i="14"/>
  <c r="U130" i="14"/>
  <c r="M130" i="14"/>
  <c r="E130" i="14"/>
  <c r="D143" i="28"/>
  <c r="D141" i="28"/>
  <c r="D142" i="28"/>
  <c r="D144" i="28"/>
  <c r="C144" i="28" s="1"/>
  <c r="X138" i="14"/>
  <c r="P138" i="14"/>
  <c r="AG135" i="14"/>
  <c r="Y135" i="14"/>
  <c r="Y142" i="14" s="1"/>
  <c r="Y144" i="14" s="1"/>
  <c r="Q135" i="14"/>
  <c r="Q142" i="14" s="1"/>
  <c r="Q144" i="14" s="1"/>
  <c r="AH135" i="14"/>
  <c r="J135" i="14"/>
  <c r="Q130" i="14"/>
  <c r="I130" i="14"/>
  <c r="AH138" i="14"/>
  <c r="Z138" i="14"/>
  <c r="R138" i="14"/>
  <c r="J138" i="14"/>
  <c r="AJ135" i="14"/>
  <c r="T135" i="14"/>
  <c r="L135" i="14"/>
  <c r="D135" i="14"/>
  <c r="C9" i="23"/>
  <c r="H138" i="14"/>
  <c r="C130" i="14"/>
  <c r="G138" i="14"/>
  <c r="AD138" i="14"/>
  <c r="F138" i="14"/>
  <c r="AE138" i="14"/>
  <c r="V138" i="14"/>
  <c r="AJ138" i="14"/>
  <c r="W138" i="14"/>
  <c r="D142" i="14"/>
  <c r="D144" i="14" s="1"/>
  <c r="C135" i="14"/>
  <c r="AI138" i="14"/>
  <c r="AA138" i="14"/>
  <c r="S138" i="14"/>
  <c r="K138" i="14"/>
  <c r="AC135" i="14"/>
  <c r="U135" i="14"/>
  <c r="M135" i="14"/>
  <c r="V135" i="14"/>
  <c r="N135" i="14"/>
  <c r="F135" i="14"/>
  <c r="AE135" i="14"/>
  <c r="W135" i="14"/>
  <c r="O135" i="14"/>
  <c r="X135" i="14"/>
  <c r="P135" i="14"/>
  <c r="H135" i="14"/>
  <c r="C138" i="14"/>
  <c r="AG142" i="14"/>
  <c r="AG144" i="14" s="1"/>
  <c r="AF138" i="14"/>
  <c r="G130" i="14"/>
  <c r="X130" i="14"/>
  <c r="P130" i="14"/>
  <c r="AH130" i="14"/>
  <c r="J130" i="14"/>
  <c r="J142" i="14" s="1"/>
  <c r="J144" i="14" s="1"/>
  <c r="O130" i="14"/>
  <c r="AF130" i="14"/>
  <c r="Z130" i="14"/>
  <c r="R130" i="14"/>
  <c r="AB142" i="14" l="1"/>
  <c r="AB144" i="14" s="1"/>
  <c r="AH142" i="14"/>
  <c r="AH144" i="14" s="1"/>
  <c r="R142" i="14"/>
  <c r="R144" i="14" s="1"/>
  <c r="Z142" i="14"/>
  <c r="Z144" i="14" s="1"/>
  <c r="AJ142" i="14"/>
  <c r="AJ144" i="14" s="1"/>
  <c r="C141" i="28"/>
  <c r="D157" i="28" s="1"/>
  <c r="C143" i="28"/>
  <c r="D151" i="28" s="1"/>
  <c r="C142" i="28"/>
  <c r="D153" i="28" s="1"/>
  <c r="C142" i="14"/>
  <c r="C144" i="14" s="1"/>
  <c r="AD142" i="14"/>
  <c r="AD144" i="14" s="1"/>
  <c r="AI142" i="14"/>
  <c r="AI144" i="14" s="1"/>
  <c r="O142" i="14"/>
  <c r="O144" i="14" s="1"/>
  <c r="M142" i="14"/>
  <c r="M144" i="14" s="1"/>
  <c r="W142" i="14"/>
  <c r="W144" i="14" s="1"/>
  <c r="U142" i="14"/>
  <c r="U144" i="14" s="1"/>
  <c r="X142" i="14"/>
  <c r="X144" i="14" s="1"/>
  <c r="V142" i="14"/>
  <c r="V144" i="14" s="1"/>
  <c r="AA142" i="14"/>
  <c r="AA144" i="14" s="1"/>
  <c r="AE142" i="14"/>
  <c r="AE144" i="14" s="1"/>
  <c r="AC142" i="14"/>
  <c r="AC144" i="14" s="1"/>
  <c r="G142" i="14"/>
  <c r="G144" i="14" s="1"/>
  <c r="E142" i="14"/>
  <c r="E144" i="14" s="1"/>
  <c r="AF142" i="14"/>
  <c r="AF144" i="14" s="1"/>
  <c r="H142" i="14"/>
  <c r="H144" i="14" s="1"/>
  <c r="F142" i="14"/>
  <c r="F144" i="14" s="1"/>
  <c r="K142" i="14"/>
  <c r="K144" i="14" s="1"/>
  <c r="P142" i="14"/>
  <c r="P144" i="14" s="1"/>
  <c r="N142" i="14"/>
  <c r="N144" i="14" s="1"/>
  <c r="S142" i="14"/>
  <c r="S144" i="14" s="1"/>
  <c r="B175" i="28" l="1"/>
  <c r="G175" i="28"/>
  <c r="O175" i="28"/>
  <c r="W175" i="28"/>
  <c r="AE175" i="28"/>
  <c r="H175" i="28"/>
  <c r="P175" i="28"/>
  <c r="I175" i="28"/>
  <c r="Q175" i="28"/>
  <c r="Y175" i="28"/>
  <c r="AG175" i="28"/>
  <c r="J175" i="28"/>
  <c r="R175" i="28"/>
  <c r="Z175" i="28"/>
  <c r="AH175" i="28"/>
  <c r="K175" i="28"/>
  <c r="S175" i="28"/>
  <c r="AA175" i="28"/>
  <c r="AI175" i="28"/>
  <c r="L175" i="28"/>
  <c r="T175" i="28"/>
  <c r="AB175" i="28"/>
  <c r="U175" i="28"/>
  <c r="F175" i="28"/>
  <c r="M175" i="28"/>
  <c r="V175" i="28"/>
  <c r="C175" i="28"/>
  <c r="AF175" i="28"/>
  <c r="X175" i="28"/>
  <c r="D175" i="28"/>
  <c r="E175" i="28"/>
  <c r="AC175" i="28"/>
  <c r="AD175" i="28"/>
  <c r="N175" i="28"/>
  <c r="K177" i="28"/>
  <c r="K6" i="17" s="1"/>
  <c r="S177" i="28"/>
  <c r="S6" i="17" s="1"/>
  <c r="AA177" i="28"/>
  <c r="AA6" i="17" s="1"/>
  <c r="AI177" i="28"/>
  <c r="AI6" i="17" s="1"/>
  <c r="AE177" i="28"/>
  <c r="AE6" i="17" s="1"/>
  <c r="C177" i="28"/>
  <c r="C6" i="17" s="1"/>
  <c r="AG177" i="28"/>
  <c r="AG6" i="17" s="1"/>
  <c r="R177" i="28"/>
  <c r="R6" i="17" s="1"/>
  <c r="L177" i="28"/>
  <c r="L6" i="17" s="1"/>
  <c r="T177" i="28"/>
  <c r="T6" i="17" s="1"/>
  <c r="AB177" i="28"/>
  <c r="AB6" i="17" s="1"/>
  <c r="O177" i="28"/>
  <c r="O6" i="17" s="1"/>
  <c r="P177" i="28"/>
  <c r="P6" i="17" s="1"/>
  <c r="I177" i="28"/>
  <c r="I6" i="17" s="1"/>
  <c r="J177" i="28"/>
  <c r="J6" i="17" s="1"/>
  <c r="E177" i="28"/>
  <c r="E6" i="17" s="1"/>
  <c r="M177" i="28"/>
  <c r="M6" i="17" s="1"/>
  <c r="U177" i="28"/>
  <c r="U6" i="17" s="1"/>
  <c r="AC177" i="28"/>
  <c r="AC6" i="17" s="1"/>
  <c r="G177" i="28"/>
  <c r="G6" i="17" s="1"/>
  <c r="X177" i="28"/>
  <c r="X6" i="17" s="1"/>
  <c r="Q177" i="28"/>
  <c r="Q6" i="17" s="1"/>
  <c r="F177" i="28"/>
  <c r="F6" i="17" s="1"/>
  <c r="N177" i="28"/>
  <c r="N6" i="17" s="1"/>
  <c r="V177" i="28"/>
  <c r="V6" i="17" s="1"/>
  <c r="AD177" i="28"/>
  <c r="AD6" i="17" s="1"/>
  <c r="B177" i="28"/>
  <c r="B6" i="17" s="1"/>
  <c r="W177" i="28"/>
  <c r="W6" i="17" s="1"/>
  <c r="H177" i="28"/>
  <c r="H6" i="17" s="1"/>
  <c r="AF177" i="28"/>
  <c r="AF6" i="17" s="1"/>
  <c r="Y177" i="28"/>
  <c r="Y6" i="17" s="1"/>
  <c r="D177" i="28"/>
  <c r="D6" i="17" s="1"/>
  <c r="Z177" i="28"/>
  <c r="Z6" i="17" s="1"/>
  <c r="AH177" i="28"/>
  <c r="AH6" i="17" s="1"/>
  <c r="G181" i="28"/>
  <c r="G6" i="15" s="1"/>
  <c r="O181" i="28"/>
  <c r="O6" i="15" s="1"/>
  <c r="W181" i="28"/>
  <c r="W6" i="15" s="1"/>
  <c r="AE181" i="28"/>
  <c r="AE6" i="15" s="1"/>
  <c r="L181" i="28"/>
  <c r="L6" i="15" s="1"/>
  <c r="N181" i="28"/>
  <c r="N6" i="15" s="1"/>
  <c r="H181" i="28"/>
  <c r="H6" i="15" s="1"/>
  <c r="P181" i="28"/>
  <c r="P6" i="15" s="1"/>
  <c r="X181" i="28"/>
  <c r="X6" i="15" s="1"/>
  <c r="AF181" i="28"/>
  <c r="AF6" i="15" s="1"/>
  <c r="K181" i="28"/>
  <c r="K6" i="15" s="1"/>
  <c r="AA181" i="28"/>
  <c r="AA6" i="15" s="1"/>
  <c r="T181" i="28"/>
  <c r="T6" i="15" s="1"/>
  <c r="E181" i="28"/>
  <c r="E6" i="15" s="1"/>
  <c r="D181" i="28"/>
  <c r="D6" i="15" s="1"/>
  <c r="V181" i="28"/>
  <c r="V6" i="15" s="1"/>
  <c r="I181" i="28"/>
  <c r="I6" i="15" s="1"/>
  <c r="Q181" i="28"/>
  <c r="Q6" i="15" s="1"/>
  <c r="Y181" i="28"/>
  <c r="Y6" i="15" s="1"/>
  <c r="AG181" i="28"/>
  <c r="AG6" i="15" s="1"/>
  <c r="B181" i="28"/>
  <c r="B6" i="15" s="1"/>
  <c r="AI181" i="28"/>
  <c r="AI6" i="15" s="1"/>
  <c r="C181" i="28"/>
  <c r="C6" i="15" s="1"/>
  <c r="U181" i="28"/>
  <c r="U6" i="15" s="1"/>
  <c r="J181" i="28"/>
  <c r="J6" i="15" s="1"/>
  <c r="R181" i="28"/>
  <c r="R6" i="15" s="1"/>
  <c r="Z181" i="28"/>
  <c r="Z6" i="15" s="1"/>
  <c r="AH181" i="28"/>
  <c r="AH6" i="15" s="1"/>
  <c r="S181" i="28"/>
  <c r="S6" i="15" s="1"/>
  <c r="AB181" i="28"/>
  <c r="AB6" i="15" s="1"/>
  <c r="M181" i="28"/>
  <c r="M6" i="15" s="1"/>
  <c r="F181" i="28"/>
  <c r="F6" i="15" s="1"/>
  <c r="AC181" i="28"/>
  <c r="AC6" i="15" s="1"/>
  <c r="AD181" i="28"/>
  <c r="AD6" i="15" s="1"/>
  <c r="D149" i="28"/>
  <c r="D150" i="28"/>
  <c r="E153" i="28"/>
  <c r="C153" i="28"/>
  <c r="C157" i="28"/>
  <c r="C156" i="28"/>
  <c r="E157" i="28"/>
  <c r="E156" i="28"/>
  <c r="C150" i="28"/>
  <c r="C151" i="28"/>
  <c r="C149" i="28"/>
  <c r="C152" i="28"/>
  <c r="E150" i="28"/>
  <c r="E152" i="28"/>
  <c r="E149" i="28"/>
  <c r="E151" i="28"/>
  <c r="D152" i="28"/>
  <c r="D156" i="28"/>
  <c r="C184" i="14"/>
  <c r="K189" i="28" l="1"/>
  <c r="S189" i="28"/>
  <c r="AA189" i="28"/>
  <c r="AI189" i="28"/>
  <c r="L189" i="28"/>
  <c r="T189" i="28"/>
  <c r="AB189" i="28"/>
  <c r="E189" i="28"/>
  <c r="M189" i="28"/>
  <c r="U189" i="28"/>
  <c r="AC189" i="28"/>
  <c r="F189" i="28"/>
  <c r="N189" i="28"/>
  <c r="V189" i="28"/>
  <c r="AD189" i="28"/>
  <c r="B189" i="28"/>
  <c r="G189" i="28"/>
  <c r="O189" i="28"/>
  <c r="W189" i="28"/>
  <c r="AE189" i="28"/>
  <c r="H189" i="28"/>
  <c r="P189" i="28"/>
  <c r="X189" i="28"/>
  <c r="AF189" i="28"/>
  <c r="C189" i="28"/>
  <c r="R189" i="28"/>
  <c r="Y189" i="28"/>
  <c r="AH189" i="28"/>
  <c r="Z189" i="28"/>
  <c r="AG189" i="28"/>
  <c r="D189" i="28"/>
  <c r="I189" i="28"/>
  <c r="J189" i="28"/>
  <c r="Q189" i="28"/>
  <c r="B176" i="28"/>
  <c r="H176" i="28"/>
  <c r="J176" i="28"/>
  <c r="E176" i="28"/>
  <c r="I176" i="28"/>
  <c r="R176" i="28"/>
  <c r="Z176" i="28"/>
  <c r="AH176" i="28"/>
  <c r="N176" i="28"/>
  <c r="AE176" i="28"/>
  <c r="AF176" i="28"/>
  <c r="G176" i="28"/>
  <c r="K176" i="28"/>
  <c r="S176" i="28"/>
  <c r="AA176" i="28"/>
  <c r="AI176" i="28"/>
  <c r="V176" i="28"/>
  <c r="L176" i="28"/>
  <c r="T176" i="28"/>
  <c r="AB176" i="28"/>
  <c r="W176" i="28"/>
  <c r="P176" i="28"/>
  <c r="AG176" i="28"/>
  <c r="M176" i="28"/>
  <c r="U176" i="28"/>
  <c r="AC176" i="28"/>
  <c r="C176" i="28"/>
  <c r="AD176" i="28"/>
  <c r="D176" i="28"/>
  <c r="O176" i="28"/>
  <c r="X176" i="28"/>
  <c r="Y176" i="28"/>
  <c r="F176" i="28"/>
  <c r="Q176" i="28"/>
  <c r="B173" i="28"/>
  <c r="B6" i="22" s="1"/>
  <c r="E173" i="28"/>
  <c r="E6" i="22" s="1"/>
  <c r="M173" i="28"/>
  <c r="M6" i="22" s="1"/>
  <c r="U173" i="28"/>
  <c r="U6" i="22" s="1"/>
  <c r="AC173" i="28"/>
  <c r="F173" i="28"/>
  <c r="F6" i="22" s="1"/>
  <c r="N173" i="28"/>
  <c r="N6" i="22" s="1"/>
  <c r="V173" i="28"/>
  <c r="V6" i="22" s="1"/>
  <c r="AD173" i="28"/>
  <c r="AD6" i="22" s="1"/>
  <c r="G173" i="28"/>
  <c r="G6" i="22" s="1"/>
  <c r="O173" i="28"/>
  <c r="W173" i="28"/>
  <c r="W6" i="22" s="1"/>
  <c r="AE173" i="28"/>
  <c r="H173" i="28"/>
  <c r="H6" i="22" s="1"/>
  <c r="P173" i="28"/>
  <c r="X173" i="28"/>
  <c r="X6" i="22" s="1"/>
  <c r="AF173" i="28"/>
  <c r="AF6" i="22" s="1"/>
  <c r="I173" i="28"/>
  <c r="Q173" i="28"/>
  <c r="Q6" i="22" s="1"/>
  <c r="Y173" i="28"/>
  <c r="Y6" i="22" s="1"/>
  <c r="AG173" i="28"/>
  <c r="AG6" i="22" s="1"/>
  <c r="J173" i="28"/>
  <c r="J6" i="22" s="1"/>
  <c r="R173" i="28"/>
  <c r="Z173" i="28"/>
  <c r="Z6" i="22" s="1"/>
  <c r="AH173" i="28"/>
  <c r="AH6" i="22" s="1"/>
  <c r="S173" i="28"/>
  <c r="D173" i="28"/>
  <c r="D6" i="22" s="1"/>
  <c r="T173" i="28"/>
  <c r="T6" i="22" s="1"/>
  <c r="AI173" i="28"/>
  <c r="AI6" i="22" s="1"/>
  <c r="AA173" i="28"/>
  <c r="AA6" i="22" s="1"/>
  <c r="L173" i="28"/>
  <c r="L6" i="22" s="1"/>
  <c r="AB173" i="28"/>
  <c r="AB6" i="22" s="1"/>
  <c r="C173" i="28"/>
  <c r="C6" i="22" s="1"/>
  <c r="K173" i="28"/>
  <c r="I187" i="28"/>
  <c r="Q187" i="28"/>
  <c r="Y187" i="28"/>
  <c r="AG187" i="28"/>
  <c r="J187" i="28"/>
  <c r="R187" i="28"/>
  <c r="Z187" i="28"/>
  <c r="AH187" i="28"/>
  <c r="C187" i="28"/>
  <c r="K187" i="28"/>
  <c r="S187" i="28"/>
  <c r="AA187" i="28"/>
  <c r="AI187" i="28"/>
  <c r="D187" i="28"/>
  <c r="L187" i="28"/>
  <c r="T187" i="28"/>
  <c r="AB187" i="28"/>
  <c r="E187" i="28"/>
  <c r="M187" i="28"/>
  <c r="U187" i="28"/>
  <c r="AC187" i="28"/>
  <c r="F187" i="28"/>
  <c r="N187" i="28"/>
  <c r="V187" i="28"/>
  <c r="AD187" i="28"/>
  <c r="B187" i="28"/>
  <c r="P187" i="28"/>
  <c r="O187" i="28"/>
  <c r="W187" i="28"/>
  <c r="AF187" i="28"/>
  <c r="X187" i="28"/>
  <c r="H187" i="28"/>
  <c r="AE187" i="28"/>
  <c r="G187" i="28"/>
  <c r="F192" i="28"/>
  <c r="N192" i="28"/>
  <c r="V192" i="28"/>
  <c r="AD192" i="28"/>
  <c r="G192" i="28"/>
  <c r="O192" i="28"/>
  <c r="W192" i="28"/>
  <c r="AE192" i="28"/>
  <c r="B192" i="28"/>
  <c r="H192" i="28"/>
  <c r="P192" i="28"/>
  <c r="X192" i="28"/>
  <c r="AF192" i="28"/>
  <c r="I192" i="28"/>
  <c r="Q192" i="28"/>
  <c r="Y192" i="28"/>
  <c r="AG192" i="28"/>
  <c r="C192" i="28"/>
  <c r="J192" i="28"/>
  <c r="R192" i="28"/>
  <c r="Z192" i="28"/>
  <c r="AH192" i="28"/>
  <c r="D192" i="28"/>
  <c r="K192" i="28"/>
  <c r="S192" i="28"/>
  <c r="AA192" i="28"/>
  <c r="AI192" i="28"/>
  <c r="AB192" i="28"/>
  <c r="M192" i="28"/>
  <c r="AC192" i="28"/>
  <c r="L192" i="28"/>
  <c r="T192" i="28"/>
  <c r="E192" i="28"/>
  <c r="U192" i="28"/>
  <c r="G193" i="28"/>
  <c r="O193" i="28"/>
  <c r="W193" i="28"/>
  <c r="AE193" i="28"/>
  <c r="H193" i="28"/>
  <c r="P193" i="28"/>
  <c r="X193" i="28"/>
  <c r="AF193" i="28"/>
  <c r="I193" i="28"/>
  <c r="Q193" i="28"/>
  <c r="Y193" i="28"/>
  <c r="AG193" i="28"/>
  <c r="B193" i="28"/>
  <c r="J193" i="28"/>
  <c r="R193" i="28"/>
  <c r="Z193" i="28"/>
  <c r="AH193" i="28"/>
  <c r="K193" i="28"/>
  <c r="S193" i="28"/>
  <c r="AA193" i="28"/>
  <c r="AI193" i="28"/>
  <c r="L193" i="28"/>
  <c r="T193" i="28"/>
  <c r="AB193" i="28"/>
  <c r="C193" i="28"/>
  <c r="AC193" i="28"/>
  <c r="U193" i="28"/>
  <c r="V193" i="28"/>
  <c r="AD193" i="28"/>
  <c r="D193" i="28"/>
  <c r="M193" i="28"/>
  <c r="E193" i="28"/>
  <c r="F193" i="28"/>
  <c r="N193" i="28"/>
  <c r="J188" i="28"/>
  <c r="R188" i="28"/>
  <c r="Z188" i="28"/>
  <c r="AH188" i="28"/>
  <c r="K188" i="28"/>
  <c r="S188" i="28"/>
  <c r="AA188" i="28"/>
  <c r="AI188" i="28"/>
  <c r="L188" i="28"/>
  <c r="T188" i="28"/>
  <c r="AB188" i="28"/>
  <c r="E188" i="28"/>
  <c r="M188" i="28"/>
  <c r="U188" i="28"/>
  <c r="AC188" i="28"/>
  <c r="C188" i="28"/>
  <c r="F188" i="28"/>
  <c r="N188" i="28"/>
  <c r="V188" i="28"/>
  <c r="AD188" i="28"/>
  <c r="D188" i="28"/>
  <c r="G188" i="28"/>
  <c r="O188" i="28"/>
  <c r="W188" i="28"/>
  <c r="AE188" i="28"/>
  <c r="Q188" i="28"/>
  <c r="B188" i="28"/>
  <c r="H188" i="28"/>
  <c r="X188" i="28"/>
  <c r="Y188" i="28"/>
  <c r="P188" i="28"/>
  <c r="AF188" i="28"/>
  <c r="AG188" i="28"/>
  <c r="I188" i="28"/>
  <c r="F180" i="28"/>
  <c r="N180" i="28"/>
  <c r="V180" i="28"/>
  <c r="AD180" i="28"/>
  <c r="D180" i="28"/>
  <c r="S180" i="28"/>
  <c r="AB180" i="28"/>
  <c r="M180" i="28"/>
  <c r="G180" i="28"/>
  <c r="O180" i="28"/>
  <c r="W180" i="28"/>
  <c r="AE180" i="28"/>
  <c r="B180" i="28"/>
  <c r="R180" i="28"/>
  <c r="E180" i="28"/>
  <c r="H180" i="28"/>
  <c r="P180" i="28"/>
  <c r="X180" i="28"/>
  <c r="AF180" i="28"/>
  <c r="Z180" i="28"/>
  <c r="AC180" i="28"/>
  <c r="I180" i="28"/>
  <c r="Q180" i="28"/>
  <c r="Y180" i="28"/>
  <c r="AG180" i="28"/>
  <c r="C180" i="28"/>
  <c r="J180" i="28"/>
  <c r="AH180" i="28"/>
  <c r="K180" i="28"/>
  <c r="AA180" i="28"/>
  <c r="AI180" i="28"/>
  <c r="T180" i="28"/>
  <c r="L180" i="28"/>
  <c r="U180" i="28"/>
  <c r="B174" i="28"/>
  <c r="B6" i="19" s="1"/>
  <c r="F174" i="28"/>
  <c r="F6" i="19" s="1"/>
  <c r="N174" i="28"/>
  <c r="N6" i="19" s="1"/>
  <c r="V174" i="28"/>
  <c r="V6" i="19" s="1"/>
  <c r="AD174" i="28"/>
  <c r="AD6" i="19" s="1"/>
  <c r="G174" i="28"/>
  <c r="G6" i="19" s="1"/>
  <c r="O174" i="28"/>
  <c r="O6" i="19" s="1"/>
  <c r="W174" i="28"/>
  <c r="W6" i="19" s="1"/>
  <c r="AE174" i="28"/>
  <c r="AE6" i="19" s="1"/>
  <c r="H174" i="28"/>
  <c r="H6" i="19" s="1"/>
  <c r="P174" i="28"/>
  <c r="P6" i="19" s="1"/>
  <c r="X174" i="28"/>
  <c r="X6" i="19" s="1"/>
  <c r="AF174" i="28"/>
  <c r="AF6" i="19" s="1"/>
  <c r="I174" i="28"/>
  <c r="I6" i="19" s="1"/>
  <c r="Q174" i="28"/>
  <c r="Q6" i="19" s="1"/>
  <c r="Y174" i="28"/>
  <c r="Y6" i="19" s="1"/>
  <c r="AG174" i="28"/>
  <c r="AG6" i="19" s="1"/>
  <c r="J174" i="28"/>
  <c r="J6" i="19" s="1"/>
  <c r="R174" i="28"/>
  <c r="R6" i="19" s="1"/>
  <c r="Z174" i="28"/>
  <c r="Z6" i="19" s="1"/>
  <c r="AH174" i="28"/>
  <c r="AH6" i="19" s="1"/>
  <c r="K174" i="28"/>
  <c r="K6" i="19" s="1"/>
  <c r="S174" i="28"/>
  <c r="S6" i="19" s="1"/>
  <c r="AA174" i="28"/>
  <c r="AA6" i="19" s="1"/>
  <c r="AI174" i="28"/>
  <c r="AI6" i="19" s="1"/>
  <c r="T174" i="28"/>
  <c r="T6" i="19" s="1"/>
  <c r="D174" i="28"/>
  <c r="D6" i="19" s="1"/>
  <c r="U174" i="28"/>
  <c r="U6" i="19" s="1"/>
  <c r="L174" i="28"/>
  <c r="L6" i="19" s="1"/>
  <c r="M174" i="28"/>
  <c r="M6" i="19" s="1"/>
  <c r="AB174" i="28"/>
  <c r="AB6" i="19" s="1"/>
  <c r="AC174" i="28"/>
  <c r="AC6" i="19" s="1"/>
  <c r="E174" i="28"/>
  <c r="E6" i="19" s="1"/>
  <c r="C174" i="28"/>
  <c r="C6" i="19" s="1"/>
  <c r="G185" i="28"/>
  <c r="O185" i="28"/>
  <c r="W185" i="28"/>
  <c r="AE185" i="28"/>
  <c r="H185" i="28"/>
  <c r="P185" i="28"/>
  <c r="X185" i="28"/>
  <c r="AF185" i="28"/>
  <c r="I185" i="28"/>
  <c r="Q185" i="28"/>
  <c r="Y185" i="28"/>
  <c r="AG185" i="28"/>
  <c r="J185" i="28"/>
  <c r="R185" i="28"/>
  <c r="Z185" i="28"/>
  <c r="AH185" i="28"/>
  <c r="K185" i="28"/>
  <c r="S185" i="28"/>
  <c r="AA185" i="28"/>
  <c r="AI185" i="28"/>
  <c r="L185" i="28"/>
  <c r="T185" i="28"/>
  <c r="AB185" i="28"/>
  <c r="C185" i="28"/>
  <c r="N185" i="28"/>
  <c r="E185" i="28"/>
  <c r="U185" i="28"/>
  <c r="M185" i="28"/>
  <c r="V185" i="28"/>
  <c r="D185" i="28"/>
  <c r="B185" i="28"/>
  <c r="AC185" i="28"/>
  <c r="AD185" i="28"/>
  <c r="F185" i="28"/>
  <c r="H186" i="28"/>
  <c r="P186" i="28"/>
  <c r="X186" i="28"/>
  <c r="AF186" i="28"/>
  <c r="D186" i="28"/>
  <c r="I186" i="28"/>
  <c r="Q186" i="28"/>
  <c r="Y186" i="28"/>
  <c r="AG186" i="28"/>
  <c r="J186" i="28"/>
  <c r="R186" i="28"/>
  <c r="Z186" i="28"/>
  <c r="AH186" i="28"/>
  <c r="K186" i="28"/>
  <c r="S186" i="28"/>
  <c r="AA186" i="28"/>
  <c r="AI186" i="28"/>
  <c r="L186" i="28"/>
  <c r="T186" i="28"/>
  <c r="AB186" i="28"/>
  <c r="B186" i="28"/>
  <c r="E186" i="28"/>
  <c r="M186" i="28"/>
  <c r="U186" i="28"/>
  <c r="AC186" i="28"/>
  <c r="O186" i="28"/>
  <c r="G186" i="28"/>
  <c r="V186" i="28"/>
  <c r="F186" i="28"/>
  <c r="W186" i="28"/>
  <c r="AE186" i="28"/>
  <c r="AD186" i="28"/>
  <c r="C186" i="28"/>
  <c r="N186" i="28"/>
  <c r="B164" i="28"/>
  <c r="H164" i="28"/>
  <c r="L164" i="28"/>
  <c r="P164" i="28"/>
  <c r="T164" i="28"/>
  <c r="X164" i="28"/>
  <c r="AB164" i="28"/>
  <c r="AF164" i="28"/>
  <c r="E164" i="28"/>
  <c r="I164" i="28"/>
  <c r="M164" i="28"/>
  <c r="Q164" i="28"/>
  <c r="U164" i="28"/>
  <c r="Y164" i="28"/>
  <c r="AC164" i="28"/>
  <c r="AG164" i="28"/>
  <c r="C164" i="28"/>
  <c r="F164" i="28"/>
  <c r="J164" i="28"/>
  <c r="N164" i="28"/>
  <c r="R164" i="28"/>
  <c r="V164" i="28"/>
  <c r="Z164" i="28"/>
  <c r="AD164" i="28"/>
  <c r="AH164" i="28"/>
  <c r="D164" i="28"/>
  <c r="G164" i="28"/>
  <c r="K164" i="28"/>
  <c r="O164" i="28"/>
  <c r="S164" i="28"/>
  <c r="W164" i="28"/>
  <c r="AA164" i="28"/>
  <c r="AE164" i="28"/>
  <c r="AI164" i="28"/>
  <c r="B165" i="28"/>
  <c r="B3" i="17" s="1"/>
  <c r="E165" i="28"/>
  <c r="E3" i="17" s="1"/>
  <c r="I165" i="28"/>
  <c r="I3" i="17" s="1"/>
  <c r="M165" i="28"/>
  <c r="M3" i="17" s="1"/>
  <c r="Q165" i="28"/>
  <c r="Q3" i="17" s="1"/>
  <c r="U165" i="28"/>
  <c r="U3" i="17" s="1"/>
  <c r="Y165" i="28"/>
  <c r="Y3" i="17" s="1"/>
  <c r="AC165" i="28"/>
  <c r="AC3" i="17" s="1"/>
  <c r="AG165" i="28"/>
  <c r="AG3" i="17" s="1"/>
  <c r="F165" i="28"/>
  <c r="F3" i="17" s="1"/>
  <c r="J165" i="28"/>
  <c r="J3" i="17" s="1"/>
  <c r="N165" i="28"/>
  <c r="N3" i="17" s="1"/>
  <c r="R165" i="28"/>
  <c r="R3" i="17" s="1"/>
  <c r="V165" i="28"/>
  <c r="V3" i="17" s="1"/>
  <c r="Z165" i="28"/>
  <c r="Z3" i="17" s="1"/>
  <c r="AD165" i="28"/>
  <c r="AD3" i="17" s="1"/>
  <c r="AH165" i="28"/>
  <c r="AH3" i="17" s="1"/>
  <c r="C165" i="28"/>
  <c r="C3" i="17" s="1"/>
  <c r="D165" i="28"/>
  <c r="D3" i="17" s="1"/>
  <c r="G165" i="28"/>
  <c r="G3" i="17" s="1"/>
  <c r="K165" i="28"/>
  <c r="K3" i="17" s="1"/>
  <c r="O165" i="28"/>
  <c r="O3" i="17" s="1"/>
  <c r="S165" i="28"/>
  <c r="S3" i="17" s="1"/>
  <c r="W165" i="28"/>
  <c r="W3" i="17" s="1"/>
  <c r="AA165" i="28"/>
  <c r="AA3" i="17" s="1"/>
  <c r="AE165" i="28"/>
  <c r="AE3" i="17" s="1"/>
  <c r="AI165" i="28"/>
  <c r="AI3" i="17" s="1"/>
  <c r="H165" i="28"/>
  <c r="H3" i="17" s="1"/>
  <c r="L165" i="28"/>
  <c r="L3" i="17" s="1"/>
  <c r="P165" i="28"/>
  <c r="P3" i="17" s="1"/>
  <c r="T165" i="28"/>
  <c r="T3" i="17" s="1"/>
  <c r="X165" i="28"/>
  <c r="X3" i="17" s="1"/>
  <c r="AB165" i="28"/>
  <c r="AB3" i="17" s="1"/>
  <c r="AF165" i="28"/>
  <c r="AF3" i="17" s="1"/>
  <c r="B163" i="28"/>
  <c r="G163" i="28"/>
  <c r="K163" i="28"/>
  <c r="O163" i="28"/>
  <c r="S163" i="28"/>
  <c r="W163" i="28"/>
  <c r="AA163" i="28"/>
  <c r="AE163" i="28"/>
  <c r="AI163" i="28"/>
  <c r="H163" i="28"/>
  <c r="L163" i="28"/>
  <c r="P163" i="28"/>
  <c r="T163" i="28"/>
  <c r="X163" i="28"/>
  <c r="AB163" i="28"/>
  <c r="AF163" i="28"/>
  <c r="E163" i="28"/>
  <c r="I163" i="28"/>
  <c r="M163" i="28"/>
  <c r="Q163" i="28"/>
  <c r="U163" i="28"/>
  <c r="Y163" i="28"/>
  <c r="AC163" i="28"/>
  <c r="AG163" i="28"/>
  <c r="F163" i="28"/>
  <c r="J163" i="28"/>
  <c r="N163" i="28"/>
  <c r="R163" i="28"/>
  <c r="V163" i="28"/>
  <c r="Z163" i="28"/>
  <c r="AD163" i="28"/>
  <c r="AH163" i="28"/>
  <c r="C163" i="28"/>
  <c r="D163" i="28"/>
  <c r="B161" i="28"/>
  <c r="E161" i="28"/>
  <c r="I161" i="28"/>
  <c r="M161" i="28"/>
  <c r="M3" i="22" s="1"/>
  <c r="M9" i="22" s="1"/>
  <c r="Q161" i="28"/>
  <c r="Q3" i="22" s="1"/>
  <c r="U161" i="28"/>
  <c r="U3" i="22" s="1"/>
  <c r="Y161" i="28"/>
  <c r="Y3" i="22" s="1"/>
  <c r="AC161" i="28"/>
  <c r="AC3" i="22" s="1"/>
  <c r="AG161" i="28"/>
  <c r="AG3" i="22" s="1"/>
  <c r="AG9" i="22" s="1"/>
  <c r="D161" i="28"/>
  <c r="F161" i="28"/>
  <c r="J161" i="28"/>
  <c r="J3" i="22" s="1"/>
  <c r="J9" i="22" s="1"/>
  <c r="N161" i="28"/>
  <c r="N3" i="22" s="1"/>
  <c r="N9" i="22" s="1"/>
  <c r="R161" i="28"/>
  <c r="R3" i="22" s="1"/>
  <c r="V161" i="28"/>
  <c r="V3" i="22" s="1"/>
  <c r="V9" i="22" s="1"/>
  <c r="Z161" i="28"/>
  <c r="Z3" i="22" s="1"/>
  <c r="Z9" i="22" s="1"/>
  <c r="AD161" i="28"/>
  <c r="AD3" i="22" s="1"/>
  <c r="AD9" i="22" s="1"/>
  <c r="AH161" i="28"/>
  <c r="G161" i="28"/>
  <c r="G3" i="22" s="1"/>
  <c r="G9" i="22" s="1"/>
  <c r="K161" i="28"/>
  <c r="K3" i="22" s="1"/>
  <c r="O161" i="28"/>
  <c r="O3" i="22" s="1"/>
  <c r="S161" i="28"/>
  <c r="S3" i="22" s="1"/>
  <c r="W161" i="28"/>
  <c r="W3" i="22" s="1"/>
  <c r="AA161" i="28"/>
  <c r="AA3" i="22" s="1"/>
  <c r="AA9" i="22" s="1"/>
  <c r="AE161" i="28"/>
  <c r="AI161" i="28"/>
  <c r="H161" i="28"/>
  <c r="L161" i="28"/>
  <c r="L3" i="22" s="1"/>
  <c r="L9" i="22" s="1"/>
  <c r="P161" i="28"/>
  <c r="P3" i="22" s="1"/>
  <c r="T161" i="28"/>
  <c r="T3" i="22" s="1"/>
  <c r="X161" i="28"/>
  <c r="X3" i="22" s="1"/>
  <c r="X9" i="22" s="1"/>
  <c r="AB161" i="28"/>
  <c r="AB3" i="22" s="1"/>
  <c r="AB9" i="22" s="1"/>
  <c r="AF161" i="28"/>
  <c r="AF3" i="22" s="1"/>
  <c r="AF9" i="22" s="1"/>
  <c r="C161" i="28"/>
  <c r="B168" i="28"/>
  <c r="H168" i="28"/>
  <c r="L168" i="28"/>
  <c r="P168" i="28"/>
  <c r="T168" i="28"/>
  <c r="X168" i="28"/>
  <c r="AB168" i="28"/>
  <c r="D168" i="28"/>
  <c r="E168" i="28"/>
  <c r="I168" i="28"/>
  <c r="M168" i="28"/>
  <c r="Q168" i="28"/>
  <c r="U168" i="28"/>
  <c r="Y168" i="28"/>
  <c r="AC168" i="28"/>
  <c r="AG168" i="28"/>
  <c r="AD168" i="28"/>
  <c r="F168" i="28"/>
  <c r="J168" i="28"/>
  <c r="N168" i="28"/>
  <c r="R168" i="28"/>
  <c r="V168" i="28"/>
  <c r="Z168" i="28"/>
  <c r="AH168" i="28"/>
  <c r="G168" i="28"/>
  <c r="K168" i="28"/>
  <c r="O168" i="28"/>
  <c r="S168" i="28"/>
  <c r="W168" i="28"/>
  <c r="AA168" i="28"/>
  <c r="AE168" i="28"/>
  <c r="AI168" i="28"/>
  <c r="C168" i="28"/>
  <c r="AF168" i="28"/>
  <c r="B162" i="28"/>
  <c r="B3" i="19" s="1"/>
  <c r="B9" i="19" s="1"/>
  <c r="F162" i="28"/>
  <c r="F3" i="19" s="1"/>
  <c r="F9" i="19" s="1"/>
  <c r="J162" i="28"/>
  <c r="J3" i="19" s="1"/>
  <c r="J9" i="19" s="1"/>
  <c r="N162" i="28"/>
  <c r="N3" i="19" s="1"/>
  <c r="N9" i="19" s="1"/>
  <c r="R162" i="28"/>
  <c r="R3" i="19" s="1"/>
  <c r="R9" i="19" s="1"/>
  <c r="V162" i="28"/>
  <c r="Z162" i="28"/>
  <c r="AD162" i="28"/>
  <c r="AD3" i="19" s="1"/>
  <c r="AD9" i="19" s="1"/>
  <c r="AH162" i="28"/>
  <c r="AH3" i="19" s="1"/>
  <c r="AH9" i="19" s="1"/>
  <c r="G162" i="28"/>
  <c r="G3" i="19" s="1"/>
  <c r="G9" i="19" s="1"/>
  <c r="K162" i="28"/>
  <c r="K3" i="19" s="1"/>
  <c r="K9" i="19" s="1"/>
  <c r="O162" i="28"/>
  <c r="O3" i="19" s="1"/>
  <c r="S162" i="28"/>
  <c r="W162" i="28"/>
  <c r="AA162" i="28"/>
  <c r="AA3" i="19" s="1"/>
  <c r="AE162" i="28"/>
  <c r="AE3" i="19" s="1"/>
  <c r="AE9" i="19" s="1"/>
  <c r="AI162" i="28"/>
  <c r="AI3" i="19" s="1"/>
  <c r="AI9" i="19" s="1"/>
  <c r="C162" i="28"/>
  <c r="C3" i="19" s="1"/>
  <c r="C9" i="19" s="1"/>
  <c r="D162" i="28"/>
  <c r="D3" i="19" s="1"/>
  <c r="D9" i="19" s="1"/>
  <c r="H162" i="28"/>
  <c r="H3" i="19" s="1"/>
  <c r="H9" i="19" s="1"/>
  <c r="L162" i="28"/>
  <c r="L3" i="19" s="1"/>
  <c r="L9" i="19" s="1"/>
  <c r="P162" i="28"/>
  <c r="P3" i="19" s="1"/>
  <c r="P9" i="19" s="1"/>
  <c r="T162" i="28"/>
  <c r="T3" i="19" s="1"/>
  <c r="T9" i="19" s="1"/>
  <c r="X162" i="28"/>
  <c r="X3" i="19" s="1"/>
  <c r="X9" i="19" s="1"/>
  <c r="AB162" i="28"/>
  <c r="AB3" i="19" s="1"/>
  <c r="AB9" i="19" s="1"/>
  <c r="AF162" i="28"/>
  <c r="AF3" i="19" s="1"/>
  <c r="AF9" i="19" s="1"/>
  <c r="E162" i="28"/>
  <c r="E3" i="19" s="1"/>
  <c r="E9" i="19" s="1"/>
  <c r="I162" i="28"/>
  <c r="I3" i="19" s="1"/>
  <c r="I9" i="19" s="1"/>
  <c r="M162" i="28"/>
  <c r="M3" i="19" s="1"/>
  <c r="M9" i="19" s="1"/>
  <c r="Q162" i="28"/>
  <c r="Q3" i="19" s="1"/>
  <c r="U162" i="28"/>
  <c r="U3" i="19" s="1"/>
  <c r="U9" i="19" s="1"/>
  <c r="Y162" i="28"/>
  <c r="Y3" i="19" s="1"/>
  <c r="Y9" i="19" s="1"/>
  <c r="AC162" i="28"/>
  <c r="AC3" i="19" s="1"/>
  <c r="AG162" i="28"/>
  <c r="AG3" i="19" s="1"/>
  <c r="AG9" i="19" s="1"/>
  <c r="B169" i="28"/>
  <c r="B3" i="15" s="1"/>
  <c r="E169" i="28"/>
  <c r="E3" i="15" s="1"/>
  <c r="M169" i="28"/>
  <c r="M3" i="15" s="1"/>
  <c r="U169" i="28"/>
  <c r="U3" i="15" s="1"/>
  <c r="AC169" i="28"/>
  <c r="AC3" i="15" s="1"/>
  <c r="F169" i="28"/>
  <c r="F3" i="15" s="1"/>
  <c r="J169" i="28"/>
  <c r="J3" i="15" s="1"/>
  <c r="N169" i="28"/>
  <c r="N3" i="15" s="1"/>
  <c r="R169" i="28"/>
  <c r="R3" i="15" s="1"/>
  <c r="V169" i="28"/>
  <c r="V3" i="15" s="1"/>
  <c r="Z169" i="28"/>
  <c r="Z3" i="15" s="1"/>
  <c r="AD169" i="28"/>
  <c r="AD3" i="15" s="1"/>
  <c r="AH169" i="28"/>
  <c r="AH3" i="15" s="1"/>
  <c r="C169" i="28"/>
  <c r="C3" i="15" s="1"/>
  <c r="G169" i="28"/>
  <c r="G3" i="15" s="1"/>
  <c r="O169" i="28"/>
  <c r="O3" i="15" s="1"/>
  <c r="W169" i="28"/>
  <c r="W3" i="15" s="1"/>
  <c r="AE169" i="28"/>
  <c r="AE3" i="15" s="1"/>
  <c r="D169" i="28"/>
  <c r="D3" i="15" s="1"/>
  <c r="K169" i="28"/>
  <c r="K3" i="15" s="1"/>
  <c r="S169" i="28"/>
  <c r="S3" i="15" s="1"/>
  <c r="AA169" i="28"/>
  <c r="AA3" i="15" s="1"/>
  <c r="AI169" i="28"/>
  <c r="AI3" i="15" s="1"/>
  <c r="H169" i="28"/>
  <c r="H3" i="15" s="1"/>
  <c r="L169" i="28"/>
  <c r="L3" i="15" s="1"/>
  <c r="P169" i="28"/>
  <c r="P3" i="15" s="1"/>
  <c r="T169" i="28"/>
  <c r="T3" i="15" s="1"/>
  <c r="X169" i="28"/>
  <c r="X3" i="15" s="1"/>
  <c r="AB169" i="28"/>
  <c r="AB3" i="15" s="1"/>
  <c r="AF169" i="28"/>
  <c r="AF3" i="15" s="1"/>
  <c r="I169" i="28"/>
  <c r="I3" i="15" s="1"/>
  <c r="Q169" i="28"/>
  <c r="Q3" i="15" s="1"/>
  <c r="Y169" i="28"/>
  <c r="Y3" i="15" s="1"/>
  <c r="AG169" i="28"/>
  <c r="AG3" i="15" s="1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C192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C188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C180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C176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C172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C168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C164" i="14"/>
  <c r="Z3" i="19" l="1"/>
  <c r="Z9" i="19" s="1"/>
  <c r="F3" i="22"/>
  <c r="F9" i="22" s="1"/>
  <c r="O6" i="22"/>
  <c r="AA9" i="19"/>
  <c r="H3" i="22"/>
  <c r="H9" i="22" s="1"/>
  <c r="I3" i="22"/>
  <c r="Q9" i="19"/>
  <c r="W3" i="19"/>
  <c r="W9" i="19" s="1"/>
  <c r="V3" i="19"/>
  <c r="V9" i="19" s="1"/>
  <c r="C3" i="22"/>
  <c r="C9" i="22" s="1"/>
  <c r="AI3" i="22"/>
  <c r="AI9" i="22" s="1"/>
  <c r="AH3" i="22"/>
  <c r="AH9" i="22" s="1"/>
  <c r="D3" i="22"/>
  <c r="D9" i="22" s="1"/>
  <c r="E3" i="22"/>
  <c r="E9" i="22" s="1"/>
  <c r="K6" i="22"/>
  <c r="S6" i="22"/>
  <c r="I6" i="22"/>
  <c r="S3" i="19"/>
  <c r="S9" i="19" s="1"/>
  <c r="AE3" i="22"/>
  <c r="B3" i="22"/>
  <c r="B9" i="22" s="1"/>
  <c r="K9" i="22"/>
  <c r="O9" i="19"/>
  <c r="W9" i="22"/>
  <c r="Y9" i="22"/>
  <c r="R6" i="22"/>
  <c r="P6" i="22"/>
  <c r="T9" i="22"/>
  <c r="S9" i="22"/>
  <c r="R9" i="22"/>
  <c r="U9" i="22"/>
  <c r="AC9" i="19"/>
  <c r="P9" i="22"/>
  <c r="O9" i="22"/>
  <c r="Q9" i="22"/>
  <c r="AE6" i="22"/>
  <c r="AC6" i="22"/>
  <c r="AC9" i="22" s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I9" i="22" l="1"/>
  <c r="AE9" i="22"/>
  <c r="AG173" i="14"/>
  <c r="AG174" i="14" s="1"/>
  <c r="I173" i="14"/>
  <c r="I174" i="14" s="1"/>
  <c r="AC9" i="17"/>
  <c r="AD177" i="14" s="1"/>
  <c r="AD178" i="14" s="1"/>
  <c r="U9" i="17"/>
  <c r="V177" i="14" s="1"/>
  <c r="V178" i="14" s="1"/>
  <c r="M9" i="17"/>
  <c r="N177" i="14" s="1"/>
  <c r="N178" i="14" s="1"/>
  <c r="E9" i="17"/>
  <c r="F177" i="14" s="1"/>
  <c r="F178" i="14" s="1"/>
  <c r="AH173" i="14"/>
  <c r="AH174" i="14" s="1"/>
  <c r="R173" i="14"/>
  <c r="R174" i="14" s="1"/>
  <c r="AD9" i="17"/>
  <c r="AE177" i="14" s="1"/>
  <c r="AE178" i="14" s="1"/>
  <c r="V9" i="17"/>
  <c r="W177" i="14" s="1"/>
  <c r="W178" i="14" s="1"/>
  <c r="N9" i="17"/>
  <c r="O177" i="14" s="1"/>
  <c r="O178" i="14" s="1"/>
  <c r="F9" i="17"/>
  <c r="G177" i="14" s="1"/>
  <c r="G178" i="14" s="1"/>
  <c r="P173" i="14"/>
  <c r="P174" i="14" s="1"/>
  <c r="H173" i="14"/>
  <c r="H174" i="14" s="1"/>
  <c r="AB9" i="17"/>
  <c r="T9" i="17"/>
  <c r="U177" i="14" s="1"/>
  <c r="U178" i="14" s="1"/>
  <c r="L9" i="17"/>
  <c r="M177" i="14" s="1"/>
  <c r="M178" i="14" s="1"/>
  <c r="D9" i="17"/>
  <c r="E177" i="14" s="1"/>
  <c r="E178" i="14" s="1"/>
  <c r="AE173" i="14"/>
  <c r="AE174" i="14" s="1"/>
  <c r="W173" i="14"/>
  <c r="W174" i="14" s="1"/>
  <c r="O173" i="14"/>
  <c r="O174" i="14" s="1"/>
  <c r="G173" i="14"/>
  <c r="G174" i="14" s="1"/>
  <c r="AI9" i="17"/>
  <c r="AJ177" i="14" s="1"/>
  <c r="AJ178" i="14" s="1"/>
  <c r="AA9" i="17"/>
  <c r="AB177" i="14" s="1"/>
  <c r="AB178" i="14" s="1"/>
  <c r="S9" i="17"/>
  <c r="T177" i="14" s="1"/>
  <c r="T178" i="14" s="1"/>
  <c r="K9" i="17"/>
  <c r="L177" i="14" s="1"/>
  <c r="L178" i="14" s="1"/>
  <c r="C9" i="17"/>
  <c r="D177" i="14" s="1"/>
  <c r="D178" i="14" s="1"/>
  <c r="AD173" i="14"/>
  <c r="AD174" i="14" s="1"/>
  <c r="V173" i="14"/>
  <c r="V174" i="14" s="1"/>
  <c r="N173" i="14"/>
  <c r="N174" i="14" s="1"/>
  <c r="F173" i="14"/>
  <c r="F174" i="14" s="1"/>
  <c r="AH9" i="17"/>
  <c r="AI177" i="14" s="1"/>
  <c r="AI178" i="14" s="1"/>
  <c r="Z9" i="17"/>
  <c r="AA177" i="14" s="1"/>
  <c r="AA178" i="14" s="1"/>
  <c r="R9" i="17"/>
  <c r="S177" i="14" s="1"/>
  <c r="S178" i="14" s="1"/>
  <c r="J9" i="17"/>
  <c r="K177" i="14" s="1"/>
  <c r="K178" i="14" s="1"/>
  <c r="AC173" i="14"/>
  <c r="AC174" i="14" s="1"/>
  <c r="U173" i="14"/>
  <c r="U174" i="14" s="1"/>
  <c r="M173" i="14"/>
  <c r="M174" i="14" s="1"/>
  <c r="E173" i="14"/>
  <c r="E174" i="14" s="1"/>
  <c r="AG9" i="17"/>
  <c r="AH177" i="14" s="1"/>
  <c r="AH178" i="14" s="1"/>
  <c r="Y9" i="17"/>
  <c r="Z177" i="14" s="1"/>
  <c r="Z178" i="14" s="1"/>
  <c r="Q9" i="17"/>
  <c r="R177" i="14" s="1"/>
  <c r="R178" i="14" s="1"/>
  <c r="I9" i="17"/>
  <c r="J177" i="14" s="1"/>
  <c r="J178" i="14" s="1"/>
  <c r="AB173" i="14"/>
  <c r="AB174" i="14" s="1"/>
  <c r="T173" i="14"/>
  <c r="T174" i="14" s="1"/>
  <c r="L173" i="14"/>
  <c r="L174" i="14" s="1"/>
  <c r="D173" i="14"/>
  <c r="D174" i="14" s="1"/>
  <c r="AF9" i="17"/>
  <c r="AG177" i="14" s="1"/>
  <c r="AG178" i="14" s="1"/>
  <c r="X9" i="17"/>
  <c r="Y177" i="14" s="1"/>
  <c r="Y178" i="14" s="1"/>
  <c r="P9" i="17"/>
  <c r="Q177" i="14" s="1"/>
  <c r="Q178" i="14" s="1"/>
  <c r="H9" i="17"/>
  <c r="I177" i="14" s="1"/>
  <c r="I178" i="14" s="1"/>
  <c r="AI173" i="14"/>
  <c r="AI174" i="14" s="1"/>
  <c r="AA173" i="14"/>
  <c r="AA174" i="14" s="1"/>
  <c r="S173" i="14"/>
  <c r="S174" i="14" s="1"/>
  <c r="K173" i="14"/>
  <c r="K174" i="14" s="1"/>
  <c r="AE9" i="17"/>
  <c r="AF177" i="14" s="1"/>
  <c r="AF178" i="14" s="1"/>
  <c r="W9" i="17"/>
  <c r="X177" i="14" s="1"/>
  <c r="X178" i="14" s="1"/>
  <c r="O9" i="17"/>
  <c r="P177" i="14" s="1"/>
  <c r="P178" i="14" s="1"/>
  <c r="G9" i="17"/>
  <c r="H177" i="14" s="1"/>
  <c r="H178" i="14" s="1"/>
  <c r="AC189" i="14"/>
  <c r="AC190" i="14" s="1"/>
  <c r="AC181" i="14"/>
  <c r="AC182" i="14" s="1"/>
  <c r="U181" i="14"/>
  <c r="U182" i="14" s="1"/>
  <c r="M181" i="14"/>
  <c r="M182" i="14" s="1"/>
  <c r="E181" i="14"/>
  <c r="E182" i="14" s="1"/>
  <c r="AJ181" i="14"/>
  <c r="AJ182" i="14" s="1"/>
  <c r="AB181" i="14"/>
  <c r="AB182" i="14" s="1"/>
  <c r="T181" i="14"/>
  <c r="T182" i="14" s="1"/>
  <c r="L181" i="14"/>
  <c r="L182" i="14" s="1"/>
  <c r="D181" i="14"/>
  <c r="D182" i="14" s="1"/>
  <c r="AE181" i="14"/>
  <c r="AE182" i="14" s="1"/>
  <c r="G181" i="14"/>
  <c r="G182" i="14" s="1"/>
  <c r="F181" i="14"/>
  <c r="F182" i="14" s="1"/>
  <c r="AI181" i="14"/>
  <c r="AI182" i="14" s="1"/>
  <c r="AA181" i="14"/>
  <c r="AA182" i="14" s="1"/>
  <c r="S181" i="14"/>
  <c r="S182" i="14" s="1"/>
  <c r="K181" i="14"/>
  <c r="K182" i="14" s="1"/>
  <c r="O181" i="14"/>
  <c r="O182" i="14" s="1"/>
  <c r="AD181" i="14"/>
  <c r="AD182" i="14" s="1"/>
  <c r="AH181" i="14"/>
  <c r="AH182" i="14" s="1"/>
  <c r="Z181" i="14"/>
  <c r="Z182" i="14" s="1"/>
  <c r="R181" i="14"/>
  <c r="R182" i="14" s="1"/>
  <c r="J181" i="14"/>
  <c r="J182" i="14" s="1"/>
  <c r="W181" i="14"/>
  <c r="W182" i="14" s="1"/>
  <c r="AG181" i="14"/>
  <c r="AG182" i="14" s="1"/>
  <c r="Y181" i="14"/>
  <c r="Y182" i="14" s="1"/>
  <c r="Q181" i="14"/>
  <c r="Q182" i="14" s="1"/>
  <c r="I181" i="14"/>
  <c r="I182" i="14" s="1"/>
  <c r="V181" i="14"/>
  <c r="V182" i="14" s="1"/>
  <c r="N181" i="14"/>
  <c r="N182" i="14" s="1"/>
  <c r="AF181" i="14"/>
  <c r="AF182" i="14" s="1"/>
  <c r="X181" i="14"/>
  <c r="X182" i="14" s="1"/>
  <c r="P181" i="14"/>
  <c r="P182" i="14" s="1"/>
  <c r="H181" i="14"/>
  <c r="H182" i="14" s="1"/>
  <c r="Y173" i="14"/>
  <c r="Y174" i="14" s="1"/>
  <c r="Q173" i="14"/>
  <c r="Q174" i="14" s="1"/>
  <c r="AC177" i="14"/>
  <c r="AC178" i="14" s="1"/>
  <c r="AJ189" i="14"/>
  <c r="AJ190" i="14" s="1"/>
  <c r="L189" i="14"/>
  <c r="L190" i="14" s="1"/>
  <c r="D189" i="14"/>
  <c r="D190" i="14" s="1"/>
  <c r="E189" i="14"/>
  <c r="E190" i="14" s="1"/>
  <c r="AJ173" i="14"/>
  <c r="AJ174" i="14" s="1"/>
  <c r="AF173" i="14"/>
  <c r="AF174" i="14" s="1"/>
  <c r="X173" i="14"/>
  <c r="X174" i="14" s="1"/>
  <c r="AB189" i="14"/>
  <c r="AB190" i="14" s="1"/>
  <c r="N189" i="14"/>
  <c r="N190" i="14" s="1"/>
  <c r="AF189" i="14"/>
  <c r="AF190" i="14" s="1"/>
  <c r="U189" i="14"/>
  <c r="U190" i="14" s="1"/>
  <c r="T189" i="14"/>
  <c r="T190" i="14" s="1"/>
  <c r="V189" i="14"/>
  <c r="V190" i="14" s="1"/>
  <c r="H189" i="14"/>
  <c r="H190" i="14" s="1"/>
  <c r="M189" i="14"/>
  <c r="M190" i="14" s="1"/>
  <c r="P189" i="14"/>
  <c r="P190" i="14" s="1"/>
  <c r="Z173" i="14"/>
  <c r="Z174" i="14" s="1"/>
  <c r="J173" i="14"/>
  <c r="J174" i="14" s="1"/>
  <c r="X189" i="14"/>
  <c r="X190" i="14" s="1"/>
  <c r="AA189" i="14"/>
  <c r="AA190" i="14" s="1"/>
  <c r="AD189" i="14"/>
  <c r="AD190" i="14" s="1"/>
  <c r="F189" i="14"/>
  <c r="F190" i="14" s="1"/>
  <c r="AE189" i="14"/>
  <c r="AE190" i="14" s="1"/>
  <c r="W189" i="14"/>
  <c r="W190" i="14" s="1"/>
  <c r="O189" i="14"/>
  <c r="O190" i="14" s="1"/>
  <c r="G189" i="14"/>
  <c r="G190" i="14" s="1"/>
  <c r="AG189" i="14"/>
  <c r="AG190" i="14" s="1"/>
  <c r="Y189" i="14"/>
  <c r="Y190" i="14" s="1"/>
  <c r="Q189" i="14"/>
  <c r="Q190" i="14" s="1"/>
  <c r="I189" i="14"/>
  <c r="I190" i="14" s="1"/>
  <c r="AH189" i="14"/>
  <c r="AH190" i="14" s="1"/>
  <c r="Z189" i="14"/>
  <c r="Z190" i="14" s="1"/>
  <c r="R189" i="14"/>
  <c r="R190" i="14" s="1"/>
  <c r="J189" i="14"/>
  <c r="J190" i="14" s="1"/>
  <c r="AI189" i="14"/>
  <c r="AI190" i="14" s="1"/>
  <c r="S189" i="14"/>
  <c r="S190" i="14" s="1"/>
  <c r="K189" i="14"/>
  <c r="K190" i="14" s="1"/>
  <c r="B2" i="23" l="1"/>
  <c r="B9" i="23" s="1"/>
  <c r="B4" i="23"/>
  <c r="B8" i="23"/>
  <c r="B8" i="15"/>
  <c r="B5" i="15"/>
  <c r="B4" i="15"/>
  <c r="B2" i="15"/>
  <c r="C193" i="14" l="1"/>
  <c r="C194" i="14" s="1"/>
  <c r="C189" i="14"/>
  <c r="C190" i="14" s="1"/>
  <c r="P193" i="14"/>
  <c r="P194" i="14" s="1"/>
  <c r="O193" i="14"/>
  <c r="O194" i="14" s="1"/>
  <c r="AC193" i="14"/>
  <c r="AC194" i="14" s="1"/>
  <c r="U193" i="14"/>
  <c r="U194" i="14" s="1"/>
  <c r="M193" i="14"/>
  <c r="M194" i="14" s="1"/>
  <c r="E193" i="14"/>
  <c r="E194" i="14" s="1"/>
  <c r="AF193" i="14"/>
  <c r="AF194" i="14" s="1"/>
  <c r="H193" i="14"/>
  <c r="H194" i="14" s="1"/>
  <c r="W193" i="14"/>
  <c r="W194" i="14" s="1"/>
  <c r="AB193" i="14"/>
  <c r="AB194" i="14" s="1"/>
  <c r="L193" i="14"/>
  <c r="L194" i="14" s="1"/>
  <c r="D193" i="14"/>
  <c r="D194" i="14" s="1"/>
  <c r="AE193" i="14"/>
  <c r="AE194" i="14" s="1"/>
  <c r="G193" i="14"/>
  <c r="G194" i="14" s="1"/>
  <c r="V193" i="14"/>
  <c r="V194" i="14" s="1"/>
  <c r="F193" i="14"/>
  <c r="F194" i="14" s="1"/>
  <c r="AJ193" i="14"/>
  <c r="AJ194" i="14" s="1"/>
  <c r="T193" i="14"/>
  <c r="T194" i="14" s="1"/>
  <c r="AI193" i="14"/>
  <c r="AI194" i="14" s="1"/>
  <c r="AA193" i="14"/>
  <c r="AA194" i="14" s="1"/>
  <c r="S193" i="14"/>
  <c r="S194" i="14" s="1"/>
  <c r="K193" i="14"/>
  <c r="K194" i="14" s="1"/>
  <c r="X193" i="14"/>
  <c r="X194" i="14" s="1"/>
  <c r="AH193" i="14"/>
  <c r="AH194" i="14" s="1"/>
  <c r="Z193" i="14"/>
  <c r="Z194" i="14" s="1"/>
  <c r="R193" i="14"/>
  <c r="R194" i="14" s="1"/>
  <c r="J193" i="14"/>
  <c r="J194" i="14" s="1"/>
  <c r="AD193" i="14"/>
  <c r="AD194" i="14" s="1"/>
  <c r="N193" i="14"/>
  <c r="N194" i="14" s="1"/>
  <c r="AG193" i="14"/>
  <c r="AG194" i="14" s="1"/>
  <c r="Y193" i="14"/>
  <c r="Y194" i="14" s="1"/>
  <c r="Q193" i="14"/>
  <c r="Q194" i="14" s="1"/>
  <c r="I193" i="14"/>
  <c r="I194" i="14" s="1"/>
  <c r="B5" i="17"/>
  <c r="AI185" i="14" l="1"/>
  <c r="AI186" i="14" s="1"/>
  <c r="L185" i="14"/>
  <c r="L186" i="14" s="1"/>
  <c r="Q185" i="14"/>
  <c r="Q186" i="14" s="1"/>
  <c r="AD185" i="14"/>
  <c r="AD186" i="14" s="1"/>
  <c r="C185" i="14"/>
  <c r="C186" i="14" s="1"/>
  <c r="S185" i="14"/>
  <c r="S186" i="14" s="1"/>
  <c r="AE185" i="14"/>
  <c r="AE186" i="14" s="1"/>
  <c r="P185" i="14"/>
  <c r="P186" i="14" s="1"/>
  <c r="C181" i="14"/>
  <c r="C182" i="14" s="1"/>
  <c r="X185" i="14"/>
  <c r="X186" i="14" s="1"/>
  <c r="AG185" i="14"/>
  <c r="AG186" i="14" s="1"/>
  <c r="G185" i="14"/>
  <c r="G186" i="14" s="1"/>
  <c r="B8" i="17"/>
  <c r="B4" i="17"/>
  <c r="B2" i="17"/>
  <c r="B5" i="16"/>
  <c r="C173" i="14" l="1"/>
  <c r="C174" i="14" s="1"/>
  <c r="B9" i="17"/>
  <c r="C177" i="14" s="1"/>
  <c r="C178" i="14" s="1"/>
  <c r="AJ185" i="14"/>
  <c r="AJ186" i="14" s="1"/>
  <c r="N185" i="14"/>
  <c r="N186" i="14" s="1"/>
  <c r="J185" i="14"/>
  <c r="J186" i="14" s="1"/>
  <c r="U185" i="14"/>
  <c r="U186" i="14" s="1"/>
  <c r="W185" i="14"/>
  <c r="W186" i="14" s="1"/>
  <c r="O185" i="14"/>
  <c r="O186" i="14" s="1"/>
  <c r="H185" i="14"/>
  <c r="H186" i="14" s="1"/>
  <c r="E185" i="14"/>
  <c r="E186" i="14" s="1"/>
  <c r="I185" i="14"/>
  <c r="I186" i="14" s="1"/>
  <c r="K185" i="14"/>
  <c r="K186" i="14" s="1"/>
  <c r="D185" i="14"/>
  <c r="D186" i="14" s="1"/>
  <c r="Z185" i="14"/>
  <c r="Z186" i="14" s="1"/>
  <c r="AB185" i="14"/>
  <c r="AB186" i="14" s="1"/>
  <c r="R185" i="14"/>
  <c r="R186" i="14" s="1"/>
  <c r="M185" i="14"/>
  <c r="M186" i="14" s="1"/>
  <c r="F185" i="14"/>
  <c r="F186" i="14" s="1"/>
  <c r="T185" i="14"/>
  <c r="T186" i="14" s="1"/>
  <c r="AA185" i="14"/>
  <c r="AA186" i="14" s="1"/>
  <c r="Y185" i="14"/>
  <c r="Y186" i="14" s="1"/>
  <c r="AC185" i="14"/>
  <c r="AC186" i="14" s="1"/>
  <c r="V185" i="14"/>
  <c r="V186" i="14" s="1"/>
  <c r="AF185" i="14"/>
  <c r="AF186" i="14" s="1"/>
  <c r="AH185" i="14"/>
  <c r="AH186" i="14" s="1"/>
  <c r="AB81" i="14"/>
  <c r="AA7" i="15" s="1"/>
  <c r="AC81" i="14"/>
  <c r="AB7" i="15" s="1"/>
  <c r="AB9" i="15" s="1"/>
  <c r="AD81" i="14"/>
  <c r="AC7" i="15" s="1"/>
  <c r="AC9" i="15" s="1"/>
  <c r="AE81" i="14"/>
  <c r="AD7" i="15" s="1"/>
  <c r="AD9" i="15" s="1"/>
  <c r="AF81" i="14"/>
  <c r="AE7" i="15" s="1"/>
  <c r="AE9" i="15" s="1"/>
  <c r="AG81" i="14"/>
  <c r="AF7" i="15" s="1"/>
  <c r="AF9" i="15" s="1"/>
  <c r="AH81" i="14"/>
  <c r="AG7" i="15" s="1"/>
  <c r="AG9" i="15" s="1"/>
  <c r="AI81" i="14"/>
  <c r="AH7" i="15" s="1"/>
  <c r="AH9" i="15" s="1"/>
  <c r="AJ81" i="14"/>
  <c r="AI7" i="15" s="1"/>
  <c r="AI9" i="15" l="1"/>
  <c r="AJ169" i="14" s="1"/>
  <c r="AJ170" i="14" s="1"/>
  <c r="AA9" i="15"/>
  <c r="AB169" i="14" s="1"/>
  <c r="AB170" i="14" s="1"/>
  <c r="AG169" i="14"/>
  <c r="AG170" i="14" s="1"/>
  <c r="AF169" i="14"/>
  <c r="AF170" i="14" s="1"/>
  <c r="AE165" i="14"/>
  <c r="AE166" i="14" s="1"/>
  <c r="AB165" i="14"/>
  <c r="AB166" i="14" s="1"/>
  <c r="AD169" i="14"/>
  <c r="AD170" i="14" s="1"/>
  <c r="AC169" i="14"/>
  <c r="AC170" i="14" s="1"/>
  <c r="AJ165" i="14"/>
  <c r="AJ166" i="14" s="1"/>
  <c r="AI169" i="14"/>
  <c r="AI170" i="14" s="1"/>
  <c r="AH169" i="14"/>
  <c r="AH170" i="14" s="1"/>
  <c r="C81" i="14"/>
  <c r="D81" i="14"/>
  <c r="C7" i="15" s="1"/>
  <c r="C9" i="15" s="1"/>
  <c r="E81" i="14"/>
  <c r="D7" i="15" s="1"/>
  <c r="D9" i="15" s="1"/>
  <c r="F81" i="14"/>
  <c r="E7" i="15" s="1"/>
  <c r="E9" i="15" s="1"/>
  <c r="G81" i="14"/>
  <c r="F7" i="15" s="1"/>
  <c r="F9" i="15" s="1"/>
  <c r="H81" i="14"/>
  <c r="G7" i="15" s="1"/>
  <c r="G9" i="15" s="1"/>
  <c r="I81" i="14"/>
  <c r="H7" i="15" s="1"/>
  <c r="H9" i="15" s="1"/>
  <c r="J81" i="14"/>
  <c r="I7" i="15" s="1"/>
  <c r="I9" i="15" s="1"/>
  <c r="K81" i="14"/>
  <c r="J7" i="15" s="1"/>
  <c r="J9" i="15" s="1"/>
  <c r="L81" i="14"/>
  <c r="K7" i="15" s="1"/>
  <c r="K9" i="15" s="1"/>
  <c r="M81" i="14"/>
  <c r="L7" i="15" s="1"/>
  <c r="L9" i="15" s="1"/>
  <c r="N81" i="14"/>
  <c r="M7" i="15" s="1"/>
  <c r="M9" i="15" s="1"/>
  <c r="O81" i="14"/>
  <c r="N7" i="15" s="1"/>
  <c r="N9" i="15" s="1"/>
  <c r="P81" i="14"/>
  <c r="O7" i="15" s="1"/>
  <c r="O9" i="15" s="1"/>
  <c r="Q81" i="14"/>
  <c r="P7" i="15" s="1"/>
  <c r="P9" i="15" s="1"/>
  <c r="R81" i="14"/>
  <c r="Q7" i="15" s="1"/>
  <c r="Q9" i="15" s="1"/>
  <c r="S81" i="14"/>
  <c r="R7" i="15" s="1"/>
  <c r="R9" i="15" s="1"/>
  <c r="T81" i="14"/>
  <c r="S7" i="15" s="1"/>
  <c r="S9" i="15" s="1"/>
  <c r="U81" i="14"/>
  <c r="T7" i="15" s="1"/>
  <c r="T9" i="15" s="1"/>
  <c r="V81" i="14"/>
  <c r="U7" i="15" s="1"/>
  <c r="U9" i="15" s="1"/>
  <c r="W81" i="14"/>
  <c r="V7" i="15" s="1"/>
  <c r="V9" i="15" s="1"/>
  <c r="X81" i="14"/>
  <c r="W7" i="15" s="1"/>
  <c r="W9" i="15" s="1"/>
  <c r="Y81" i="14"/>
  <c r="X7" i="15" s="1"/>
  <c r="X9" i="15" s="1"/>
  <c r="Z81" i="14"/>
  <c r="Y7" i="15" s="1"/>
  <c r="Y9" i="15" s="1"/>
  <c r="AA81" i="14"/>
  <c r="Z7" i="15" s="1"/>
  <c r="Z9" i="15" s="1"/>
  <c r="AD165" i="14" l="1"/>
  <c r="AD166" i="14" s="1"/>
  <c r="AF165" i="14"/>
  <c r="AF166" i="14" s="1"/>
  <c r="AC165" i="14"/>
  <c r="AC166" i="14" s="1"/>
  <c r="AG165" i="14"/>
  <c r="AG166" i="14" s="1"/>
  <c r="O169" i="14"/>
  <c r="O170" i="14" s="1"/>
  <c r="X169" i="14"/>
  <c r="X170" i="14" s="1"/>
  <c r="P169" i="14"/>
  <c r="P170" i="14" s="1"/>
  <c r="H169" i="14"/>
  <c r="H170" i="14" s="1"/>
  <c r="AI165" i="14"/>
  <c r="AI166" i="14" s="1"/>
  <c r="AE169" i="14"/>
  <c r="AE170" i="14" s="1"/>
  <c r="F169" i="14"/>
  <c r="F170" i="14" s="1"/>
  <c r="W169" i="14"/>
  <c r="W170" i="14" s="1"/>
  <c r="W165" i="14"/>
  <c r="W166" i="14" s="1"/>
  <c r="N169" i="14"/>
  <c r="N170" i="14" s="1"/>
  <c r="T169" i="14"/>
  <c r="T170" i="14" s="1"/>
  <c r="L169" i="14"/>
  <c r="L170" i="14" s="1"/>
  <c r="D169" i="14"/>
  <c r="D170" i="14" s="1"/>
  <c r="E169" i="14"/>
  <c r="E170" i="14" s="1"/>
  <c r="E165" i="14"/>
  <c r="E166" i="14" s="1"/>
  <c r="K169" i="14"/>
  <c r="K170" i="14" s="1"/>
  <c r="V169" i="14"/>
  <c r="V170" i="14" s="1"/>
  <c r="M169" i="14"/>
  <c r="M170" i="14" s="1"/>
  <c r="AA169" i="14"/>
  <c r="AA170" i="14" s="1"/>
  <c r="S169" i="14"/>
  <c r="S170" i="14" s="1"/>
  <c r="Z169" i="14"/>
  <c r="Z170" i="14" s="1"/>
  <c r="R169" i="14"/>
  <c r="R170" i="14" s="1"/>
  <c r="R165" i="14"/>
  <c r="R166" i="14" s="1"/>
  <c r="J169" i="14"/>
  <c r="J170" i="14" s="1"/>
  <c r="AH165" i="14"/>
  <c r="AH166" i="14" s="1"/>
  <c r="G165" i="14"/>
  <c r="G166" i="14" s="1"/>
  <c r="U169" i="14"/>
  <c r="U170" i="14" s="1"/>
  <c r="Y169" i="14"/>
  <c r="Y170" i="14" s="1"/>
  <c r="Q169" i="14"/>
  <c r="Q170" i="14" s="1"/>
  <c r="Q165" i="14"/>
  <c r="Q166" i="14" s="1"/>
  <c r="I169" i="14"/>
  <c r="I170" i="14" s="1"/>
  <c r="B7" i="15"/>
  <c r="B9" i="15" s="1"/>
  <c r="J165" i="14" l="1"/>
  <c r="J166" i="14" s="1"/>
  <c r="G169" i="14"/>
  <c r="G170" i="14" s="1"/>
  <c r="Y165" i="14"/>
  <c r="Y166" i="14" s="1"/>
  <c r="V165" i="14"/>
  <c r="V166" i="14" s="1"/>
  <c r="T165" i="14"/>
  <c r="T166" i="14" s="1"/>
  <c r="U165" i="14"/>
  <c r="U166" i="14" s="1"/>
  <c r="N165" i="14"/>
  <c r="N166" i="14" s="1"/>
  <c r="X165" i="14"/>
  <c r="X166" i="14" s="1"/>
  <c r="AA165" i="14"/>
  <c r="AA166" i="14" s="1"/>
  <c r="S165" i="14"/>
  <c r="S166" i="14" s="1"/>
  <c r="L165" i="14"/>
  <c r="L166" i="14" s="1"/>
  <c r="P165" i="14"/>
  <c r="P166" i="14" s="1"/>
  <c r="K165" i="14"/>
  <c r="K166" i="14" s="1"/>
  <c r="F165" i="14"/>
  <c r="F166" i="14" s="1"/>
  <c r="I165" i="14"/>
  <c r="I166" i="14" s="1"/>
  <c r="M165" i="14"/>
  <c r="M166" i="14" s="1"/>
  <c r="H165" i="14"/>
  <c r="H166" i="14" s="1"/>
  <c r="O165" i="14"/>
  <c r="O166" i="14" s="1"/>
  <c r="Z165" i="14"/>
  <c r="Z166" i="14" s="1"/>
  <c r="D165" i="14"/>
  <c r="D166" i="14" s="1"/>
  <c r="C169" i="14"/>
  <c r="C170" i="14" s="1"/>
  <c r="C165" i="14" l="1"/>
  <c r="C166" i="14" s="1"/>
</calcChain>
</file>

<file path=xl/sharedStrings.xml><?xml version="1.0" encoding="utf-8"?>
<sst xmlns="http://schemas.openxmlformats.org/spreadsheetml/2006/main" count="1124" uniqueCount="587">
  <si>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</si>
  <si>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</si>
  <si>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</si>
  <si>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</si>
  <si>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</si>
  <si>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</si>
  <si>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</si>
  <si>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</si>
  <si>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</si>
  <si>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</si>
  <si>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</si>
  <si>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</si>
  <si>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</si>
  <si>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</si>
  <si>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</si>
  <si>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</si>
  <si>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</si>
  <si>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</si>
  <si>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</si>
  <si>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</si>
  <si>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</si>
  <si>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</si>
  <si>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</si>
  <si>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</si>
  <si>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</si>
  <si>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</si>
  <si>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</si>
  <si>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</si>
  <si>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</si>
  <si>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</si>
  <si>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</si>
  <si>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</si>
  <si>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</si>
  <si>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</si>
  <si>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</si>
  <si>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</si>
  <si>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</si>
  <si>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</si>
  <si>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</si>
  <si>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</si>
  <si>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</si>
  <si>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</si>
  <si>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</si>
  <si>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</si>
  <si>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</si>
  <si>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</si>
  <si>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</si>
  <si>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</si>
  <si>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</si>
  <si>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</si>
  <si>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</si>
  <si>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</si>
  <si>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</si>
  <si>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</si>
  <si>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</si>
  <si>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</si>
  <si>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</si>
  <si>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</si>
  <si>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</si>
  <si>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</si>
  <si>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</si>
  <si>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</si>
  <si>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</si>
  <si>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</si>
  <si>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</si>
  <si>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</si>
  <si>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</si>
  <si>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</si>
  <si>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</si>
  <si>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</si>
  <si>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</si>
  <si>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</si>
  <si>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</si>
  <si>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</si>
  <si>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</si>
  <si>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</si>
  <si>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</si>
  <si>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</si>
  <si>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</si>
  <si>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</si>
  <si>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</si>
  <si>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</si>
  <si>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</si>
  <si>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</si>
  <si>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</si>
  <si>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</si>
  <si>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</si>
  <si>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</si>
  <si>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</si>
  <si>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</si>
  <si>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</si>
  <si>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</si>
  <si>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</si>
  <si>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</si>
  <si>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</si>
  <si>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</si>
  <si>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</si>
  <si>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</si>
  <si>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</si>
  <si>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</si>
  <si>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</si>
  <si>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</si>
  <si>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</si>
  <si>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</si>
  <si>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</si>
  <si>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</si>
  <si>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</si>
  <si>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</si>
  <si>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</si>
  <si>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</si>
  <si>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</si>
  <si>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</si>
  <si>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</si>
  <si>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</si>
  <si>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</si>
  <si>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</si>
  <si>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</si>
  <si>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</si>
  <si>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Annual Energy Outlook 2019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</si>
  <si>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</si>
  <si>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</si>
  <si>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</si>
  <si>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</si>
  <si>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</si>
  <si>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</si>
  <si>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</si>
  <si>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</si>
  <si>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</si>
  <si>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</si>
  <si>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</si>
  <si>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</si>
  <si>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</si>
  <si>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</si>
  <si>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</si>
  <si>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</si>
  <si>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</si>
  <si>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</si>
  <si>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</si>
  <si>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</si>
  <si>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</si>
  <si>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</si>
  <si>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</si>
  <si>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</si>
  <si>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</si>
  <si>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</si>
  <si>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</si>
  <si>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</si>
  <si>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</si>
  <si>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</si>
  <si>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</si>
  <si>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</si>
  <si>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11. Petroleum and Other Liquids Supply and Disposition</t>
  </si>
  <si>
    <t>(million barrels per day, unless otherwise noted)</t>
  </si>
  <si>
    <t/>
  </si>
  <si>
    <t>2018-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</si>
  <si>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</si>
  <si>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</si>
  <si>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</si>
  <si>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</si>
  <si>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</si>
  <si>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</si>
  <si>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</si>
  <si>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</si>
  <si>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</si>
  <si>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</si>
  <si>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</si>
  <si>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</si>
  <si>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</si>
  <si>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</si>
  <si>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BTUs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</si>
  <si>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</si>
  <si>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</si>
  <si>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</si>
  <si>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</si>
  <si>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</si>
  <si>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</si>
  <si>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</si>
  <si>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</si>
  <si>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</si>
  <si>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</si>
  <si>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</si>
  <si>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</si>
  <si>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</si>
  <si>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</si>
  <si>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</si>
  <si>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</si>
  <si>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</si>
  <si>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</si>
  <si>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</si>
  <si>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</si>
  <si>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</si>
  <si>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</si>
  <si>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</si>
  <si>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</si>
  <si>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</si>
  <si>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</si>
  <si>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</si>
  <si>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</si>
  <si>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</si>
  <si>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</si>
  <si>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</si>
  <si>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</si>
  <si>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</si>
  <si>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</si>
  <si>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</si>
  <si>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</si>
  <si>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</si>
  <si>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</si>
  <si>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</si>
  <si>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</si>
  <si>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</si>
  <si>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</si>
  <si>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</si>
  <si>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</si>
  <si>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</si>
  <si>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</si>
  <si>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</si>
  <si>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</si>
  <si>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</si>
  <si>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</si>
  <si>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</si>
  <si>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</si>
  <si>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</si>
  <si>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</si>
  <si>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</si>
  <si>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</si>
  <si>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</si>
  <si>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</si>
  <si>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</si>
  <si>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</si>
  <si>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</si>
  <si>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</si>
  <si>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</si>
  <si>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</si>
  <si>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</si>
  <si>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</si>
  <si>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</si>
  <si>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</si>
  <si>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</si>
  <si>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</si>
  <si>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</si>
  <si>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</si>
  <si>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</si>
  <si>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</si>
  <si>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</si>
  <si>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</si>
  <si>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</si>
  <si>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</si>
  <si>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</si>
  <si>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</si>
  <si>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</si>
  <si>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</si>
  <si>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</si>
  <si>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</si>
  <si>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</si>
  <si>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</si>
  <si>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</si>
  <si>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</si>
  <si>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</si>
  <si>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</si>
  <si>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</si>
  <si>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</si>
  <si>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</si>
  <si>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</si>
  <si>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</si>
  <si>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</si>
  <si>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</si>
  <si>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</si>
  <si>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</si>
  <si>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</si>
  <si>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</si>
  <si>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</si>
  <si>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</si>
  <si>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</si>
  <si>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</si>
  <si>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</si>
  <si>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</si>
  <si>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</si>
  <si>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</si>
  <si>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</si>
  <si>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</si>
  <si>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</si>
  <si>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</si>
  <si>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</si>
  <si>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</si>
  <si>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</si>
  <si>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</si>
  <si>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</si>
  <si>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</si>
  <si>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25. Refining Industry Energy Consumption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</si>
  <si>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</si>
  <si>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</si>
  <si>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</si>
  <si>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</si>
  <si>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</si>
  <si>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</si>
  <si>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</si>
  <si>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</si>
  <si>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</si>
  <si>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</si>
  <si>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</si>
  <si>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</si>
  <si>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</si>
  <si>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</si>
  <si>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</si>
  <si>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</si>
  <si>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</si>
  <si>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</si>
  <si>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</si>
  <si>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</si>
  <si>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</si>
  <si>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</si>
  <si>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</si>
  <si>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</si>
  <si>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</si>
  <si>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</si>
  <si>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</si>
  <si>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</si>
  <si>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</si>
  <si>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</si>
  <si>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</si>
  <si>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</si>
  <si>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</si>
  <si>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</si>
  <si>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</si>
  <si>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</si>
  <si>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</si>
  <si>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</si>
  <si>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</si>
  <si>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</si>
  <si>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</si>
  <si>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</si>
  <si>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</si>
  <si>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</si>
  <si>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</si>
  <si>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</si>
  <si>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</si>
  <si>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</si>
  <si>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</si>
  <si>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</si>
  <si>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</si>
  <si>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</si>
  <si>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</si>
  <si>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</si>
  <si>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</si>
  <si>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</si>
  <si>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</si>
  <si>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</si>
  <si>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</si>
  <si>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</si>
  <si>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</si>
  <si>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</si>
  <si>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</si>
  <si>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</si>
  <si>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</si>
  <si>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</si>
  <si>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</si>
  <si>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</si>
  <si>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</si>
  <si>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</si>
  <si>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</si>
  <si>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</si>
  <si>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</si>
  <si>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</si>
  <si>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</si>
  <si>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</si>
  <si>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</si>
  <si>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</si>
  <si>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</si>
  <si>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</si>
  <si>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</si>
  <si>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</si>
  <si>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</si>
  <si>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</si>
  <si>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</si>
  <si>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</si>
  <si>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</si>
  <si>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</si>
  <si>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</si>
  <si>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</si>
  <si>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</si>
  <si>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</si>
  <si>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</si>
  <si>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</si>
  <si>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</si>
  <si>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</si>
  <si>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</si>
  <si>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</si>
  <si>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</si>
  <si>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</si>
  <si>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</si>
  <si>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</si>
  <si>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</si>
  <si>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</si>
  <si>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</si>
  <si>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</si>
  <si>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</si>
  <si>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</si>
  <si>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</si>
  <si>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</si>
  <si>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</si>
  <si>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</si>
  <si>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</si>
  <si>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</si>
  <si>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</si>
  <si>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</si>
  <si>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</si>
  <si>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</si>
  <si>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</si>
  <si>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</si>
  <si>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</si>
  <si>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</si>
  <si>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</si>
  <si>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</si>
  <si>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</si>
  <si>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</si>
  <si>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</si>
  <si>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</si>
  <si>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</si>
  <si>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</si>
  <si>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</si>
  <si>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</si>
  <si>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</si>
  <si>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</si>
  <si>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</si>
  <si>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</si>
  <si>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</si>
  <si>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</si>
  <si>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</si>
  <si>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</si>
  <si>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</si>
  <si>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</si>
  <si>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</si>
  <si>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</si>
  <si>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</si>
  <si>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</si>
  <si>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</si>
  <si>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</si>
  <si>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</si>
  <si>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</si>
  <si>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</si>
  <si>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</si>
  <si>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</si>
  <si>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</si>
  <si>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</si>
  <si>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</si>
  <si>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</si>
  <si>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</si>
  <si>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</si>
  <si>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</si>
  <si>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</si>
  <si>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</si>
  <si>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</si>
  <si>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</si>
  <si>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</si>
  <si>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</si>
  <si>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</si>
  <si>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</si>
  <si>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</si>
  <si>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</si>
  <si>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</si>
  <si>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</si>
  <si>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</si>
  <si>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</si>
  <si>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</si>
  <si>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</si>
  <si>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</si>
  <si>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</si>
  <si>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</si>
  <si>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</si>
  <si>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</si>
  <si>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</si>
  <si>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</si>
  <si>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</si>
  <si>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</si>
  <si>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</si>
  <si>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</si>
  <si>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</si>
  <si>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</si>
  <si>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</si>
  <si>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</si>
  <si>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</si>
  <si>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</si>
  <si>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</si>
  <si>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</si>
  <si>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</si>
  <si>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</si>
  <si>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</si>
  <si>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</si>
  <si>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</si>
  <si>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</si>
  <si>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</si>
  <si>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</si>
  <si>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</si>
  <si>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</si>
  <si>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</si>
  <si>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</si>
  <si>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</si>
  <si>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</si>
  <si>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</si>
  <si>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</si>
  <si>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</si>
  <si>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</si>
  <si>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</si>
  <si>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</si>
  <si>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</si>
  <si>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</si>
  <si>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</si>
  <si>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</si>
  <si>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</si>
  <si>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</si>
  <si>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</si>
  <si>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</si>
  <si>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</si>
  <si>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</si>
  <si>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</si>
  <si>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</si>
  <si>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</si>
  <si>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</si>
  <si>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</si>
  <si>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</si>
  <si>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</si>
  <si>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</si>
  <si>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</si>
  <si>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</si>
  <si>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</si>
  <si>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</si>
  <si>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</si>
  <si>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</si>
  <si>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</si>
  <si>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Aggregate coal mine production for total Annual</t>
  </si>
  <si>
    <t>https://www.eia.gov/coal/data/browser/#/topic/33?agg=2</t>
  </si>
  <si>
    <t>21:29:16 GMT-0700 (Pacific Daylight Time)</t>
  </si>
  <si>
    <t>Source: U.S. Energy Information Administration</t>
  </si>
  <si>
    <t>All coal : United States short tons</t>
  </si>
  <si>
    <t>Data from EIA Coal Data Browser</t>
  </si>
  <si>
    <t>Assuming constant efficiency, estimated coal mining energy use in 2017 is: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</si>
  <si>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</si>
  <si>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</si>
  <si>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</si>
  <si>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</si>
  <si>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</si>
  <si>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</si>
  <si>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</si>
  <si>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</si>
  <si>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</si>
  <si>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</si>
  <si>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</si>
  <si>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</si>
  <si>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</si>
  <si>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</si>
  <si>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</si>
  <si>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</si>
  <si>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</si>
  <si>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coal mining energy use in 2017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</si>
  <si>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</si>
  <si>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</si>
  <si>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</si>
  <si>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</si>
  <si>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</si>
  <si>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</si>
  <si>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</si>
  <si>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</si>
  <si>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</si>
  <si>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</si>
  <si>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</si>
  <si>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</si>
  <si>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</si>
  <si>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</si>
  <si>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</si>
  <si>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</si>
  <si>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</si>
  <si>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</si>
  <si>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</si>
  <si>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</si>
  <si>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</si>
  <si>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</si>
  <si>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</si>
  <si>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</si>
  <si>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</si>
  <si>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</si>
  <si>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</si>
  <si>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</si>
  <si>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</si>
  <si>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</si>
  <si>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</si>
  <si>
    <t xml:space="preserve">Fuel Used for Energy."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</si>
</sst>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5" fillId="0" borderId="0" xfId="19" applyFont="1"/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70" fontId="0" fillId="0" borderId="8" xfId="24" applyNumberFormat="1" applyFont="1" applyFill="1" applyAlignment="1">
      <alignment horizontal="right" wrapText="1"/>
    </xf>
    <xf numFmtId="165" fontId="0" fillId="0" borderId="8" xfId="24" applyNumberFormat="1" applyFont="1" applyFill="1" applyAlignment="1">
      <alignment horizontal="right" wrapText="1"/>
    </xf>
    <xf numFmtId="0" fontId="14" fillId="0" borderId="9" xfId="23" applyFont="1" applyFill="1" applyBorder="1" applyAlignment="1">
      <alignment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8" fillId="0" borderId="0" xfId="19" applyFont="1"/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6" fillId="3" borderId="0" xfId="19" applyFont="1" applyFill="1"/>
    <xf numFmtId="0" fontId="0" fillId="3" borderId="8" xfId="24" applyFont="1" applyFill="1" applyBorder="1" applyAlignment="1">
      <alignment wrapText="1"/>
    </xf>
    <xf numFmtId="170" fontId="0" fillId="3" borderId="8" xfId="24" applyNumberFormat="1" applyFont="1" applyFill="1" applyAlignment="1">
      <alignment horizontal="right" wrapText="1"/>
    </xf>
    <xf numFmtId="165" fontId="0" fillId="3" borderId="8" xfId="24" applyNumberFormat="1" applyFont="1" applyFill="1" applyAlignment="1">
      <alignment horizontal="right" wrapText="1"/>
    </xf>
    <xf numFmtId="0" fontId="14" fillId="3" borderId="0" xfId="19" applyFill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  <xf numFmtId="0" fontId="14" fillId="0" borderId="11" xfId="25" applyFont="1" applyFill="1" applyBorder="1" applyAlignment="1">
      <alignment wrapText="1"/>
    </xf>
  </cellXfs>
  <cellStyles count="26">
    <cellStyle name="Body: normal cell" xfId="2"/>
    <cellStyle name="Body: normal cell 2" xfId="24"/>
    <cellStyle name="Followed Hyperlink" xfId="10" builtinId="9" customBuiltin="1"/>
    <cellStyle name="Font: Calibri, 9pt regular" xfId="8"/>
    <cellStyle name="Font: Calibri, 9pt regular 2" xfId="20"/>
    <cellStyle name="Footnotes: all except top row" xfId="11"/>
    <cellStyle name="Footnotes: top row" xfId="6"/>
    <cellStyle name="Footnotes: top row 2" xfId="25"/>
    <cellStyle name="Header: bottom row" xfId="1"/>
    <cellStyle name="Header: bottom row 2" xfId="21"/>
    <cellStyle name="Header: top rows" xfId="3"/>
    <cellStyle name="Hyperlink" xfId="9" builtinId="8" customBuiltin="1"/>
    <cellStyle name="Normal" xfId="0" builtinId="0"/>
    <cellStyle name="Normal 2" xfId="19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arent row 2" xfId="23"/>
    <cellStyle name="Percent" xfId="18" builtinId="5"/>
    <cellStyle name="Section Break" xfId="7"/>
    <cellStyle name="Section Break: parent row" xfId="4"/>
    <cellStyle name="Table title" xfId="12"/>
    <cellStyle name="Table title 2" xfId="2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B-4C2F-8800-F534AAF1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E-4926-AF32-BF50D3A9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67</xdr:row>
      <xdr:rowOff>23812</xdr:rowOff>
    </xdr:from>
    <xdr:to>
      <xdr:col>4</xdr:col>
      <xdr:colOff>1295400</xdr:colOff>
      <xdr:row>81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31</xdr:row>
      <xdr:rowOff>14287</xdr:rowOff>
    </xdr:from>
    <xdr:to>
      <xdr:col>4</xdr:col>
      <xdr:colOff>1104900</xdr:colOff>
      <xdr:row>45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52" workbookViewId="0">
      <selection activeCell="A77" sqref="A77:XFD79"/>
    </sheetView>
  </sheetViews>
  <sheetFormatPr defaultColWidth="8.86328125" defaultRowHeight="14.25" x14ac:dyDescent="0.45"/>
  <cols>
    <col min="2" max="2" width="54.73046875" customWidth="1"/>
    <col min="3" max="3" width="42.3984375" customWidth="1"/>
    <col min="4" max="4" width="57.86328125" style="6" bestFit="1" customWidth="1"/>
    <col min="5" max="5" width="60.3984375" customWidth="1"/>
  </cols>
  <sheetData>
    <row r="1" spans="1:5" x14ac:dyDescent="0.45">
      <c r="A1" s="1" t="s">
        <v>108</v>
      </c>
    </row>
    <row r="3" spans="1:5" x14ac:dyDescent="0.45">
      <c r="A3" s="1" t="s">
        <v>61</v>
      </c>
      <c r="B3" s="3" t="s">
        <v>62</v>
      </c>
    </row>
    <row r="4" spans="1:5" x14ac:dyDescent="0.45">
      <c r="B4" t="s">
        <v>2</v>
      </c>
    </row>
    <row r="5" spans="1:5" x14ac:dyDescent="0.45">
      <c r="B5" s="2">
        <v>2019</v>
      </c>
    </row>
    <row r="6" spans="1:5" s="6" customFormat="1" x14ac:dyDescent="0.45">
      <c r="B6" t="s">
        <v>118</v>
      </c>
    </row>
    <row r="7" spans="1:5" x14ac:dyDescent="0.45">
      <c r="B7" s="6" t="s">
        <v>498</v>
      </c>
    </row>
    <row r="8" spans="1:5" s="6" customFormat="1" x14ac:dyDescent="0.45"/>
    <row r="9" spans="1:5" s="6" customFormat="1" x14ac:dyDescent="0.45">
      <c r="B9" s="3" t="s">
        <v>63</v>
      </c>
      <c r="C9" s="3" t="s">
        <v>106</v>
      </c>
      <c r="D9" s="4"/>
    </row>
    <row r="10" spans="1:5" s="6" customFormat="1" x14ac:dyDescent="0.45">
      <c r="B10" t="s">
        <v>66</v>
      </c>
      <c r="C10" t="s">
        <v>64</v>
      </c>
      <c r="D10" s="4"/>
    </row>
    <row r="11" spans="1:5" s="6" customFormat="1" x14ac:dyDescent="0.45">
      <c r="B11" s="2">
        <v>2012</v>
      </c>
      <c r="C11" s="2">
        <v>2017</v>
      </c>
      <c r="D11" s="4"/>
    </row>
    <row r="12" spans="1:5" s="6" customFormat="1" x14ac:dyDescent="0.45">
      <c r="B12" s="6" t="s">
        <v>67</v>
      </c>
      <c r="C12" s="6" t="s">
        <v>113</v>
      </c>
      <c r="D12" s="4"/>
    </row>
    <row r="13" spans="1:5" s="6" customFormat="1" x14ac:dyDescent="0.45">
      <c r="B13" s="6" t="s">
        <v>60</v>
      </c>
      <c r="C13" s="6" t="s">
        <v>112</v>
      </c>
      <c r="D13" s="4"/>
    </row>
    <row r="14" spans="1:5" s="6" customFormat="1" x14ac:dyDescent="0.45">
      <c r="B14" s="6" t="s">
        <v>68</v>
      </c>
      <c r="C14" s="19" t="s">
        <v>107</v>
      </c>
      <c r="D14" s="4"/>
    </row>
    <row r="15" spans="1:5" s="6" customFormat="1" x14ac:dyDescent="0.45">
      <c r="D15" s="4"/>
      <c r="E15" s="4"/>
    </row>
    <row r="16" spans="1:5" x14ac:dyDescent="0.45">
      <c r="B16" s="3" t="s">
        <v>3</v>
      </c>
      <c r="C16" s="3" t="s">
        <v>28</v>
      </c>
      <c r="D16" s="3" t="s">
        <v>10</v>
      </c>
      <c r="E16" s="6"/>
    </row>
    <row r="17" spans="2:5" x14ac:dyDescent="0.45">
      <c r="B17" t="s">
        <v>4</v>
      </c>
      <c r="C17" t="s">
        <v>98</v>
      </c>
      <c r="E17" s="6"/>
    </row>
    <row r="18" spans="2:5" ht="28.5" x14ac:dyDescent="0.45">
      <c r="B18" t="s">
        <v>5</v>
      </c>
      <c r="C18" t="s">
        <v>496</v>
      </c>
      <c r="D18" s="98" t="s">
        <v>497</v>
      </c>
      <c r="E18" s="6"/>
    </row>
    <row r="19" spans="2:5" x14ac:dyDescent="0.45">
      <c r="B19" t="s">
        <v>6</v>
      </c>
      <c r="C19" t="s">
        <v>99</v>
      </c>
      <c r="D19" s="6" t="s">
        <v>499</v>
      </c>
      <c r="E19" s="6"/>
    </row>
    <row r="20" spans="2:5" x14ac:dyDescent="0.45">
      <c r="B20" t="s">
        <v>7</v>
      </c>
      <c r="C20" t="s">
        <v>100</v>
      </c>
      <c r="E20" s="6"/>
    </row>
    <row r="21" spans="2:5" x14ac:dyDescent="0.45">
      <c r="B21" t="s">
        <v>11</v>
      </c>
      <c r="C21" t="s">
        <v>101</v>
      </c>
      <c r="E21" s="6"/>
    </row>
    <row r="22" spans="2:5" x14ac:dyDescent="0.45">
      <c r="B22" t="s">
        <v>8</v>
      </c>
      <c r="C22" t="s">
        <v>69</v>
      </c>
      <c r="D22" s="6" t="s">
        <v>65</v>
      </c>
      <c r="E22" s="6"/>
    </row>
    <row r="23" spans="2:5" x14ac:dyDescent="0.45">
      <c r="B23" t="s">
        <v>50</v>
      </c>
      <c r="C23" s="6" t="s">
        <v>101</v>
      </c>
      <c r="E23" s="6"/>
    </row>
    <row r="24" spans="2:5" x14ac:dyDescent="0.45">
      <c r="B24" t="s">
        <v>9</v>
      </c>
      <c r="C24" t="s">
        <v>500</v>
      </c>
      <c r="D24" s="6" t="s">
        <v>501</v>
      </c>
      <c r="E24" s="6"/>
    </row>
    <row r="25" spans="2:5" s="6" customFormat="1" x14ac:dyDescent="0.45"/>
    <row r="26" spans="2:5" s="6" customFormat="1" x14ac:dyDescent="0.45">
      <c r="B26" s="3" t="s">
        <v>520</v>
      </c>
    </row>
    <row r="27" spans="2:5" s="6" customFormat="1" x14ac:dyDescent="0.45">
      <c r="B27" s="6" t="s">
        <v>521</v>
      </c>
    </row>
    <row r="28" spans="2:5" s="6" customFormat="1" x14ac:dyDescent="0.45">
      <c r="B28" s="2">
        <v>2007</v>
      </c>
    </row>
    <row r="29" spans="2:5" s="6" customFormat="1" x14ac:dyDescent="0.45">
      <c r="B29" s="6" t="s">
        <v>522</v>
      </c>
    </row>
    <row r="30" spans="2:5" s="6" customFormat="1" x14ac:dyDescent="0.45">
      <c r="B30" s="6" t="s">
        <v>519</v>
      </c>
    </row>
    <row r="31" spans="2:5" s="6" customFormat="1" x14ac:dyDescent="0.45">
      <c r="B31" s="6" t="s">
        <v>529</v>
      </c>
    </row>
    <row r="32" spans="2:5" s="6" customFormat="1" x14ac:dyDescent="0.45"/>
    <row r="33" spans="1:2" s="6" customFormat="1" x14ac:dyDescent="0.45">
      <c r="B33" s="3" t="s">
        <v>583</v>
      </c>
    </row>
    <row r="34" spans="1:2" s="6" customFormat="1" x14ac:dyDescent="0.45">
      <c r="B34" s="6" t="s">
        <v>584</v>
      </c>
    </row>
    <row r="35" spans="1:2" s="6" customFormat="1" x14ac:dyDescent="0.45">
      <c r="B35" s="2">
        <v>2019</v>
      </c>
    </row>
    <row r="36" spans="1:2" s="6" customFormat="1" x14ac:dyDescent="0.45">
      <c r="B36" s="6" t="s">
        <v>585</v>
      </c>
    </row>
    <row r="37" spans="1:2" s="6" customFormat="1" x14ac:dyDescent="0.45">
      <c r="B37" s="6" t="s">
        <v>531</v>
      </c>
    </row>
    <row r="38" spans="1:2" s="6" customFormat="1" x14ac:dyDescent="0.45"/>
    <row r="39" spans="1:2" s="6" customFormat="1" x14ac:dyDescent="0.45">
      <c r="B39" s="3" t="s">
        <v>582</v>
      </c>
    </row>
    <row r="40" spans="1:2" s="6" customFormat="1" x14ac:dyDescent="0.45">
      <c r="B40" s="6" t="s">
        <v>580</v>
      </c>
    </row>
    <row r="41" spans="1:2" s="6" customFormat="1" x14ac:dyDescent="0.45">
      <c r="B41" s="2">
        <v>2019</v>
      </c>
    </row>
    <row r="42" spans="1:2" s="6" customFormat="1" x14ac:dyDescent="0.45">
      <c r="B42" s="6" t="s">
        <v>548</v>
      </c>
    </row>
    <row r="43" spans="1:2" s="6" customFormat="1" x14ac:dyDescent="0.45">
      <c r="B43" s="6" t="s">
        <v>581</v>
      </c>
    </row>
    <row r="44" spans="1:2" s="6" customFormat="1" x14ac:dyDescent="0.45"/>
    <row r="45" spans="1:2" s="6" customFormat="1" x14ac:dyDescent="0.45"/>
    <row r="46" spans="1:2" x14ac:dyDescent="0.45">
      <c r="A46" s="1" t="s">
        <v>70</v>
      </c>
    </row>
    <row r="47" spans="1:2" s="6" customFormat="1" x14ac:dyDescent="0.45">
      <c r="A47" s="20" t="s">
        <v>109</v>
      </c>
    </row>
    <row r="48" spans="1:2" s="6" customFormat="1" x14ac:dyDescent="0.45">
      <c r="A48" s="20" t="s">
        <v>110</v>
      </c>
    </row>
    <row r="49" spans="1:3" s="6" customFormat="1" x14ac:dyDescent="0.45">
      <c r="A49" s="20" t="s">
        <v>111</v>
      </c>
    </row>
    <row r="50" spans="1:3" s="6" customFormat="1" x14ac:dyDescent="0.45">
      <c r="A50" s="20"/>
    </row>
    <row r="51" spans="1:3" s="6" customFormat="1" x14ac:dyDescent="0.45">
      <c r="A51" s="33" t="s">
        <v>131</v>
      </c>
      <c r="B51" s="34"/>
      <c r="C51" s="34"/>
    </row>
    <row r="52" spans="1:3" s="6" customFormat="1" x14ac:dyDescent="0.45">
      <c r="A52" s="20" t="s">
        <v>127</v>
      </c>
    </row>
    <row r="53" spans="1:3" s="6" customFormat="1" x14ac:dyDescent="0.45">
      <c r="A53" s="20" t="s">
        <v>502</v>
      </c>
    </row>
    <row r="54" spans="1:3" s="6" customFormat="1" x14ac:dyDescent="0.45">
      <c r="A54" s="20" t="s">
        <v>128</v>
      </c>
    </row>
    <row r="55" spans="1:3" s="6" customFormat="1" x14ac:dyDescent="0.45">
      <c r="A55" s="20" t="s">
        <v>129</v>
      </c>
    </row>
    <row r="56" spans="1:3" s="6" customFormat="1" x14ac:dyDescent="0.45">
      <c r="A56" s="20" t="s">
        <v>130</v>
      </c>
    </row>
    <row r="57" spans="1:3" s="6" customFormat="1" x14ac:dyDescent="0.45">
      <c r="A57" s="1"/>
    </row>
    <row r="58" spans="1:3" x14ac:dyDescent="0.45">
      <c r="A58" t="s">
        <v>132</v>
      </c>
    </row>
    <row r="59" spans="1:3" x14ac:dyDescent="0.45">
      <c r="A59" t="s">
        <v>71</v>
      </c>
    </row>
    <row r="60" spans="1:3" x14ac:dyDescent="0.45">
      <c r="A60" t="s">
        <v>72</v>
      </c>
    </row>
    <row r="61" spans="1:3" x14ac:dyDescent="0.45">
      <c r="A61" t="s">
        <v>73</v>
      </c>
    </row>
    <row r="63" spans="1:3" x14ac:dyDescent="0.45">
      <c r="A63" t="s">
        <v>74</v>
      </c>
    </row>
    <row r="64" spans="1:3" x14ac:dyDescent="0.45">
      <c r="A64" t="s">
        <v>75</v>
      </c>
    </row>
    <row r="65" spans="1:1" x14ac:dyDescent="0.45">
      <c r="A65" t="s">
        <v>76</v>
      </c>
    </row>
    <row r="66" spans="1:1" x14ac:dyDescent="0.45">
      <c r="A66" t="s">
        <v>126</v>
      </c>
    </row>
    <row r="67" spans="1:1" x14ac:dyDescent="0.45">
      <c r="A67" t="s">
        <v>77</v>
      </c>
    </row>
    <row r="68" spans="1:1" s="6" customFormat="1" x14ac:dyDescent="0.45"/>
    <row r="69" spans="1:1" s="6" customFormat="1" x14ac:dyDescent="0.45">
      <c r="A69" s="6" t="s">
        <v>78</v>
      </c>
    </row>
    <row r="70" spans="1:1" s="6" customFormat="1" x14ac:dyDescent="0.45">
      <c r="A70" s="6" t="s">
        <v>79</v>
      </c>
    </row>
    <row r="71" spans="1:1" s="6" customFormat="1" x14ac:dyDescent="0.45"/>
    <row r="72" spans="1:1" s="6" customFormat="1" x14ac:dyDescent="0.45">
      <c r="A72" s="6" t="s">
        <v>102</v>
      </c>
    </row>
    <row r="73" spans="1:1" s="6" customFormat="1" x14ac:dyDescent="0.45">
      <c r="A73" s="6" t="s">
        <v>103</v>
      </c>
    </row>
    <row r="74" spans="1:1" s="6" customFormat="1" x14ac:dyDescent="0.45">
      <c r="A74" s="6" t="s">
        <v>104</v>
      </c>
    </row>
    <row r="75" spans="1:1" s="6" customFormat="1" x14ac:dyDescent="0.45">
      <c r="A75" s="6" t="s">
        <v>114</v>
      </c>
    </row>
    <row r="76" spans="1:1" s="6" customFormat="1" x14ac:dyDescent="0.45">
      <c r="A76" s="6" t="s">
        <v>586</v>
      </c>
    </row>
    <row r="77" spans="1:1" s="6" customFormat="1" x14ac:dyDescent="0.45"/>
    <row r="78" spans="1:1" x14ac:dyDescent="0.45">
      <c r="A78" s="20" t="s">
        <v>115</v>
      </c>
    </row>
    <row r="79" spans="1:1" x14ac:dyDescent="0.45">
      <c r="A79" s="20" t="s">
        <v>116</v>
      </c>
    </row>
    <row r="80" spans="1:1" x14ac:dyDescent="0.45">
      <c r="A80" s="20" t="s">
        <v>503</v>
      </c>
    </row>
    <row r="81" spans="1:4" x14ac:dyDescent="0.45">
      <c r="A81" s="20" t="s">
        <v>504</v>
      </c>
    </row>
    <row r="82" spans="1:4" x14ac:dyDescent="0.45">
      <c r="A82" s="20" t="s">
        <v>505</v>
      </c>
    </row>
    <row r="84" spans="1:4" s="6" customFormat="1" x14ac:dyDescent="0.45">
      <c r="A84" s="6" t="s">
        <v>506</v>
      </c>
    </row>
    <row r="85" spans="1:4" s="6" customFormat="1" x14ac:dyDescent="0.45">
      <c r="A85" s="6" t="s">
        <v>507</v>
      </c>
    </row>
    <row r="86" spans="1:4" s="6" customFormat="1" x14ac:dyDescent="0.45">
      <c r="A86" s="6" t="s">
        <v>508</v>
      </c>
    </row>
    <row r="87" spans="1:4" s="6" customFormat="1" x14ac:dyDescent="0.45"/>
    <row r="88" spans="1:4" x14ac:dyDescent="0.45">
      <c r="A88" t="s">
        <v>343</v>
      </c>
      <c r="D88" s="13"/>
    </row>
    <row r="89" spans="1:4" x14ac:dyDescent="0.45">
      <c r="A89" s="84" t="s">
        <v>324</v>
      </c>
      <c r="C89" t="s">
        <v>323</v>
      </c>
      <c r="D89" s="62"/>
    </row>
    <row r="90" spans="1:4" x14ac:dyDescent="0.45">
      <c r="A90" s="85" t="s">
        <v>325</v>
      </c>
      <c r="C90" t="s">
        <v>340</v>
      </c>
      <c r="D90" s="62"/>
    </row>
    <row r="91" spans="1:4" x14ac:dyDescent="0.45">
      <c r="A91" s="85" t="s">
        <v>326</v>
      </c>
      <c r="C91" t="s">
        <v>340</v>
      </c>
      <c r="D91" s="62"/>
    </row>
    <row r="92" spans="1:4" x14ac:dyDescent="0.45">
      <c r="A92" s="85" t="s">
        <v>327</v>
      </c>
      <c r="C92" t="s">
        <v>341</v>
      </c>
      <c r="D92" s="62"/>
    </row>
    <row r="93" spans="1:4" x14ac:dyDescent="0.45">
      <c r="A93" s="85" t="s">
        <v>51</v>
      </c>
      <c r="C93" t="s">
        <v>341</v>
      </c>
      <c r="D93" s="62"/>
    </row>
    <row r="94" spans="1:4" x14ac:dyDescent="0.45">
      <c r="A94" s="85" t="s">
        <v>52</v>
      </c>
      <c r="C94" t="s">
        <v>342</v>
      </c>
      <c r="D94" s="62"/>
    </row>
    <row r="95" spans="1:4" x14ac:dyDescent="0.45">
      <c r="A95" s="85" t="s">
        <v>53</v>
      </c>
      <c r="C95" t="s">
        <v>340</v>
      </c>
      <c r="D95" s="62"/>
    </row>
    <row r="96" spans="1:4" x14ac:dyDescent="0.45">
      <c r="A96" s="85" t="s">
        <v>328</v>
      </c>
      <c r="C96" t="s">
        <v>341</v>
      </c>
      <c r="D96" s="62"/>
    </row>
    <row r="97" spans="1:4" x14ac:dyDescent="0.45">
      <c r="A97" s="85" t="s">
        <v>329</v>
      </c>
      <c r="C97" t="s">
        <v>341</v>
      </c>
      <c r="D97" s="62"/>
    </row>
    <row r="98" spans="1:4" x14ac:dyDescent="0.45">
      <c r="A98" s="85" t="s">
        <v>330</v>
      </c>
      <c r="C98" s="6" t="s">
        <v>342</v>
      </c>
      <c r="D98" s="62"/>
    </row>
    <row r="99" spans="1:4" x14ac:dyDescent="0.45">
      <c r="D99" s="62"/>
    </row>
    <row r="100" spans="1:4" x14ac:dyDescent="0.45">
      <c r="D100" s="62"/>
    </row>
    <row r="101" spans="1:4" x14ac:dyDescent="0.45">
      <c r="D101" s="62"/>
    </row>
    <row r="102" spans="1:4" x14ac:dyDescent="0.45">
      <c r="D102" s="62"/>
    </row>
    <row r="103" spans="1:4" x14ac:dyDescent="0.45">
      <c r="D103" s="62"/>
    </row>
    <row r="104" spans="1:4" x14ac:dyDescent="0.45">
      <c r="D104" s="62"/>
    </row>
    <row r="105" spans="1:4" x14ac:dyDescent="0.45">
      <c r="D105" s="62"/>
    </row>
    <row r="106" spans="1:4" x14ac:dyDescent="0.45">
      <c r="D106" s="62"/>
    </row>
    <row r="107" spans="1:4" x14ac:dyDescent="0.45">
      <c r="D107" s="62"/>
    </row>
    <row r="108" spans="1:4" x14ac:dyDescent="0.45">
      <c r="D108" s="61"/>
    </row>
    <row r="109" spans="1:4" x14ac:dyDescent="0.45">
      <c r="D109" s="62"/>
    </row>
    <row r="110" spans="1:4" x14ac:dyDescent="0.45">
      <c r="D110" s="61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574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4">
        <v>2022</v>
      </c>
      <c r="H1" s="24">
        <v>2023</v>
      </c>
      <c r="I1" s="24">
        <v>2024</v>
      </c>
      <c r="J1" s="24">
        <v>2025</v>
      </c>
      <c r="K1" s="24">
        <v>2026</v>
      </c>
      <c r="L1" s="24">
        <v>2027</v>
      </c>
      <c r="M1" s="24">
        <v>2028</v>
      </c>
      <c r="N1" s="24">
        <v>2029</v>
      </c>
      <c r="O1" s="24">
        <v>2030</v>
      </c>
      <c r="P1" s="24">
        <v>2031</v>
      </c>
      <c r="Q1" s="24">
        <v>2032</v>
      </c>
      <c r="R1" s="24">
        <v>2033</v>
      </c>
      <c r="S1" s="24">
        <v>2034</v>
      </c>
      <c r="T1" s="24">
        <v>2035</v>
      </c>
      <c r="U1" s="24">
        <v>2036</v>
      </c>
      <c r="V1" s="24">
        <v>2037</v>
      </c>
      <c r="W1" s="24">
        <v>2038</v>
      </c>
      <c r="X1" s="24">
        <v>2039</v>
      </c>
      <c r="Y1" s="24">
        <v>2040</v>
      </c>
      <c r="Z1" s="24">
        <v>2041</v>
      </c>
      <c r="AA1" s="24">
        <v>2042</v>
      </c>
      <c r="AB1" s="24">
        <v>2043</v>
      </c>
      <c r="AC1" s="24">
        <v>2044</v>
      </c>
      <c r="AD1" s="24">
        <v>2045</v>
      </c>
      <c r="AE1" s="24">
        <v>2046</v>
      </c>
      <c r="AF1" s="24">
        <v>2047</v>
      </c>
      <c r="AG1" s="24">
        <v>2048</v>
      </c>
      <c r="AH1" s="24">
        <v>2049</v>
      </c>
      <c r="AI1" s="24">
        <v>2050</v>
      </c>
    </row>
    <row r="2" spans="1:35" x14ac:dyDescent="0.45">
      <c r="A2" s="6" t="s">
        <v>566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</row>
    <row r="3" spans="1:35" x14ac:dyDescent="0.45">
      <c r="A3" s="6" t="s">
        <v>567</v>
      </c>
      <c r="B3" s="23">
        <f>Refineries!C109</f>
        <v>783995972000000</v>
      </c>
      <c r="C3" s="23">
        <f>Refineries!D109</f>
        <v>782417969000000</v>
      </c>
      <c r="D3" s="23">
        <f>Refineries!E109</f>
        <v>802767883000000</v>
      </c>
      <c r="E3" s="23">
        <f>Refineries!F109</f>
        <v>837631226000000</v>
      </c>
      <c r="F3" s="23">
        <f>Refineries!G109</f>
        <v>838947266000000</v>
      </c>
      <c r="G3" s="23">
        <f>Refineries!H109</f>
        <v>840181335000000</v>
      </c>
      <c r="H3" s="23">
        <f>Refineries!I109</f>
        <v>841316956000000</v>
      </c>
      <c r="I3" s="23">
        <f>Refineries!J109</f>
        <v>844533508000000</v>
      </c>
      <c r="J3" s="23">
        <f>Refineries!K109</f>
        <v>845605103000000</v>
      </c>
      <c r="K3" s="23">
        <f>Refineries!L109</f>
        <v>845901733000000</v>
      </c>
      <c r="L3" s="23">
        <f>Refineries!M109</f>
        <v>846117615000000</v>
      </c>
      <c r="M3" s="23">
        <f>Refineries!N109</f>
        <v>851530518000000</v>
      </c>
      <c r="N3" s="23">
        <f>Refineries!O109</f>
        <v>852830872000000</v>
      </c>
      <c r="O3" s="23">
        <f>Refineries!P109</f>
        <v>855325012000000</v>
      </c>
      <c r="P3" s="23">
        <f>Refineries!Q109</f>
        <v>846386353000000</v>
      </c>
      <c r="Q3" s="23">
        <f>Refineries!R109</f>
        <v>847307373000000</v>
      </c>
      <c r="R3" s="23">
        <f>Refineries!S109</f>
        <v>848445923000000</v>
      </c>
      <c r="S3" s="23">
        <f>Refineries!T109</f>
        <v>848728088000000</v>
      </c>
      <c r="T3" s="23">
        <f>Refineries!U109</f>
        <v>848773621000000</v>
      </c>
      <c r="U3" s="23">
        <f>Refineries!V109</f>
        <v>848779724000000</v>
      </c>
      <c r="V3" s="23">
        <f>Refineries!W109</f>
        <v>848771790000000</v>
      </c>
      <c r="W3" s="23">
        <f>Refineries!X109</f>
        <v>848746521000000</v>
      </c>
      <c r="X3" s="23">
        <f>Refineries!Y109</f>
        <v>848725830000000</v>
      </c>
      <c r="Y3" s="23">
        <f>Refineries!Z109</f>
        <v>848697937000000</v>
      </c>
      <c r="Z3" s="23">
        <f>Refineries!AA109</f>
        <v>848703186000000</v>
      </c>
      <c r="AA3" s="23">
        <f>Refineries!AB109</f>
        <v>844511902000000</v>
      </c>
      <c r="AB3" s="23">
        <f>Refineries!AC109</f>
        <v>840107117000000</v>
      </c>
      <c r="AC3" s="23">
        <f>Refineries!AD109</f>
        <v>838935852000000</v>
      </c>
      <c r="AD3" s="23">
        <f>Refineries!AE109</f>
        <v>837246155000000</v>
      </c>
      <c r="AE3" s="23">
        <f>Refineries!AF109</f>
        <v>837239624000000</v>
      </c>
      <c r="AF3" s="23">
        <f>Refineries!AG109</f>
        <v>837227173000000</v>
      </c>
      <c r="AG3" s="23">
        <f>Refineries!AH109</f>
        <v>837215759000000</v>
      </c>
      <c r="AH3" s="23">
        <f>Refineries!AI109</f>
        <v>837205627000000</v>
      </c>
      <c r="AI3" s="23">
        <f>Refineries!AJ109</f>
        <v>837194214000000</v>
      </c>
    </row>
    <row r="4" spans="1:35" x14ac:dyDescent="0.45">
      <c r="A4" s="6" t="s">
        <v>568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</row>
    <row r="5" spans="1:35" x14ac:dyDescent="0.45">
      <c r="A5" s="6" t="s">
        <v>569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</row>
    <row r="6" spans="1:35" x14ac:dyDescent="0.45">
      <c r="A6" s="6" t="s">
        <v>570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</row>
    <row r="7" spans="1:35" x14ac:dyDescent="0.45">
      <c r="A7" s="6" t="s">
        <v>571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45">
      <c r="A9" s="6" t="s">
        <v>573</v>
      </c>
      <c r="B9" s="30">
        <f>MAX(0,INDEX(Data!$C$139:$AJ$139,MATCH(B$1,Data!$C$1:$AJ$1,0))*10^15-SUM(B2:B8))</f>
        <v>0</v>
      </c>
      <c r="C9" s="30">
        <f>MAX(0,INDEX(Data!$C$139:$AJ$139,MATCH(C$1,Data!$C$1:$AJ$1,0))*10^15-SUM(C2:C8))</f>
        <v>0</v>
      </c>
      <c r="D9" s="30">
        <f>MAX(0,INDEX(Data!$C$139:$AJ$139,MATCH(D$1,Data!$C$1:$AJ$1,0))*10^15-SUM(D2:D8))</f>
        <v>0</v>
      </c>
      <c r="E9" s="30">
        <f>MAX(0,INDEX(Data!$C$139:$AJ$139,MATCH(E$1,Data!$C$1:$AJ$1,0))*10^15-SUM(E2:E8))</f>
        <v>0</v>
      </c>
      <c r="F9" s="30">
        <f>MAX(0,INDEX(Data!$C$139:$AJ$139,MATCH(F$1,Data!$C$1:$AJ$1,0))*10^15-SUM(F2:F8))</f>
        <v>0</v>
      </c>
      <c r="G9" s="30">
        <f>MAX(0,INDEX(Data!$C$139:$AJ$139,MATCH(G$1,Data!$C$1:$AJ$1,0))*10^15-SUM(G2:G8))</f>
        <v>0</v>
      </c>
      <c r="H9" s="30">
        <f>MAX(0,INDEX(Data!$C$139:$AJ$139,MATCH(H$1,Data!$C$1:$AJ$1,0))*10^15-SUM(H2:H8))</f>
        <v>0</v>
      </c>
      <c r="I9" s="30">
        <f>MAX(0,INDEX(Data!$C$139:$AJ$139,MATCH(I$1,Data!$C$1:$AJ$1,0))*10^15-SUM(I2:I8))</f>
        <v>0</v>
      </c>
      <c r="J9" s="30">
        <f>MAX(0,INDEX(Data!$C$139:$AJ$139,MATCH(J$1,Data!$C$1:$AJ$1,0))*10^15-SUM(J2:J8))</f>
        <v>0</v>
      </c>
      <c r="K9" s="30">
        <f>MAX(0,INDEX(Data!$C$139:$AJ$139,MATCH(K$1,Data!$C$1:$AJ$1,0))*10^15-SUM(K2:K8))</f>
        <v>0</v>
      </c>
      <c r="L9" s="30">
        <f>MAX(0,INDEX(Data!$C$139:$AJ$139,MATCH(L$1,Data!$C$1:$AJ$1,0))*10^15-SUM(L2:L8))</f>
        <v>0</v>
      </c>
      <c r="M9" s="30">
        <f>MAX(0,INDEX(Data!$C$139:$AJ$139,MATCH(M$1,Data!$C$1:$AJ$1,0))*10^15-SUM(M2:M8))</f>
        <v>0</v>
      </c>
      <c r="N9" s="30">
        <f>MAX(0,INDEX(Data!$C$139:$AJ$139,MATCH(N$1,Data!$C$1:$AJ$1,0))*10^15-SUM(N2:N8))</f>
        <v>0</v>
      </c>
      <c r="O9" s="30">
        <f>MAX(0,INDEX(Data!$C$139:$AJ$139,MATCH(O$1,Data!$C$1:$AJ$1,0))*10^15-SUM(O2:O8))</f>
        <v>0</v>
      </c>
      <c r="P9" s="30">
        <f>MAX(0,INDEX(Data!$C$139:$AJ$139,MATCH(P$1,Data!$C$1:$AJ$1,0))*10^15-SUM(P2:P8))</f>
        <v>0</v>
      </c>
      <c r="Q9" s="30">
        <f>MAX(0,INDEX(Data!$C$139:$AJ$139,MATCH(Q$1,Data!$C$1:$AJ$1,0))*10^15-SUM(Q2:Q8))</f>
        <v>0</v>
      </c>
      <c r="R9" s="30">
        <f>MAX(0,INDEX(Data!$C$139:$AJ$139,MATCH(R$1,Data!$C$1:$AJ$1,0))*10^15-SUM(R2:R8))</f>
        <v>0</v>
      </c>
      <c r="S9" s="30">
        <f>MAX(0,INDEX(Data!$C$139:$AJ$139,MATCH(S$1,Data!$C$1:$AJ$1,0))*10^15-SUM(S2:S8))</f>
        <v>0</v>
      </c>
      <c r="T9" s="30">
        <f>MAX(0,INDEX(Data!$C$139:$AJ$139,MATCH(T$1,Data!$C$1:$AJ$1,0))*10^15-SUM(T2:T8))</f>
        <v>0</v>
      </c>
      <c r="U9" s="30">
        <f>MAX(0,INDEX(Data!$C$139:$AJ$139,MATCH(U$1,Data!$C$1:$AJ$1,0))*10^15-SUM(U2:U8))</f>
        <v>0</v>
      </c>
      <c r="V9" s="30">
        <f>MAX(0,INDEX(Data!$C$139:$AJ$139,MATCH(V$1,Data!$C$1:$AJ$1,0))*10^15-SUM(V2:V8))</f>
        <v>0</v>
      </c>
      <c r="W9" s="30">
        <f>MAX(0,INDEX(Data!$C$139:$AJ$139,MATCH(W$1,Data!$C$1:$AJ$1,0))*10^15-SUM(W2:W8))</f>
        <v>0</v>
      </c>
      <c r="X9" s="30">
        <f>MAX(0,INDEX(Data!$C$139:$AJ$139,MATCH(X$1,Data!$C$1:$AJ$1,0))*10^15-SUM(X2:X8))</f>
        <v>0</v>
      </c>
      <c r="Y9" s="30">
        <f>MAX(0,INDEX(Data!$C$139:$AJ$139,MATCH(Y$1,Data!$C$1:$AJ$1,0))*10^15-SUM(Y2:Y8))</f>
        <v>0</v>
      </c>
      <c r="Z9" s="30">
        <f>MAX(0,INDEX(Data!$C$139:$AJ$139,MATCH(Z$1,Data!$C$1:$AJ$1,0))*10^15-SUM(Z2:Z8))</f>
        <v>0</v>
      </c>
      <c r="AA9" s="30">
        <f>MAX(0,INDEX(Data!$C$139:$AJ$139,MATCH(AA$1,Data!$C$1:$AJ$1,0))*10^15-SUM(AA2:AA8))</f>
        <v>0</v>
      </c>
      <c r="AB9" s="30">
        <f>MAX(0,INDEX(Data!$C$139:$AJ$139,MATCH(AB$1,Data!$C$1:$AJ$1,0))*10^15-SUM(AB2:AB8))</f>
        <v>0</v>
      </c>
      <c r="AC9" s="30">
        <f>MAX(0,INDEX(Data!$C$139:$AJ$139,MATCH(AC$1,Data!$C$1:$AJ$1,0))*10^15-SUM(AC2:AC8))</f>
        <v>0</v>
      </c>
      <c r="AD9" s="30">
        <f>MAX(0,INDEX(Data!$C$139:$AJ$139,MATCH(AD$1,Data!$C$1:$AJ$1,0))*10^15-SUM(AD2:AD8))</f>
        <v>0</v>
      </c>
      <c r="AE9" s="30">
        <f>MAX(0,INDEX(Data!$C$139:$AJ$139,MATCH(AE$1,Data!$C$1:$AJ$1,0))*10^15-SUM(AE2:AE8))</f>
        <v>0</v>
      </c>
      <c r="AF9" s="30">
        <f>MAX(0,INDEX(Data!$C$139:$AJ$139,MATCH(AF$1,Data!$C$1:$AJ$1,0))*10^15-SUM(AF2:AF8))</f>
        <v>0</v>
      </c>
      <c r="AG9" s="30">
        <f>MAX(0,INDEX(Data!$C$139:$AJ$139,MATCH(AG$1,Data!$C$1:$AJ$1,0))*10^15-SUM(AG2:AG8))</f>
        <v>0</v>
      </c>
      <c r="AH9" s="30">
        <f>MAX(0,INDEX(Data!$C$139:$AJ$139,MATCH(AH$1,Data!$C$1:$AJ$1,0))*10^15-SUM(AH2:AH8))</f>
        <v>0</v>
      </c>
      <c r="AI9" s="30">
        <f>MAX(0,INDEX(Data!$C$139:$AJ$139,MATCH(AI$1,Data!$C$1:$AJ$1,0))*10^15-SUM(AI2:AI8))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0.265625" style="6" bestFit="1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23">
        <f>INDEX(Data!$C$3:$AJ$3,MATCH(B$1,Data!$C$1:$AJ$1,0))*10^12+INDEX(Data!$C$6:$AJ$6,MATCH(B$1,Data!$C$1:$AJ$1,0))*10^12</f>
        <v>45352504000000</v>
      </c>
      <c r="C2" s="23">
        <f>INDEX(Data!$C$3:$AJ$3,MATCH(C$1,Data!$C$1:$AJ$1,0))*10^12+INDEX(Data!$C$6:$AJ$6,MATCH(C$1,Data!$C$1:$AJ$1,0))*10^12</f>
        <v>51222068000000</v>
      </c>
      <c r="D2" s="23">
        <f>INDEX(Data!$C$3:$AJ$3,MATCH(D$1,Data!$C$1:$AJ$1,0))*10^12+INDEX(Data!$C$6:$AJ$6,MATCH(D$1,Data!$C$1:$AJ$1,0))*10^12</f>
        <v>49287591000000</v>
      </c>
      <c r="E2" s="23">
        <f>INDEX(Data!$C$3:$AJ$3,MATCH(E$1,Data!$C$1:$AJ$1,0))*10^12+INDEX(Data!$C$6:$AJ$6,MATCH(E$1,Data!$C$1:$AJ$1,0))*10^12</f>
        <v>50457293000000</v>
      </c>
      <c r="F2" s="23">
        <f>INDEX(Data!$C$3:$AJ$3,MATCH(F$1,Data!$C$1:$AJ$1,0))*10^12+INDEX(Data!$C$6:$AJ$6,MATCH(F$1,Data!$C$1:$AJ$1,0))*10^12</f>
        <v>51089377000000</v>
      </c>
      <c r="G2" s="23">
        <f>INDEX(Data!$C$3:$AJ$3,MATCH(G$1,Data!$C$1:$AJ$1,0))*10^12+INDEX(Data!$C$6:$AJ$6,MATCH(G$1,Data!$C$1:$AJ$1,0))*10^12</f>
        <v>51149669000000</v>
      </c>
      <c r="H2" s="23">
        <f>INDEX(Data!$C$3:$AJ$3,MATCH(H$1,Data!$C$1:$AJ$1,0))*10^12+INDEX(Data!$C$6:$AJ$6,MATCH(H$1,Data!$C$1:$AJ$1,0))*10^12</f>
        <v>51147055000000</v>
      </c>
      <c r="I2" s="23">
        <f>INDEX(Data!$C$3:$AJ$3,MATCH(I$1,Data!$C$1:$AJ$1,0))*10^12+INDEX(Data!$C$6:$AJ$6,MATCH(I$1,Data!$C$1:$AJ$1,0))*10^12</f>
        <v>50966686000000</v>
      </c>
      <c r="J2" s="23">
        <f>INDEX(Data!$C$3:$AJ$3,MATCH(J$1,Data!$C$1:$AJ$1,0))*10^12+INDEX(Data!$C$6:$AJ$6,MATCH(J$1,Data!$C$1:$AJ$1,0))*10^12</f>
        <v>50743818000000</v>
      </c>
      <c r="K2" s="23">
        <f>INDEX(Data!$C$3:$AJ$3,MATCH(K$1,Data!$C$1:$AJ$1,0))*10^12+INDEX(Data!$C$6:$AJ$6,MATCH(K$1,Data!$C$1:$AJ$1,0))*10^12</f>
        <v>50507314000000</v>
      </c>
      <c r="L2" s="23">
        <f>INDEX(Data!$C$3:$AJ$3,MATCH(L$1,Data!$C$1:$AJ$1,0))*10^12+INDEX(Data!$C$6:$AJ$6,MATCH(L$1,Data!$C$1:$AJ$1,0))*10^12</f>
        <v>50165523000000</v>
      </c>
      <c r="M2" s="23">
        <f>INDEX(Data!$C$3:$AJ$3,MATCH(M$1,Data!$C$1:$AJ$1,0))*10^12+INDEX(Data!$C$6:$AJ$6,MATCH(M$1,Data!$C$1:$AJ$1,0))*10^12</f>
        <v>50090164000000</v>
      </c>
      <c r="N2" s="23">
        <f>INDEX(Data!$C$3:$AJ$3,MATCH(N$1,Data!$C$1:$AJ$1,0))*10^12+INDEX(Data!$C$6:$AJ$6,MATCH(N$1,Data!$C$1:$AJ$1,0))*10^12</f>
        <v>49803179000000</v>
      </c>
      <c r="O2" s="23">
        <f>INDEX(Data!$C$3:$AJ$3,MATCH(O$1,Data!$C$1:$AJ$1,0))*10^12+INDEX(Data!$C$6:$AJ$6,MATCH(O$1,Data!$C$1:$AJ$1,0))*10^12</f>
        <v>49693224000000</v>
      </c>
      <c r="P2" s="23">
        <f>INDEX(Data!$C$3:$AJ$3,MATCH(P$1,Data!$C$1:$AJ$1,0))*10^12+INDEX(Data!$C$6:$AJ$6,MATCH(P$1,Data!$C$1:$AJ$1,0))*10^12</f>
        <v>49940489000000</v>
      </c>
      <c r="Q2" s="23">
        <f>INDEX(Data!$C$3:$AJ$3,MATCH(Q$1,Data!$C$1:$AJ$1,0))*10^12+INDEX(Data!$C$6:$AJ$6,MATCH(Q$1,Data!$C$1:$AJ$1,0))*10^12</f>
        <v>50062647000000</v>
      </c>
      <c r="R2" s="23">
        <f>INDEX(Data!$C$3:$AJ$3,MATCH(R$1,Data!$C$1:$AJ$1,0))*10^12+INDEX(Data!$C$6:$AJ$6,MATCH(R$1,Data!$C$1:$AJ$1,0))*10^12</f>
        <v>50092071000000</v>
      </c>
      <c r="S2" s="23">
        <f>INDEX(Data!$C$3:$AJ$3,MATCH(S$1,Data!$C$1:$AJ$1,0))*10^12+INDEX(Data!$C$6:$AJ$6,MATCH(S$1,Data!$C$1:$AJ$1,0))*10^12</f>
        <v>50505579000000</v>
      </c>
      <c r="T2" s="23">
        <f>INDEX(Data!$C$3:$AJ$3,MATCH(T$1,Data!$C$1:$AJ$1,0))*10^12+INDEX(Data!$C$6:$AJ$6,MATCH(T$1,Data!$C$1:$AJ$1,0))*10^12</f>
        <v>49815694000000</v>
      </c>
      <c r="U2" s="23">
        <f>INDEX(Data!$C$3:$AJ$3,MATCH(U$1,Data!$C$1:$AJ$1,0))*10^12+INDEX(Data!$C$6:$AJ$6,MATCH(U$1,Data!$C$1:$AJ$1,0))*10^12</f>
        <v>50700168000000</v>
      </c>
      <c r="V2" s="23">
        <f>INDEX(Data!$C$3:$AJ$3,MATCH(V$1,Data!$C$1:$AJ$1,0))*10^12+INDEX(Data!$C$6:$AJ$6,MATCH(V$1,Data!$C$1:$AJ$1,0))*10^12</f>
        <v>51751295000000</v>
      </c>
      <c r="W2" s="23">
        <f>INDEX(Data!$C$3:$AJ$3,MATCH(W$1,Data!$C$1:$AJ$1,0))*10^12+INDEX(Data!$C$6:$AJ$6,MATCH(W$1,Data!$C$1:$AJ$1,0))*10^12</f>
        <v>52641720000000</v>
      </c>
      <c r="X2" s="23">
        <f>INDEX(Data!$C$3:$AJ$3,MATCH(X$1,Data!$C$1:$AJ$1,0))*10^12+INDEX(Data!$C$6:$AJ$6,MATCH(X$1,Data!$C$1:$AJ$1,0))*10^12</f>
        <v>53116752000000</v>
      </c>
      <c r="Y2" s="23">
        <f>INDEX(Data!$C$3:$AJ$3,MATCH(Y$1,Data!$C$1:$AJ$1,0))*10^12+INDEX(Data!$C$6:$AJ$6,MATCH(Y$1,Data!$C$1:$AJ$1,0))*10^12</f>
        <v>53909221000000</v>
      </c>
      <c r="Z2" s="23">
        <f>INDEX(Data!$C$3:$AJ$3,MATCH(Z$1,Data!$C$1:$AJ$1,0))*10^12+INDEX(Data!$C$6:$AJ$6,MATCH(Z$1,Data!$C$1:$AJ$1,0))*10^12</f>
        <v>54863544000000</v>
      </c>
      <c r="AA2" s="23">
        <f>INDEX(Data!$C$3:$AJ$3,MATCH(AA$1,Data!$C$1:$AJ$1,0))*10^12+INDEX(Data!$C$6:$AJ$6,MATCH(AA$1,Data!$C$1:$AJ$1,0))*10^12</f>
        <v>55556483000000</v>
      </c>
      <c r="AB2" s="23">
        <f>INDEX(Data!$C$3:$AJ$3,MATCH(AB$1,Data!$C$1:$AJ$1,0))*10^12+INDEX(Data!$C$6:$AJ$6,MATCH(AB$1,Data!$C$1:$AJ$1,0))*10^12</f>
        <v>56344258000000</v>
      </c>
      <c r="AC2" s="23">
        <f>INDEX(Data!$C$3:$AJ$3,MATCH(AC$1,Data!$C$1:$AJ$1,0))*10^12+INDEX(Data!$C$6:$AJ$6,MATCH(AC$1,Data!$C$1:$AJ$1,0))*10^12</f>
        <v>57257551000000</v>
      </c>
      <c r="AD2" s="23">
        <f>INDEX(Data!$C$3:$AJ$3,MATCH(AD$1,Data!$C$1:$AJ$1,0))*10^12+INDEX(Data!$C$6:$AJ$6,MATCH(AD$1,Data!$C$1:$AJ$1,0))*10^12</f>
        <v>58109394000000</v>
      </c>
      <c r="AE2" s="23">
        <f>INDEX(Data!$C$3:$AJ$3,MATCH(AE$1,Data!$C$1:$AJ$1,0))*10^12+INDEX(Data!$C$6:$AJ$6,MATCH(AE$1,Data!$C$1:$AJ$1,0))*10^12</f>
        <v>58811676000000</v>
      </c>
      <c r="AF2" s="23">
        <f>INDEX(Data!$C$3:$AJ$3,MATCH(AF$1,Data!$C$1:$AJ$1,0))*10^12+INDEX(Data!$C$6:$AJ$6,MATCH(AF$1,Data!$C$1:$AJ$1,0))*10^12</f>
        <v>59619820000000</v>
      </c>
      <c r="AG2" s="23">
        <f>INDEX(Data!$C$3:$AJ$3,MATCH(AG$1,Data!$C$1:$AJ$1,0))*10^12+INDEX(Data!$C$6:$AJ$6,MATCH(AG$1,Data!$C$1:$AJ$1,0))*10^12</f>
        <v>60370458000000</v>
      </c>
      <c r="AH2" s="23">
        <f>INDEX(Data!$C$3:$AJ$3,MATCH(AH$1,Data!$C$1:$AJ$1,0))*10^12+INDEX(Data!$C$6:$AJ$6,MATCH(AH$1,Data!$C$1:$AJ$1,0))*10^12</f>
        <v>60998629000000</v>
      </c>
      <c r="AI2" s="23">
        <f>INDEX(Data!$C$3:$AJ$3,MATCH(AI$1,Data!$C$1:$AJ$1,0))*10^12+INDEX(Data!$C$6:$AJ$6,MATCH(AI$1,Data!$C$1:$AJ$1,0))*10^12</f>
        <v>61846948000000</v>
      </c>
    </row>
    <row r="3" spans="1:35" x14ac:dyDescent="0.45">
      <c r="A3" s="6" t="s">
        <v>567</v>
      </c>
      <c r="B3" s="23">
        <f>SUM('Mining Breakdown'!B162:B163)*10^12</f>
        <v>0</v>
      </c>
      <c r="C3" s="23">
        <f>SUM('Mining Breakdown'!C162:C163)*10^12</f>
        <v>0</v>
      </c>
      <c r="D3" s="23">
        <f>SUM('Mining Breakdown'!D162:D163)*10^12</f>
        <v>0</v>
      </c>
      <c r="E3" s="23">
        <f>SUM('Mining Breakdown'!E162:E163)*10^12</f>
        <v>0</v>
      </c>
      <c r="F3" s="23">
        <f>SUM('Mining Breakdown'!F162:F163)*10^12</f>
        <v>0</v>
      </c>
      <c r="G3" s="23">
        <f>SUM('Mining Breakdown'!G162:G163)*10^12</f>
        <v>0</v>
      </c>
      <c r="H3" s="23">
        <f>SUM('Mining Breakdown'!H162:H163)*10^12</f>
        <v>0</v>
      </c>
      <c r="I3" s="23">
        <f>SUM('Mining Breakdown'!I162:I163)*10^12</f>
        <v>0</v>
      </c>
      <c r="J3" s="23">
        <f>SUM('Mining Breakdown'!J162:J163)*10^12</f>
        <v>0</v>
      </c>
      <c r="K3" s="23">
        <f>SUM('Mining Breakdown'!K162:K163)*10^12</f>
        <v>0</v>
      </c>
      <c r="L3" s="23">
        <f>SUM('Mining Breakdown'!L162:L163)*10^12</f>
        <v>0</v>
      </c>
      <c r="M3" s="23">
        <f>SUM('Mining Breakdown'!M162:M163)*10^12</f>
        <v>0</v>
      </c>
      <c r="N3" s="23">
        <f>SUM('Mining Breakdown'!N162:N163)*10^12</f>
        <v>0</v>
      </c>
      <c r="O3" s="23">
        <f>SUM('Mining Breakdown'!O162:O163)*10^12</f>
        <v>0</v>
      </c>
      <c r="P3" s="23">
        <f>SUM('Mining Breakdown'!P162:P163)*10^12</f>
        <v>0</v>
      </c>
      <c r="Q3" s="23">
        <f>SUM('Mining Breakdown'!Q162:Q163)*10^12</f>
        <v>0</v>
      </c>
      <c r="R3" s="23">
        <f>SUM('Mining Breakdown'!R162:R163)*10^12</f>
        <v>0</v>
      </c>
      <c r="S3" s="23">
        <f>SUM('Mining Breakdown'!S162:S163)*10^12</f>
        <v>0</v>
      </c>
      <c r="T3" s="23">
        <f>SUM('Mining Breakdown'!T162:T163)*10^12</f>
        <v>0</v>
      </c>
      <c r="U3" s="23">
        <f>SUM('Mining Breakdown'!U162:U163)*10^12</f>
        <v>0</v>
      </c>
      <c r="V3" s="23">
        <f>SUM('Mining Breakdown'!V162:V163)*10^12</f>
        <v>0</v>
      </c>
      <c r="W3" s="23">
        <f>SUM('Mining Breakdown'!W162:W163)*10^12</f>
        <v>0</v>
      </c>
      <c r="X3" s="23">
        <f>SUM('Mining Breakdown'!X162:X163)*10^12</f>
        <v>0</v>
      </c>
      <c r="Y3" s="23">
        <f>SUM('Mining Breakdown'!Y162:Y163)*10^12</f>
        <v>0</v>
      </c>
      <c r="Z3" s="23">
        <f>SUM('Mining Breakdown'!Z162:Z163)*10^12</f>
        <v>0</v>
      </c>
      <c r="AA3" s="23">
        <f>SUM('Mining Breakdown'!AA162:AA163)*10^12</f>
        <v>0</v>
      </c>
      <c r="AB3" s="23">
        <f>SUM('Mining Breakdown'!AB162:AB163)*10^12</f>
        <v>0</v>
      </c>
      <c r="AC3" s="23">
        <f>SUM('Mining Breakdown'!AC162:AC163)*10^12</f>
        <v>0</v>
      </c>
      <c r="AD3" s="23">
        <f>SUM('Mining Breakdown'!AD162:AD163)*10^12</f>
        <v>0</v>
      </c>
      <c r="AE3" s="23">
        <f>SUM('Mining Breakdown'!AE162:AE163)*10^12</f>
        <v>0</v>
      </c>
      <c r="AF3" s="23">
        <f>SUM('Mining Breakdown'!AF162:AF163)*10^12</f>
        <v>0</v>
      </c>
      <c r="AG3" s="23">
        <f>SUM('Mining Breakdown'!AG162:AG163)*10^12</f>
        <v>0</v>
      </c>
      <c r="AH3" s="23">
        <f>SUM('Mining Breakdown'!AH162:AH163)*10^12</f>
        <v>0</v>
      </c>
      <c r="AI3" s="23">
        <f>SUM('Mining Breakdown'!AI162:AI163)*10^12</f>
        <v>0</v>
      </c>
    </row>
    <row r="4" spans="1:35" x14ac:dyDescent="0.45">
      <c r="A4" s="6" t="s">
        <v>568</v>
      </c>
      <c r="B4" s="23">
        <f>INDEX(Data!$C$33:$AJ$33,MATCH(B$1,Data!$C$1:$AJ$1,0))*10^12</f>
        <v>2653385000000</v>
      </c>
      <c r="C4" s="23">
        <f>INDEX(Data!$C$33:$AJ$33,MATCH(C$1,Data!$C$1:$AJ$1,0))*10^12</f>
        <v>2610474000000</v>
      </c>
      <c r="D4" s="23">
        <f>INDEX(Data!$C$33:$AJ$33,MATCH(D$1,Data!$C$1:$AJ$1,0))*10^12</f>
        <v>2609110000000</v>
      </c>
      <c r="E4" s="23">
        <f>INDEX(Data!$C$33:$AJ$33,MATCH(E$1,Data!$C$1:$AJ$1,0))*10^12</f>
        <v>2653025000000</v>
      </c>
      <c r="F4" s="23">
        <f>INDEX(Data!$C$33:$AJ$33,MATCH(F$1,Data!$C$1:$AJ$1,0))*10^12</f>
        <v>2644880000000</v>
      </c>
      <c r="G4" s="23">
        <f>INDEX(Data!$C$33:$AJ$33,MATCH(G$1,Data!$C$1:$AJ$1,0))*10^12</f>
        <v>2642337000000</v>
      </c>
      <c r="H4" s="23">
        <f>INDEX(Data!$C$33:$AJ$33,MATCH(H$1,Data!$C$1:$AJ$1,0))*10^12</f>
        <v>2645814000000</v>
      </c>
      <c r="I4" s="23">
        <f>INDEX(Data!$C$33:$AJ$33,MATCH(I$1,Data!$C$1:$AJ$1,0))*10^12</f>
        <v>2637006000000</v>
      </c>
      <c r="J4" s="23">
        <f>INDEX(Data!$C$33:$AJ$33,MATCH(J$1,Data!$C$1:$AJ$1,0))*10^12</f>
        <v>2583453000000</v>
      </c>
      <c r="K4" s="23">
        <f>INDEX(Data!$C$33:$AJ$33,MATCH(K$1,Data!$C$1:$AJ$1,0))*10^12</f>
        <v>2546930000000</v>
      </c>
      <c r="L4" s="23">
        <f>INDEX(Data!$C$33:$AJ$33,MATCH(L$1,Data!$C$1:$AJ$1,0))*10^12</f>
        <v>2465482000000</v>
      </c>
      <c r="M4" s="23">
        <f>INDEX(Data!$C$33:$AJ$33,MATCH(M$1,Data!$C$1:$AJ$1,0))*10^12</f>
        <v>2412642000000</v>
      </c>
      <c r="N4" s="23">
        <f>INDEX(Data!$C$33:$AJ$33,MATCH(N$1,Data!$C$1:$AJ$1,0))*10^12</f>
        <v>2349871000000</v>
      </c>
      <c r="O4" s="23">
        <f>INDEX(Data!$C$33:$AJ$33,MATCH(O$1,Data!$C$1:$AJ$1,0))*10^12</f>
        <v>2314190000000</v>
      </c>
      <c r="P4" s="23">
        <f>INDEX(Data!$C$33:$AJ$33,MATCH(P$1,Data!$C$1:$AJ$1,0))*10^12</f>
        <v>2281495000000</v>
      </c>
      <c r="Q4" s="23">
        <f>INDEX(Data!$C$33:$AJ$33,MATCH(Q$1,Data!$C$1:$AJ$1,0))*10^12</f>
        <v>2254909000000</v>
      </c>
      <c r="R4" s="23">
        <f>INDEX(Data!$C$33:$AJ$33,MATCH(R$1,Data!$C$1:$AJ$1,0))*10^12</f>
        <v>2228180000000</v>
      </c>
      <c r="S4" s="23">
        <f>INDEX(Data!$C$33:$AJ$33,MATCH(S$1,Data!$C$1:$AJ$1,0))*10^12</f>
        <v>2204892000000</v>
      </c>
      <c r="T4" s="23">
        <f>INDEX(Data!$C$33:$AJ$33,MATCH(T$1,Data!$C$1:$AJ$1,0))*10^12</f>
        <v>2173179000000.0002</v>
      </c>
      <c r="U4" s="23">
        <f>INDEX(Data!$C$33:$AJ$33,MATCH(U$1,Data!$C$1:$AJ$1,0))*10^12</f>
        <v>2135635000000.0002</v>
      </c>
      <c r="V4" s="23">
        <f>INDEX(Data!$C$33:$AJ$33,MATCH(V$1,Data!$C$1:$AJ$1,0))*10^12</f>
        <v>2121359000000</v>
      </c>
      <c r="W4" s="23">
        <f>INDEX(Data!$C$33:$AJ$33,MATCH(W$1,Data!$C$1:$AJ$1,0))*10^12</f>
        <v>2091397000000.0002</v>
      </c>
      <c r="X4" s="23">
        <f>INDEX(Data!$C$33:$AJ$33,MATCH(X$1,Data!$C$1:$AJ$1,0))*10^12</f>
        <v>2062418000000</v>
      </c>
      <c r="Y4" s="23">
        <f>INDEX(Data!$C$33:$AJ$33,MATCH(Y$1,Data!$C$1:$AJ$1,0))*10^12</f>
        <v>2030603000000.0002</v>
      </c>
      <c r="Z4" s="23">
        <f>INDEX(Data!$C$33:$AJ$33,MATCH(Z$1,Data!$C$1:$AJ$1,0))*10^12</f>
        <v>2001119999999.9998</v>
      </c>
      <c r="AA4" s="23">
        <f>INDEX(Data!$C$33:$AJ$33,MATCH(AA$1,Data!$C$1:$AJ$1,0))*10^12</f>
        <v>1963205000000</v>
      </c>
      <c r="AB4" s="23">
        <f>INDEX(Data!$C$33:$AJ$33,MATCH(AB$1,Data!$C$1:$AJ$1,0))*10^12</f>
        <v>1932306000000</v>
      </c>
      <c r="AC4" s="23">
        <f>INDEX(Data!$C$33:$AJ$33,MATCH(AC$1,Data!$C$1:$AJ$1,0))*10^12</f>
        <v>1901668000000</v>
      </c>
      <c r="AD4" s="23">
        <f>INDEX(Data!$C$33:$AJ$33,MATCH(AD$1,Data!$C$1:$AJ$1,0))*10^12</f>
        <v>1870464000000</v>
      </c>
      <c r="AE4" s="23">
        <f>INDEX(Data!$C$33:$AJ$33,MATCH(AE$1,Data!$C$1:$AJ$1,0))*10^12</f>
        <v>1841164000000</v>
      </c>
      <c r="AF4" s="23">
        <f>INDEX(Data!$C$33:$AJ$33,MATCH(AF$1,Data!$C$1:$AJ$1,0))*10^12</f>
        <v>1815059000000</v>
      </c>
      <c r="AG4" s="23">
        <f>INDEX(Data!$C$33:$AJ$33,MATCH(AG$1,Data!$C$1:$AJ$1,0))*10^12</f>
        <v>1779518000000</v>
      </c>
      <c r="AH4" s="23">
        <f>INDEX(Data!$C$33:$AJ$33,MATCH(AH$1,Data!$C$1:$AJ$1,0))*10^12</f>
        <v>1756997000000</v>
      </c>
      <c r="AI4" s="23">
        <f>INDEX(Data!$C$33:$AJ$33,MATCH(AI$1,Data!$C$1:$AJ$1,0))*10^12</f>
        <v>1735917000000</v>
      </c>
    </row>
    <row r="5" spans="1:35" x14ac:dyDescent="0.45">
      <c r="A5" s="6" t="s">
        <v>569</v>
      </c>
      <c r="B5" s="23">
        <f>SUM(INDEX(Data!$C$49:$AJ$49,MATCH(B$1,Data!$C$1:$AJ$1,0)),INDEX(Data!$C$51:$AK$51,1,MATCH(B$1,Data!$C$1:$AJ$1,0)))*10^12</f>
        <v>68659549999999.992</v>
      </c>
      <c r="C5" s="23">
        <f>SUM(INDEX(Data!$C$49:$AJ$49,MATCH(C$1,Data!$C$1:$AJ$1,0)),INDEX(Data!$C$51:$AK$51,1,MATCH(C$1,Data!$C$1:$AJ$1,0)))*10^12</f>
        <v>68089743000000</v>
      </c>
      <c r="D5" s="23">
        <f>SUM(INDEX(Data!$C$49:$AJ$49,MATCH(D$1,Data!$C$1:$AJ$1,0)),INDEX(Data!$C$51:$AK$51,1,MATCH(D$1,Data!$C$1:$AJ$1,0)))*10^12</f>
        <v>77497061000000</v>
      </c>
      <c r="E5" s="23">
        <f>SUM(INDEX(Data!$C$49:$AJ$49,MATCH(E$1,Data!$C$1:$AJ$1,0)),INDEX(Data!$C$51:$AK$51,1,MATCH(E$1,Data!$C$1:$AJ$1,0)))*10^12</f>
        <v>74700032999999.984</v>
      </c>
      <c r="F5" s="23">
        <f>SUM(INDEX(Data!$C$49:$AJ$49,MATCH(F$1,Data!$C$1:$AJ$1,0)),INDEX(Data!$C$51:$AK$51,1,MATCH(F$1,Data!$C$1:$AJ$1,0)))*10^12</f>
        <v>73943740999999.984</v>
      </c>
      <c r="G5" s="23">
        <f>SUM(INDEX(Data!$C$49:$AJ$49,MATCH(G$1,Data!$C$1:$AJ$1,0)),INDEX(Data!$C$51:$AK$51,1,MATCH(G$1,Data!$C$1:$AJ$1,0)))*10^12</f>
        <v>74132871000000</v>
      </c>
      <c r="H5" s="23">
        <f>SUM(INDEX(Data!$C$49:$AJ$49,MATCH(H$1,Data!$C$1:$AJ$1,0)),INDEX(Data!$C$51:$AK$51,1,MATCH(H$1,Data!$C$1:$AJ$1,0)))*10^12</f>
        <v>73732262999999.984</v>
      </c>
      <c r="I5" s="23">
        <f>SUM(INDEX(Data!$C$49:$AJ$49,MATCH(I$1,Data!$C$1:$AJ$1,0)),INDEX(Data!$C$51:$AK$51,1,MATCH(I$1,Data!$C$1:$AJ$1,0)))*10^12</f>
        <v>74017132000000</v>
      </c>
      <c r="J5" s="23">
        <f>SUM(INDEX(Data!$C$49:$AJ$49,MATCH(J$1,Data!$C$1:$AJ$1,0)),INDEX(Data!$C$51:$AK$51,1,MATCH(J$1,Data!$C$1:$AJ$1,0)))*10^12</f>
        <v>76495316000000</v>
      </c>
      <c r="K5" s="23">
        <f>SUM(INDEX(Data!$C$49:$AJ$49,MATCH(K$1,Data!$C$1:$AJ$1,0)),INDEX(Data!$C$51:$AK$51,1,MATCH(K$1,Data!$C$1:$AJ$1,0)))*10^12</f>
        <v>77409815000000.016</v>
      </c>
      <c r="L5" s="23">
        <f>SUM(INDEX(Data!$C$49:$AJ$49,MATCH(L$1,Data!$C$1:$AJ$1,0)),INDEX(Data!$C$51:$AK$51,1,MATCH(L$1,Data!$C$1:$AJ$1,0)))*10^12</f>
        <v>78847191000000.016</v>
      </c>
      <c r="M5" s="23">
        <f>SUM(INDEX(Data!$C$49:$AJ$49,MATCH(M$1,Data!$C$1:$AJ$1,0)),INDEX(Data!$C$51:$AK$51,1,MATCH(M$1,Data!$C$1:$AJ$1,0)))*10^12</f>
        <v>80568813000000</v>
      </c>
      <c r="N5" s="23">
        <f>SUM(INDEX(Data!$C$49:$AJ$49,MATCH(N$1,Data!$C$1:$AJ$1,0)),INDEX(Data!$C$51:$AK$51,1,MATCH(N$1,Data!$C$1:$AJ$1,0)))*10^12</f>
        <v>82241739000000</v>
      </c>
      <c r="O5" s="23">
        <f>SUM(INDEX(Data!$C$49:$AJ$49,MATCH(O$1,Data!$C$1:$AJ$1,0)),INDEX(Data!$C$51:$AK$51,1,MATCH(O$1,Data!$C$1:$AJ$1,0)))*10^12</f>
        <v>83118057000000</v>
      </c>
      <c r="P5" s="23">
        <f>SUM(INDEX(Data!$C$49:$AJ$49,MATCH(P$1,Data!$C$1:$AJ$1,0)),INDEX(Data!$C$51:$AK$51,1,MATCH(P$1,Data!$C$1:$AJ$1,0)))*10^12</f>
        <v>84245035000000</v>
      </c>
      <c r="Q5" s="23">
        <f>SUM(INDEX(Data!$C$49:$AJ$49,MATCH(Q$1,Data!$C$1:$AJ$1,0)),INDEX(Data!$C$51:$AK$51,1,MATCH(Q$1,Data!$C$1:$AJ$1,0)))*10^12</f>
        <v>86235023000000</v>
      </c>
      <c r="R5" s="23">
        <f>SUM(INDEX(Data!$C$49:$AJ$49,MATCH(R$1,Data!$C$1:$AJ$1,0)),INDEX(Data!$C$51:$AK$51,1,MATCH(R$1,Data!$C$1:$AJ$1,0)))*10^12</f>
        <v>87892415000000</v>
      </c>
      <c r="S5" s="23">
        <f>SUM(INDEX(Data!$C$49:$AJ$49,MATCH(S$1,Data!$C$1:$AJ$1,0)),INDEX(Data!$C$51:$AK$51,1,MATCH(S$1,Data!$C$1:$AJ$1,0)))*10^12</f>
        <v>88609949000000</v>
      </c>
      <c r="T5" s="23">
        <f>SUM(INDEX(Data!$C$49:$AJ$49,MATCH(T$1,Data!$C$1:$AJ$1,0)),INDEX(Data!$C$51:$AK$51,1,MATCH(T$1,Data!$C$1:$AJ$1,0)))*10^12</f>
        <v>90258252000000</v>
      </c>
      <c r="U5" s="23">
        <f>SUM(INDEX(Data!$C$49:$AJ$49,MATCH(U$1,Data!$C$1:$AJ$1,0)),INDEX(Data!$C$51:$AK$51,1,MATCH(U$1,Data!$C$1:$AJ$1,0)))*10^12</f>
        <v>92458186000000.016</v>
      </c>
      <c r="V5" s="23">
        <f>SUM(INDEX(Data!$C$49:$AJ$49,MATCH(V$1,Data!$C$1:$AJ$1,0)),INDEX(Data!$C$51:$AK$51,1,MATCH(V$1,Data!$C$1:$AJ$1,0)))*10^12</f>
        <v>93575403000000</v>
      </c>
      <c r="W5" s="23">
        <f>SUM(INDEX(Data!$C$49:$AJ$49,MATCH(W$1,Data!$C$1:$AJ$1,0)),INDEX(Data!$C$51:$AK$51,1,MATCH(W$1,Data!$C$1:$AJ$1,0)))*10^12</f>
        <v>96139703000000</v>
      </c>
      <c r="X5" s="23">
        <f>SUM(INDEX(Data!$C$49:$AJ$49,MATCH(X$1,Data!$C$1:$AJ$1,0)),INDEX(Data!$C$51:$AK$51,1,MATCH(X$1,Data!$C$1:$AJ$1,0)))*10^12</f>
        <v>98110518000000</v>
      </c>
      <c r="Y5" s="23">
        <f>SUM(INDEX(Data!$C$49:$AJ$49,MATCH(Y$1,Data!$C$1:$AJ$1,0)),INDEX(Data!$C$51:$AK$51,1,MATCH(Y$1,Data!$C$1:$AJ$1,0)))*10^12</f>
        <v>99998157000000</v>
      </c>
      <c r="Z5" s="23">
        <f>SUM(INDEX(Data!$C$49:$AJ$49,MATCH(Z$1,Data!$C$1:$AJ$1,0)),INDEX(Data!$C$51:$AK$51,1,MATCH(Z$1,Data!$C$1:$AJ$1,0)))*10^12</f>
        <v>102334902000000</v>
      </c>
      <c r="AA5" s="23">
        <f>SUM(INDEX(Data!$C$49:$AJ$49,MATCH(AA$1,Data!$C$1:$AJ$1,0)),INDEX(Data!$C$51:$AK$51,1,MATCH(AA$1,Data!$C$1:$AJ$1,0)))*10^12</f>
        <v>104993893000000</v>
      </c>
      <c r="AB5" s="23">
        <f>SUM(INDEX(Data!$C$49:$AJ$49,MATCH(AB$1,Data!$C$1:$AJ$1,0)),INDEX(Data!$C$51:$AK$51,1,MATCH(AB$1,Data!$C$1:$AJ$1,0)))*10^12</f>
        <v>106469960000000</v>
      </c>
      <c r="AC5" s="23">
        <f>SUM(INDEX(Data!$C$49:$AJ$49,MATCH(AC$1,Data!$C$1:$AJ$1,0)),INDEX(Data!$C$51:$AK$51,1,MATCH(AC$1,Data!$C$1:$AJ$1,0)))*10^12</f>
        <v>109192711000000</v>
      </c>
      <c r="AD5" s="23">
        <f>SUM(INDEX(Data!$C$49:$AJ$49,MATCH(AD$1,Data!$C$1:$AJ$1,0)),INDEX(Data!$C$51:$AK$51,1,MATCH(AD$1,Data!$C$1:$AJ$1,0)))*10^12</f>
        <v>111411281000000</v>
      </c>
      <c r="AE5" s="23">
        <f>SUM(INDEX(Data!$C$49:$AJ$49,MATCH(AE$1,Data!$C$1:$AJ$1,0)),INDEX(Data!$C$51:$AK$51,1,MATCH(AE$1,Data!$C$1:$AJ$1,0)))*10^12</f>
        <v>114045285000000</v>
      </c>
      <c r="AF5" s="23">
        <f>SUM(INDEX(Data!$C$49:$AJ$49,MATCH(AF$1,Data!$C$1:$AJ$1,0)),INDEX(Data!$C$51:$AK$51,1,MATCH(AF$1,Data!$C$1:$AJ$1,0)))*10^12</f>
        <v>116757536000000</v>
      </c>
      <c r="AG5" s="23">
        <f>SUM(INDEX(Data!$C$49:$AJ$49,MATCH(AG$1,Data!$C$1:$AJ$1,0)),INDEX(Data!$C$51:$AK$51,1,MATCH(AG$1,Data!$C$1:$AJ$1,0)))*10^12</f>
        <v>120650841000000</v>
      </c>
      <c r="AH5" s="23">
        <f>SUM(INDEX(Data!$C$49:$AJ$49,MATCH(AH$1,Data!$C$1:$AJ$1,0)),INDEX(Data!$C$51:$AK$51,1,MATCH(AH$1,Data!$C$1:$AJ$1,0)))*10^12</f>
        <v>122964464000000</v>
      </c>
      <c r="AI5" s="23">
        <f>SUM(INDEX(Data!$C$49:$AJ$49,MATCH(AI$1,Data!$C$1:$AJ$1,0)),INDEX(Data!$C$51:$AK$51,1,MATCH(AI$1,Data!$C$1:$AJ$1,0)))*10^12</f>
        <v>126012613000000</v>
      </c>
    </row>
    <row r="6" spans="1:35" x14ac:dyDescent="0.45">
      <c r="A6" s="6" t="s">
        <v>570</v>
      </c>
      <c r="B6" s="23">
        <f>SUM('Mining Breakdown'!B174:B175)*10^12</f>
        <v>68899328977004.102</v>
      </c>
      <c r="C6" s="23">
        <f>SUM('Mining Breakdown'!C174:C175)*10^12</f>
        <v>74694154807294.406</v>
      </c>
      <c r="D6" s="23">
        <f>SUM('Mining Breakdown'!D174:D175)*10^12</f>
        <v>80114671964603.984</v>
      </c>
      <c r="E6" s="23">
        <f>SUM('Mining Breakdown'!E174:E175)*10^12</f>
        <v>81389574885675.906</v>
      </c>
      <c r="F6" s="23">
        <f>SUM('Mining Breakdown'!F174:F175)*10^12</f>
        <v>81938947086088.313</v>
      </c>
      <c r="G6" s="23">
        <f>SUM('Mining Breakdown'!G174:G175)*10^12</f>
        <v>82471918040682.375</v>
      </c>
      <c r="H6" s="23">
        <f>SUM('Mining Breakdown'!H174:H175)*10^12</f>
        <v>82419119111935.125</v>
      </c>
      <c r="I6" s="23">
        <f>SUM('Mining Breakdown'!I174:I175)*10^12</f>
        <v>82550811605784.109</v>
      </c>
      <c r="J6" s="23">
        <f>SUM('Mining Breakdown'!J174:J175)*10^12</f>
        <v>82671293592688.172</v>
      </c>
      <c r="K6" s="23">
        <f>SUM('Mining Breakdown'!K174:K175)*10^12</f>
        <v>83178446644198.641</v>
      </c>
      <c r="L6" s="23">
        <f>SUM('Mining Breakdown'!L174:L175)*10^12</f>
        <v>82925161484395.688</v>
      </c>
      <c r="M6" s="23">
        <f>SUM('Mining Breakdown'!M174:M175)*10^12</f>
        <v>82477405179150.484</v>
      </c>
      <c r="N6" s="23">
        <f>SUM('Mining Breakdown'!N174:N175)*10^12</f>
        <v>82283127419225.797</v>
      </c>
      <c r="O6" s="23">
        <f>SUM('Mining Breakdown'!O174:O175)*10^12</f>
        <v>81924069512120.063</v>
      </c>
      <c r="P6" s="23">
        <f>SUM('Mining Breakdown'!P174:P175)*10^12</f>
        <v>81723874061709.391</v>
      </c>
      <c r="Q6" s="23">
        <f>SUM('Mining Breakdown'!Q174:Q175)*10^12</f>
        <v>81259080866965.313</v>
      </c>
      <c r="R6" s="23">
        <f>SUM('Mining Breakdown'!R174:R175)*10^12</f>
        <v>80982631821302.578</v>
      </c>
      <c r="S6" s="23">
        <f>SUM('Mining Breakdown'!S174:S175)*10^12</f>
        <v>80666784105345.438</v>
      </c>
      <c r="T6" s="23">
        <f>SUM('Mining Breakdown'!T174:T175)*10^12</f>
        <v>80517742402045.516</v>
      </c>
      <c r="U6" s="23">
        <f>SUM('Mining Breakdown'!U174:U175)*10^12</f>
        <v>80490713147063.906</v>
      </c>
      <c r="V6" s="23">
        <f>SUM('Mining Breakdown'!V174:V175)*10^12</f>
        <v>80388883029440.828</v>
      </c>
      <c r="W6" s="23">
        <f>SUM('Mining Breakdown'!W174:W175)*10^12</f>
        <v>80454935421581.063</v>
      </c>
      <c r="X6" s="23">
        <f>SUM('Mining Breakdown'!X174:X175)*10^12</f>
        <v>80465863576305.453</v>
      </c>
      <c r="Y6" s="23">
        <f>SUM('Mining Breakdown'!Y174:Y175)*10^12</f>
        <v>80414227536015.359</v>
      </c>
      <c r="Z6" s="23">
        <f>SUM('Mining Breakdown'!Z174:Z175)*10^12</f>
        <v>80395902736429.313</v>
      </c>
      <c r="AA6" s="23">
        <f>SUM('Mining Breakdown'!AA174:AA175)*10^12</f>
        <v>80281065218583.875</v>
      </c>
      <c r="AB6" s="23">
        <f>SUM('Mining Breakdown'!AB174:AB175)*10^12</f>
        <v>80021608579068.547</v>
      </c>
      <c r="AC6" s="23">
        <f>SUM('Mining Breakdown'!AC174:AC175)*10^12</f>
        <v>79982299109600.063</v>
      </c>
      <c r="AD6" s="23">
        <f>SUM('Mining Breakdown'!AD174:AD175)*10^12</f>
        <v>79922333912927.281</v>
      </c>
      <c r="AE6" s="23">
        <f>SUM('Mining Breakdown'!AE174:AE175)*10^12</f>
        <v>79793962218328.703</v>
      </c>
      <c r="AF6" s="23">
        <f>SUM('Mining Breakdown'!AF174:AF175)*10^12</f>
        <v>79690502839426.469</v>
      </c>
      <c r="AG6" s="23">
        <f>SUM('Mining Breakdown'!AG174:AG175)*10^12</f>
        <v>79697954971416.031</v>
      </c>
      <c r="AH6" s="23">
        <f>SUM('Mining Breakdown'!AH174:AH175)*10^12</f>
        <v>79531918988985.484</v>
      </c>
      <c r="AI6" s="23">
        <f>SUM('Mining Breakdown'!AI174:AI175)*10^12</f>
        <v>79586514811010.172</v>
      </c>
    </row>
    <row r="7" spans="1:35" x14ac:dyDescent="0.45">
      <c r="A7" s="6" t="s">
        <v>571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572</v>
      </c>
      <c r="B8" s="23">
        <f>INDEX(Data!$C$84:$AJ$84,MATCH(B$1,Data!$C$1:$AJ$1,0))*10^12+INDEX(Data!$C$86:$AJ$86,MATCH(B$1,Data!$C$1:$AJ$1,0))*10^12</f>
        <v>568286225000000</v>
      </c>
      <c r="C8" s="23">
        <f>INDEX(Data!$C$84:$AJ$84,MATCH(C$1,Data!$C$1:$AJ$1,0))*10^12+INDEX(Data!$C$86:$AJ$86,MATCH(C$1,Data!$C$1:$AJ$1,0))*10^12</f>
        <v>575392242000000</v>
      </c>
      <c r="D8" s="23">
        <f>INDEX(Data!$C$84:$AJ$84,MATCH(D$1,Data!$C$1:$AJ$1,0))*10^12+INDEX(Data!$C$86:$AJ$86,MATCH(D$1,Data!$C$1:$AJ$1,0))*10^12</f>
        <v>560558289000000</v>
      </c>
      <c r="E8" s="23">
        <f>INDEX(Data!$C$84:$AJ$84,MATCH(E$1,Data!$C$1:$AJ$1,0))*10^12+INDEX(Data!$C$86:$AJ$86,MATCH(E$1,Data!$C$1:$AJ$1,0))*10^12</f>
        <v>567694321000000</v>
      </c>
      <c r="F8" s="23">
        <f>INDEX(Data!$C$84:$AJ$84,MATCH(F$1,Data!$C$1:$AJ$1,0))*10^12+INDEX(Data!$C$86:$AJ$86,MATCH(F$1,Data!$C$1:$AJ$1,0))*10^12</f>
        <v>574769409000000</v>
      </c>
      <c r="G8" s="23">
        <f>INDEX(Data!$C$84:$AJ$84,MATCH(G$1,Data!$C$1:$AJ$1,0))*10^12+INDEX(Data!$C$86:$AJ$86,MATCH(G$1,Data!$C$1:$AJ$1,0))*10^12</f>
        <v>581636932000000</v>
      </c>
      <c r="H8" s="23">
        <f>INDEX(Data!$C$84:$AJ$84,MATCH(H$1,Data!$C$1:$AJ$1,0))*10^12+INDEX(Data!$C$86:$AJ$86,MATCH(H$1,Data!$C$1:$AJ$1,0))*10^12</f>
        <v>588123612000000</v>
      </c>
      <c r="I8" s="23">
        <f>INDEX(Data!$C$84:$AJ$84,MATCH(I$1,Data!$C$1:$AJ$1,0))*10^12+INDEX(Data!$C$86:$AJ$86,MATCH(I$1,Data!$C$1:$AJ$1,0))*10^12</f>
        <v>593195679000000</v>
      </c>
      <c r="J8" s="23">
        <f>INDEX(Data!$C$84:$AJ$84,MATCH(J$1,Data!$C$1:$AJ$1,0))*10^12+INDEX(Data!$C$86:$AJ$86,MATCH(J$1,Data!$C$1:$AJ$1,0))*10^12</f>
        <v>597537171000000</v>
      </c>
      <c r="K8" s="23">
        <f>INDEX(Data!$C$84:$AJ$84,MATCH(K$1,Data!$C$1:$AJ$1,0))*10^12+INDEX(Data!$C$86:$AJ$86,MATCH(K$1,Data!$C$1:$AJ$1,0))*10^12</f>
        <v>602101517000000</v>
      </c>
      <c r="L8" s="23">
        <f>INDEX(Data!$C$84:$AJ$84,MATCH(L$1,Data!$C$1:$AJ$1,0))*10^12+INDEX(Data!$C$86:$AJ$86,MATCH(L$1,Data!$C$1:$AJ$1,0))*10^12</f>
        <v>605406082000000</v>
      </c>
      <c r="M8" s="23">
        <f>INDEX(Data!$C$84:$AJ$84,MATCH(M$1,Data!$C$1:$AJ$1,0))*10^12+INDEX(Data!$C$86:$AJ$86,MATCH(M$1,Data!$C$1:$AJ$1,0))*10^12</f>
        <v>609143860000000</v>
      </c>
      <c r="N8" s="23">
        <f>INDEX(Data!$C$84:$AJ$84,MATCH(N$1,Data!$C$1:$AJ$1,0))*10^12+INDEX(Data!$C$86:$AJ$86,MATCH(N$1,Data!$C$1:$AJ$1,0))*10^12</f>
        <v>612255249000000</v>
      </c>
      <c r="O8" s="23">
        <f>INDEX(Data!$C$84:$AJ$84,MATCH(O$1,Data!$C$1:$AJ$1,0))*10^12+INDEX(Data!$C$86:$AJ$86,MATCH(O$1,Data!$C$1:$AJ$1,0))*10^12</f>
        <v>614966156000000</v>
      </c>
      <c r="P8" s="23">
        <f>INDEX(Data!$C$84:$AJ$84,MATCH(P$1,Data!$C$1:$AJ$1,0))*10^12+INDEX(Data!$C$86:$AJ$86,MATCH(P$1,Data!$C$1:$AJ$1,0))*10^12</f>
        <v>618889923000000</v>
      </c>
      <c r="Q8" s="23">
        <f>INDEX(Data!$C$84:$AJ$84,MATCH(Q$1,Data!$C$1:$AJ$1,0))*10^12+INDEX(Data!$C$86:$AJ$86,MATCH(Q$1,Data!$C$1:$AJ$1,0))*10^12</f>
        <v>624481949000000</v>
      </c>
      <c r="R8" s="23">
        <f>INDEX(Data!$C$84:$AJ$84,MATCH(R$1,Data!$C$1:$AJ$1,0))*10^12+INDEX(Data!$C$86:$AJ$86,MATCH(R$1,Data!$C$1:$AJ$1,0))*10^12</f>
        <v>628210312000000</v>
      </c>
      <c r="S8" s="23">
        <f>INDEX(Data!$C$84:$AJ$84,MATCH(S$1,Data!$C$1:$AJ$1,0))*10^12+INDEX(Data!$C$86:$AJ$86,MATCH(S$1,Data!$C$1:$AJ$1,0))*10^12</f>
        <v>632337097000000</v>
      </c>
      <c r="T8" s="23">
        <f>INDEX(Data!$C$84:$AJ$84,MATCH(T$1,Data!$C$1:$AJ$1,0))*10^12+INDEX(Data!$C$86:$AJ$86,MATCH(T$1,Data!$C$1:$AJ$1,0))*10^12</f>
        <v>636714630000000</v>
      </c>
      <c r="U8" s="23">
        <f>INDEX(Data!$C$84:$AJ$84,MATCH(U$1,Data!$C$1:$AJ$1,0))*10^12+INDEX(Data!$C$86:$AJ$86,MATCH(U$1,Data!$C$1:$AJ$1,0))*10^12</f>
        <v>641021118000000</v>
      </c>
      <c r="V8" s="23">
        <f>INDEX(Data!$C$84:$AJ$84,MATCH(V$1,Data!$C$1:$AJ$1,0))*10^12+INDEX(Data!$C$86:$AJ$86,MATCH(V$1,Data!$C$1:$AJ$1,0))*10^12</f>
        <v>646047271000000</v>
      </c>
      <c r="W8" s="23">
        <f>INDEX(Data!$C$84:$AJ$84,MATCH(W$1,Data!$C$1:$AJ$1,0))*10^12+INDEX(Data!$C$86:$AJ$86,MATCH(W$1,Data!$C$1:$AJ$1,0))*10^12</f>
        <v>651098083000000</v>
      </c>
      <c r="X8" s="23">
        <f>INDEX(Data!$C$84:$AJ$84,MATCH(X$1,Data!$C$1:$AJ$1,0))*10^12+INDEX(Data!$C$86:$AJ$86,MATCH(X$1,Data!$C$1:$AJ$1,0))*10^12</f>
        <v>655706269000000</v>
      </c>
      <c r="Y8" s="23">
        <f>INDEX(Data!$C$84:$AJ$84,MATCH(Y$1,Data!$C$1:$AJ$1,0))*10^12+INDEX(Data!$C$86:$AJ$86,MATCH(Y$1,Data!$C$1:$AJ$1,0))*10^12</f>
        <v>660063003000000</v>
      </c>
      <c r="Z8" s="23">
        <f>INDEX(Data!$C$84:$AJ$84,MATCH(Z$1,Data!$C$1:$AJ$1,0))*10^12+INDEX(Data!$C$86:$AJ$86,MATCH(Z$1,Data!$C$1:$AJ$1,0))*10^12</f>
        <v>664259018000000</v>
      </c>
      <c r="AA8" s="23">
        <f>INDEX(Data!$C$84:$AJ$84,MATCH(AA$1,Data!$C$1:$AJ$1,0))*10^12+INDEX(Data!$C$86:$AJ$86,MATCH(AA$1,Data!$C$1:$AJ$1,0))*10^12</f>
        <v>668857193000000</v>
      </c>
      <c r="AB8" s="23">
        <f>INDEX(Data!$C$84:$AJ$84,MATCH(AB$1,Data!$C$1:$AJ$1,0))*10^12+INDEX(Data!$C$86:$AJ$86,MATCH(AB$1,Data!$C$1:$AJ$1,0))*10^12</f>
        <v>673678070000000</v>
      </c>
      <c r="AC8" s="23">
        <f>INDEX(Data!$C$84:$AJ$84,MATCH(AC$1,Data!$C$1:$AJ$1,0))*10^12+INDEX(Data!$C$86:$AJ$86,MATCH(AC$1,Data!$C$1:$AJ$1,0))*10^12</f>
        <v>678776337000000</v>
      </c>
      <c r="AD8" s="23">
        <f>INDEX(Data!$C$84:$AJ$84,MATCH(AD$1,Data!$C$1:$AJ$1,0))*10^12+INDEX(Data!$C$86:$AJ$86,MATCH(AD$1,Data!$C$1:$AJ$1,0))*10^12</f>
        <v>684284088000000</v>
      </c>
      <c r="AE8" s="23">
        <f>INDEX(Data!$C$84:$AJ$84,MATCH(AE$1,Data!$C$1:$AJ$1,0))*10^12+INDEX(Data!$C$86:$AJ$86,MATCH(AE$1,Data!$C$1:$AJ$1,0))*10^12</f>
        <v>689997497000000</v>
      </c>
      <c r="AF8" s="23">
        <f>INDEX(Data!$C$84:$AJ$84,MATCH(AF$1,Data!$C$1:$AJ$1,0))*10^12+INDEX(Data!$C$86:$AJ$86,MATCH(AF$1,Data!$C$1:$AJ$1,0))*10^12</f>
        <v>695781494000000</v>
      </c>
      <c r="AG8" s="23">
        <f>INDEX(Data!$C$84:$AJ$84,MATCH(AG$1,Data!$C$1:$AJ$1,0))*10^12+INDEX(Data!$C$86:$AJ$86,MATCH(AG$1,Data!$C$1:$AJ$1,0))*10^12</f>
        <v>701851181000000</v>
      </c>
      <c r="AH8" s="23">
        <f>INDEX(Data!$C$84:$AJ$84,MATCH(AH$1,Data!$C$1:$AJ$1,0))*10^12+INDEX(Data!$C$86:$AJ$86,MATCH(AH$1,Data!$C$1:$AJ$1,0))*10^12</f>
        <v>707826202000000</v>
      </c>
      <c r="AI8" s="23">
        <f>INDEX(Data!$C$84:$AJ$84,MATCH(AI$1,Data!$C$1:$AJ$1,0))*10^12+INDEX(Data!$C$86:$AJ$86,MATCH(AI$1,Data!$C$1:$AJ$1,0))*10^12</f>
        <v>713371551000000</v>
      </c>
    </row>
    <row r="9" spans="1:35" x14ac:dyDescent="0.45">
      <c r="A9" s="6" t="s">
        <v>573</v>
      </c>
      <c r="B9" s="23">
        <f>INDEX(Data!$C$123:$AJ$123,MATCH(B$1,Data!$C$1:$AJ$1,0))*10^15+INDEX(Data!$C$124:$AJ$124,MATCH(B$1,Data!$C$1:$AJ$1,0))*10^15+INDEX(Data!$C$127:$AJ$127,MATCH(B$1,Data!$C$1:$AJ$1,0))*10^15+INDEX(Data!$C$128:$AJ$128,MATCH(B$1,Data!$C$1:$AJ$1,0))*10^15-SUM(B2:B8)</f>
        <v>2122747545022996</v>
      </c>
      <c r="C9" s="23">
        <f>INDEX(Data!$C$123:$AJ$123,MATCH(C$1,Data!$C$1:$AJ$1,0))*10^15+INDEX(Data!$C$124:$AJ$124,MATCH(C$1,Data!$C$1:$AJ$1,0))*10^15+INDEX(Data!$C$127:$AJ$127,MATCH(C$1,Data!$C$1:$AJ$1,0))*10^15+INDEX(Data!$C$128:$AJ$128,MATCH(C$1,Data!$C$1:$AJ$1,0))*10^15-SUM(C2:C8)</f>
        <v>2191341646192705.5</v>
      </c>
      <c r="D9" s="23">
        <f>INDEX(Data!$C$123:$AJ$123,MATCH(D$1,Data!$C$1:$AJ$1,0))*10^15+INDEX(Data!$C$124:$AJ$124,MATCH(D$1,Data!$C$1:$AJ$1,0))*10^15+INDEX(Data!$C$127:$AJ$127,MATCH(D$1,Data!$C$1:$AJ$1,0))*10^15+INDEX(Data!$C$128:$AJ$128,MATCH(D$1,Data!$C$1:$AJ$1,0))*10^15-SUM(D2:D8)</f>
        <v>2256136522035396</v>
      </c>
      <c r="E9" s="23">
        <f>INDEX(Data!$C$123:$AJ$123,MATCH(E$1,Data!$C$1:$AJ$1,0))*10^15+INDEX(Data!$C$124:$AJ$124,MATCH(E$1,Data!$C$1:$AJ$1,0))*10^15+INDEX(Data!$C$127:$AJ$127,MATCH(E$1,Data!$C$1:$AJ$1,0))*10^15+INDEX(Data!$C$128:$AJ$128,MATCH(E$1,Data!$C$1:$AJ$1,0))*10^15-SUM(E2:E8)</f>
        <v>2280755770114324</v>
      </c>
      <c r="F9" s="23">
        <f>INDEX(Data!$C$123:$AJ$123,MATCH(F$1,Data!$C$1:$AJ$1,0))*10^15+INDEX(Data!$C$124:$AJ$124,MATCH(F$1,Data!$C$1:$AJ$1,0))*10^15+INDEX(Data!$C$127:$AJ$127,MATCH(F$1,Data!$C$1:$AJ$1,0))*10^15+INDEX(Data!$C$128:$AJ$128,MATCH(F$1,Data!$C$1:$AJ$1,0))*10^15-SUM(F2:F8)</f>
        <v>2289440722913912</v>
      </c>
      <c r="G9" s="23">
        <f>INDEX(Data!$C$123:$AJ$123,MATCH(G$1,Data!$C$1:$AJ$1,0))*10^15+INDEX(Data!$C$124:$AJ$124,MATCH(G$1,Data!$C$1:$AJ$1,0))*10^15+INDEX(Data!$C$127:$AJ$127,MATCH(G$1,Data!$C$1:$AJ$1,0))*10^15+INDEX(Data!$C$128:$AJ$128,MATCH(G$1,Data!$C$1:$AJ$1,0))*10^15-SUM(G2:G8)</f>
        <v>2300181271959317.5</v>
      </c>
      <c r="H9" s="23">
        <f>INDEX(Data!$C$123:$AJ$123,MATCH(H$1,Data!$C$1:$AJ$1,0))*10^15+INDEX(Data!$C$124:$AJ$124,MATCH(H$1,Data!$C$1:$AJ$1,0))*10^15+INDEX(Data!$C$127:$AJ$127,MATCH(H$1,Data!$C$1:$AJ$1,0))*10^15+INDEX(Data!$C$128:$AJ$128,MATCH(H$1,Data!$C$1:$AJ$1,0))*10^15-SUM(H2:H8)</f>
        <v>2290231751888065</v>
      </c>
      <c r="I9" s="23">
        <f>INDEX(Data!$C$123:$AJ$123,MATCH(I$1,Data!$C$1:$AJ$1,0))*10^15+INDEX(Data!$C$124:$AJ$124,MATCH(I$1,Data!$C$1:$AJ$1,0))*10^15+INDEX(Data!$C$127:$AJ$127,MATCH(I$1,Data!$C$1:$AJ$1,0))*10^15+INDEX(Data!$C$128:$AJ$128,MATCH(I$1,Data!$C$1:$AJ$1,0))*10^15-SUM(I2:I8)</f>
        <v>2284232768394216</v>
      </c>
      <c r="J9" s="23">
        <f>INDEX(Data!$C$123:$AJ$123,MATCH(J$1,Data!$C$1:$AJ$1,0))*10^15+INDEX(Data!$C$124:$AJ$124,MATCH(J$1,Data!$C$1:$AJ$1,0))*10^15+INDEX(Data!$C$127:$AJ$127,MATCH(J$1,Data!$C$1:$AJ$1,0))*10^15+INDEX(Data!$C$128:$AJ$128,MATCH(J$1,Data!$C$1:$AJ$1,0))*10^15-SUM(J2:J8)</f>
        <v>2291615895407312</v>
      </c>
      <c r="K9" s="23">
        <f>INDEX(Data!$C$123:$AJ$123,MATCH(K$1,Data!$C$1:$AJ$1,0))*10^15+INDEX(Data!$C$124:$AJ$124,MATCH(K$1,Data!$C$1:$AJ$1,0))*10^15+INDEX(Data!$C$127:$AJ$127,MATCH(K$1,Data!$C$1:$AJ$1,0))*10^15+INDEX(Data!$C$128:$AJ$128,MATCH(K$1,Data!$C$1:$AJ$1,0))*10^15-SUM(K2:K8)</f>
        <v>2301754764355801.5</v>
      </c>
      <c r="L9" s="23">
        <f>INDEX(Data!$C$123:$AJ$123,MATCH(L$1,Data!$C$1:$AJ$1,0))*10^15+INDEX(Data!$C$124:$AJ$124,MATCH(L$1,Data!$C$1:$AJ$1,0))*10^15+INDEX(Data!$C$127:$AJ$127,MATCH(L$1,Data!$C$1:$AJ$1,0))*10^15+INDEX(Data!$C$128:$AJ$128,MATCH(L$1,Data!$C$1:$AJ$1,0))*10^15-SUM(L2:L8)</f>
        <v>2310757150515604</v>
      </c>
      <c r="M9" s="23">
        <f>INDEX(Data!$C$123:$AJ$123,MATCH(M$1,Data!$C$1:$AJ$1,0))*10^15+INDEX(Data!$C$124:$AJ$124,MATCH(M$1,Data!$C$1:$AJ$1,0))*10^15+INDEX(Data!$C$127:$AJ$127,MATCH(M$1,Data!$C$1:$AJ$1,0))*10^15+INDEX(Data!$C$128:$AJ$128,MATCH(M$1,Data!$C$1:$AJ$1,0))*10^15-SUM(M2:M8)</f>
        <v>2325740953820849.5</v>
      </c>
      <c r="N9" s="23">
        <f>INDEX(Data!$C$123:$AJ$123,MATCH(N$1,Data!$C$1:$AJ$1,0))*10^15+INDEX(Data!$C$124:$AJ$124,MATCH(N$1,Data!$C$1:$AJ$1,0))*10^15+INDEX(Data!$C$127:$AJ$127,MATCH(N$1,Data!$C$1:$AJ$1,0))*10^15+INDEX(Data!$C$128:$AJ$128,MATCH(N$1,Data!$C$1:$AJ$1,0))*10^15-SUM(N2:N8)</f>
        <v>2345696844580774</v>
      </c>
      <c r="O9" s="23">
        <f>INDEX(Data!$C$123:$AJ$123,MATCH(O$1,Data!$C$1:$AJ$1,0))*10^15+INDEX(Data!$C$124:$AJ$124,MATCH(O$1,Data!$C$1:$AJ$1,0))*10^15+INDEX(Data!$C$127:$AJ$127,MATCH(O$1,Data!$C$1:$AJ$1,0))*10^15+INDEX(Data!$C$128:$AJ$128,MATCH(O$1,Data!$C$1:$AJ$1,0))*10^15-SUM(O2:O8)</f>
        <v>2376897952487880</v>
      </c>
      <c r="P9" s="23">
        <f>INDEX(Data!$C$123:$AJ$123,MATCH(P$1,Data!$C$1:$AJ$1,0))*10^15+INDEX(Data!$C$124:$AJ$124,MATCH(P$1,Data!$C$1:$AJ$1,0))*10^15+INDEX(Data!$C$127:$AJ$127,MATCH(P$1,Data!$C$1:$AJ$1,0))*10^15+INDEX(Data!$C$128:$AJ$128,MATCH(P$1,Data!$C$1:$AJ$1,0))*10^15-SUM(P2:P8)</f>
        <v>2409592182938290.5</v>
      </c>
      <c r="Q9" s="23">
        <f>INDEX(Data!$C$123:$AJ$123,MATCH(Q$1,Data!$C$1:$AJ$1,0))*10^15+INDEX(Data!$C$124:$AJ$124,MATCH(Q$1,Data!$C$1:$AJ$1,0))*10^15+INDEX(Data!$C$127:$AJ$127,MATCH(Q$1,Data!$C$1:$AJ$1,0))*10^15+INDEX(Data!$C$128:$AJ$128,MATCH(Q$1,Data!$C$1:$AJ$1,0))*10^15-SUM(Q2:Q8)</f>
        <v>2435288549133035</v>
      </c>
      <c r="R9" s="23">
        <f>INDEX(Data!$C$123:$AJ$123,MATCH(R$1,Data!$C$1:$AJ$1,0))*10^15+INDEX(Data!$C$124:$AJ$124,MATCH(R$1,Data!$C$1:$AJ$1,0))*10^15+INDEX(Data!$C$127:$AJ$127,MATCH(R$1,Data!$C$1:$AJ$1,0))*10^15+INDEX(Data!$C$128:$AJ$128,MATCH(R$1,Data!$C$1:$AJ$1,0))*10^15-SUM(R2:R8)</f>
        <v>2464572789178697.5</v>
      </c>
      <c r="S9" s="23">
        <f>INDEX(Data!$C$123:$AJ$123,MATCH(S$1,Data!$C$1:$AJ$1,0))*10^15+INDEX(Data!$C$124:$AJ$124,MATCH(S$1,Data!$C$1:$AJ$1,0))*10^15+INDEX(Data!$C$127:$AJ$127,MATCH(S$1,Data!$C$1:$AJ$1,0))*10^15+INDEX(Data!$C$128:$AJ$128,MATCH(S$1,Data!$C$1:$AJ$1,0))*10^15-SUM(S2:S8)</f>
        <v>2496437625894654.5</v>
      </c>
      <c r="T9" s="23">
        <f>INDEX(Data!$C$123:$AJ$123,MATCH(T$1,Data!$C$1:$AJ$1,0))*10^15+INDEX(Data!$C$124:$AJ$124,MATCH(T$1,Data!$C$1:$AJ$1,0))*10^15+INDEX(Data!$C$127:$AJ$127,MATCH(T$1,Data!$C$1:$AJ$1,0))*10^15+INDEX(Data!$C$128:$AJ$128,MATCH(T$1,Data!$C$1:$AJ$1,0))*10^15-SUM(T2:T8)</f>
        <v>2527171180597954.5</v>
      </c>
      <c r="U9" s="23">
        <f>INDEX(Data!$C$123:$AJ$123,MATCH(U$1,Data!$C$1:$AJ$1,0))*10^15+INDEX(Data!$C$124:$AJ$124,MATCH(U$1,Data!$C$1:$AJ$1,0))*10^15+INDEX(Data!$C$127:$AJ$127,MATCH(U$1,Data!$C$1:$AJ$1,0))*10^15+INDEX(Data!$C$128:$AJ$128,MATCH(U$1,Data!$C$1:$AJ$1,0))*10^15-SUM(U2:U8)</f>
        <v>2557152631852936</v>
      </c>
      <c r="V9" s="23">
        <f>INDEX(Data!$C$123:$AJ$123,MATCH(V$1,Data!$C$1:$AJ$1,0))*10^15+INDEX(Data!$C$124:$AJ$124,MATCH(V$1,Data!$C$1:$AJ$1,0))*10^15+INDEX(Data!$C$127:$AJ$127,MATCH(V$1,Data!$C$1:$AJ$1,0))*10^15+INDEX(Data!$C$128:$AJ$128,MATCH(V$1,Data!$C$1:$AJ$1,0))*10^15-SUM(V2:V8)</f>
        <v>2589799502970559</v>
      </c>
      <c r="W9" s="23">
        <f>INDEX(Data!$C$123:$AJ$123,MATCH(W$1,Data!$C$1:$AJ$1,0))*10^15+INDEX(Data!$C$124:$AJ$124,MATCH(W$1,Data!$C$1:$AJ$1,0))*10^15+INDEX(Data!$C$127:$AJ$127,MATCH(W$1,Data!$C$1:$AJ$1,0))*10^15+INDEX(Data!$C$128:$AJ$128,MATCH(W$1,Data!$C$1:$AJ$1,0))*10^15-SUM(W2:W8)</f>
        <v>2621627547578419</v>
      </c>
      <c r="X9" s="23">
        <f>INDEX(Data!$C$123:$AJ$123,MATCH(X$1,Data!$C$1:$AJ$1,0))*10^15+INDEX(Data!$C$124:$AJ$124,MATCH(X$1,Data!$C$1:$AJ$1,0))*10^15+INDEX(Data!$C$127:$AJ$127,MATCH(X$1,Data!$C$1:$AJ$1,0))*10^15+INDEX(Data!$C$128:$AJ$128,MATCH(X$1,Data!$C$1:$AJ$1,0))*10^15-SUM(X2:X8)</f>
        <v>2650503198423694.5</v>
      </c>
      <c r="Y9" s="23">
        <f>INDEX(Data!$C$123:$AJ$123,MATCH(Y$1,Data!$C$1:$AJ$1,0))*10^15+INDEX(Data!$C$124:$AJ$124,MATCH(Y$1,Data!$C$1:$AJ$1,0))*10^15+INDEX(Data!$C$127:$AJ$127,MATCH(Y$1,Data!$C$1:$AJ$1,0))*10^15+INDEX(Data!$C$128:$AJ$128,MATCH(Y$1,Data!$C$1:$AJ$1,0))*10^15-SUM(Y2:Y8)</f>
        <v>2684098188463984.5</v>
      </c>
      <c r="Z9" s="23">
        <f>INDEX(Data!$C$123:$AJ$123,MATCH(Z$1,Data!$C$1:$AJ$1,0))*10^15+INDEX(Data!$C$124:$AJ$124,MATCH(Z$1,Data!$C$1:$AJ$1,0))*10^15+INDEX(Data!$C$127:$AJ$127,MATCH(Z$1,Data!$C$1:$AJ$1,0))*10^15+INDEX(Data!$C$128:$AJ$128,MATCH(Z$1,Data!$C$1:$AJ$1,0))*10^15-SUM(Z2:Z8)</f>
        <v>2718568529263571</v>
      </c>
      <c r="AA9" s="23">
        <f>INDEX(Data!$C$123:$AJ$123,MATCH(AA$1,Data!$C$1:$AJ$1,0))*10^15+INDEX(Data!$C$124:$AJ$124,MATCH(AA$1,Data!$C$1:$AJ$1,0))*10^15+INDEX(Data!$C$127:$AJ$127,MATCH(AA$1,Data!$C$1:$AJ$1,0))*10^15+INDEX(Data!$C$128:$AJ$128,MATCH(AA$1,Data!$C$1:$AJ$1,0))*10^15-SUM(AA2:AA8)</f>
        <v>2751954776781416</v>
      </c>
      <c r="AB9" s="23">
        <f>INDEX(Data!$C$123:$AJ$123,MATCH(AB$1,Data!$C$1:$AJ$1,0))*10^15+INDEX(Data!$C$124:$AJ$124,MATCH(AB$1,Data!$C$1:$AJ$1,0))*10^15+INDEX(Data!$C$127:$AJ$127,MATCH(AB$1,Data!$C$1:$AJ$1,0))*10^15+INDEX(Data!$C$128:$AJ$128,MATCH(AB$1,Data!$C$1:$AJ$1,0))*10^15-SUM(AB2:AB8)</f>
        <v>2786791670420931.5</v>
      </c>
      <c r="AC9" s="23">
        <f>INDEX(Data!$C$123:$AJ$123,MATCH(AC$1,Data!$C$1:$AJ$1,0))*10^15+INDEX(Data!$C$124:$AJ$124,MATCH(AC$1,Data!$C$1:$AJ$1,0))*10^15+INDEX(Data!$C$127:$AJ$127,MATCH(AC$1,Data!$C$1:$AJ$1,0))*10^15+INDEX(Data!$C$128:$AJ$128,MATCH(AC$1,Data!$C$1:$AJ$1,0))*10^15-SUM(AC2:AC8)</f>
        <v>2823786753890400</v>
      </c>
      <c r="AD9" s="23">
        <f>INDEX(Data!$C$123:$AJ$123,MATCH(AD$1,Data!$C$1:$AJ$1,0))*10^15+INDEX(Data!$C$124:$AJ$124,MATCH(AD$1,Data!$C$1:$AJ$1,0))*10^15+INDEX(Data!$C$127:$AJ$127,MATCH(AD$1,Data!$C$1:$AJ$1,0))*10^15+INDEX(Data!$C$128:$AJ$128,MATCH(AD$1,Data!$C$1:$AJ$1,0))*10^15-SUM(AD2:AD8)</f>
        <v>2861299215087073</v>
      </c>
      <c r="AE9" s="23">
        <f>INDEX(Data!$C$123:$AJ$123,MATCH(AE$1,Data!$C$1:$AJ$1,0))*10^15+INDEX(Data!$C$124:$AJ$124,MATCH(AE$1,Data!$C$1:$AJ$1,0))*10^15+INDEX(Data!$C$127:$AJ$127,MATCH(AE$1,Data!$C$1:$AJ$1,0))*10^15+INDEX(Data!$C$128:$AJ$128,MATCH(AE$1,Data!$C$1:$AJ$1,0))*10^15-SUM(AE2:AE8)</f>
        <v>2900087257781671</v>
      </c>
      <c r="AF9" s="23">
        <f>INDEX(Data!$C$123:$AJ$123,MATCH(AF$1,Data!$C$1:$AJ$1,0))*10^15+INDEX(Data!$C$124:$AJ$124,MATCH(AF$1,Data!$C$1:$AJ$1,0))*10^15+INDEX(Data!$C$127:$AJ$127,MATCH(AF$1,Data!$C$1:$AJ$1,0))*10^15+INDEX(Data!$C$128:$AJ$128,MATCH(AF$1,Data!$C$1:$AJ$1,0))*10^15-SUM(AF2:AF8)</f>
        <v>2939517748160573.5</v>
      </c>
      <c r="AG9" s="23">
        <f>INDEX(Data!$C$123:$AJ$123,MATCH(AG$1,Data!$C$1:$AJ$1,0))*10^15+INDEX(Data!$C$124:$AJ$124,MATCH(AG$1,Data!$C$1:$AJ$1,0))*10^15+INDEX(Data!$C$127:$AJ$127,MATCH(AG$1,Data!$C$1:$AJ$1,0))*10^15+INDEX(Data!$C$128:$AJ$128,MATCH(AG$1,Data!$C$1:$AJ$1,0))*10^15-SUM(AG2:AG8)</f>
        <v>2978494542028584</v>
      </c>
      <c r="AH9" s="23">
        <f>INDEX(Data!$C$123:$AJ$123,MATCH(AH$1,Data!$C$1:$AJ$1,0))*10^15+INDEX(Data!$C$124:$AJ$124,MATCH(AH$1,Data!$C$1:$AJ$1,0))*10^15+INDEX(Data!$C$127:$AJ$127,MATCH(AH$1,Data!$C$1:$AJ$1,0))*10^15+INDEX(Data!$C$128:$AJ$128,MATCH(AH$1,Data!$C$1:$AJ$1,0))*10^15-SUM(AH2:AH8)</f>
        <v>3015713333011014.5</v>
      </c>
      <c r="AI9" s="23">
        <f>INDEX(Data!$C$123:$AJ$123,MATCH(AI$1,Data!$C$1:$AJ$1,0))*10^15+INDEX(Data!$C$124:$AJ$124,MATCH(AI$1,Data!$C$1:$AJ$1,0))*10^15+INDEX(Data!$C$127:$AJ$127,MATCH(AI$1,Data!$C$1:$AJ$1,0))*10^15+INDEX(Data!$C$128:$AJ$128,MATCH(AI$1,Data!$C$1:$AJ$1,0))*10^15-SUM(AI2:AI8)</f>
        <v>3055134859188990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570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571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567</v>
      </c>
      <c r="B3" s="6">
        <f>Refineries!C105</f>
        <v>3.6920673808477024E+16</v>
      </c>
      <c r="C3" s="6">
        <f>Refineries!D105</f>
        <v>3.770214216028644E+16</v>
      </c>
      <c r="D3" s="6">
        <f>Refineries!E105</f>
        <v>3.8329111730387656E+16</v>
      </c>
      <c r="E3" s="6">
        <f>Refineries!F105</f>
        <v>3.9449717721707384E+16</v>
      </c>
      <c r="F3" s="6">
        <f>Refineries!G105</f>
        <v>3.8640888432695104E+16</v>
      </c>
      <c r="G3" s="6">
        <f>Refineries!H105</f>
        <v>3.8716832647376544E+16</v>
      </c>
      <c r="H3" s="6">
        <f>Refineries!I105</f>
        <v>3.852445973804652E+16</v>
      </c>
      <c r="I3" s="6">
        <f>Refineries!J105</f>
        <v>3.8286953175073136E+16</v>
      </c>
      <c r="J3" s="6">
        <f>Refineries!K105</f>
        <v>3.7722902463692688E+16</v>
      </c>
      <c r="K3" s="6">
        <f>Refineries!L105</f>
        <v>3.7389407458097568E+16</v>
      </c>
      <c r="L3" s="6">
        <f>Refineries!M105</f>
        <v>3.7414441063674488E+16</v>
      </c>
      <c r="M3" s="6">
        <f>Refineries!N105</f>
        <v>3.75014574940592E+16</v>
      </c>
      <c r="N3" s="6">
        <f>Refineries!O105</f>
        <v>3.7416143868704016E+16</v>
      </c>
      <c r="O3" s="6">
        <f>Refineries!P105</f>
        <v>3.7329124896271536E+16</v>
      </c>
      <c r="P3" s="6">
        <f>Refineries!Q105</f>
        <v>3.7374502036084536E+16</v>
      </c>
      <c r="Q3" s="6">
        <f>Refineries!R105</f>
        <v>3.732118093625984E+16</v>
      </c>
      <c r="R3" s="6">
        <f>Refineries!S105</f>
        <v>3.713186276795316E+16</v>
      </c>
      <c r="S3" s="6">
        <f>Refineries!T105</f>
        <v>3.715687392717856E+16</v>
      </c>
      <c r="T3" s="6">
        <f>Refineries!U105</f>
        <v>3.7154787798568304E+16</v>
      </c>
      <c r="U3" s="6">
        <f>Refineries!V105</f>
        <v>3.713704842626476E+16</v>
      </c>
      <c r="V3" s="6">
        <f>Refineries!W105</f>
        <v>3.7311968978193328E+16</v>
      </c>
      <c r="W3" s="6">
        <f>Refineries!X105</f>
        <v>3.7349633727293536E+16</v>
      </c>
      <c r="X3" s="6">
        <f>Refineries!Y105</f>
        <v>3.719251007766912E+16</v>
      </c>
      <c r="Y3" s="6">
        <f>Refineries!Z105</f>
        <v>3.719310798693192E+16</v>
      </c>
      <c r="Z3" s="6">
        <f>Refineries!AA105</f>
        <v>3.7252277080089552E+16</v>
      </c>
      <c r="AA3" s="6">
        <f>Refineries!AB105</f>
        <v>3.740176013963708E+16</v>
      </c>
      <c r="AB3" s="6">
        <f>Refineries!AC105</f>
        <v>3.740273375299788E+16</v>
      </c>
      <c r="AC3" s="6">
        <f>Refineries!AD105</f>
        <v>3.7563940181665816E+16</v>
      </c>
      <c r="AD3" s="6">
        <f>Refineries!AE105</f>
        <v>3.7641433975209376E+16</v>
      </c>
      <c r="AE3" s="6">
        <f>Refineries!AF105</f>
        <v>3.7845322307668264E+16</v>
      </c>
      <c r="AF3" s="6">
        <f>Refineries!AG105</f>
        <v>3.7842558521428608E+16</v>
      </c>
      <c r="AG3" s="6">
        <f>Refineries!AH105</f>
        <v>3.7908746417997104E+16</v>
      </c>
      <c r="AH3" s="6">
        <f>Refineries!AI105</f>
        <v>3.7674722114617744E+16</v>
      </c>
      <c r="AI3" s="6">
        <f>Refineries!AJ105</f>
        <v>3.769903347553624E+16</v>
      </c>
    </row>
    <row r="4" spans="1:35" x14ac:dyDescent="0.45">
      <c r="A4" s="6" t="s">
        <v>568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570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571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" style="6" bestFit="1" customWidth="1"/>
    <col min="3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6">
        <f>INDEX(Data!$C$4:$AJ$4,MATCH(B$1,Data!$C$1:$AJ$1,0))*10^12+INDEX(Data!$C$7:$AJ$7,MATCH(B$1,Data!$C$1:$AJ$1,0))*10^12</f>
        <v>6982996000000</v>
      </c>
      <c r="C2" s="6">
        <f>INDEX(Data!$C$4:$AJ$4,MATCH(C$1,Data!$C$1:$AJ$1,0))*10^12+INDEX(Data!$C$7:$AJ$7,MATCH(C$1,Data!$C$1:$AJ$1,0))*10^12</f>
        <v>7244908000000</v>
      </c>
      <c r="D2" s="6">
        <f>INDEX(Data!$C$4:$AJ$4,MATCH(D$1,Data!$C$1:$AJ$1,0))*10^12+INDEX(Data!$C$7:$AJ$7,MATCH(D$1,Data!$C$1:$AJ$1,0))*10^12</f>
        <v>6510737000000</v>
      </c>
      <c r="E2" s="6">
        <f>INDEX(Data!$C$4:$AJ$4,MATCH(E$1,Data!$C$1:$AJ$1,0))*10^12+INDEX(Data!$C$7:$AJ$7,MATCH(E$1,Data!$C$1:$AJ$1,0))*10^12</f>
        <v>6508735000000</v>
      </c>
      <c r="F2" s="6">
        <f>INDEX(Data!$C$4:$AJ$4,MATCH(F$1,Data!$C$1:$AJ$1,0))*10^12+INDEX(Data!$C$7:$AJ$7,MATCH(F$1,Data!$C$1:$AJ$1,0))*10^12</f>
        <v>6492145000000</v>
      </c>
      <c r="G2" s="6">
        <f>INDEX(Data!$C$4:$AJ$4,MATCH(G$1,Data!$C$1:$AJ$1,0))*10^12+INDEX(Data!$C$7:$AJ$7,MATCH(G$1,Data!$C$1:$AJ$1,0))*10^12</f>
        <v>6481882000000</v>
      </c>
      <c r="H2" s="6">
        <f>INDEX(Data!$C$4:$AJ$4,MATCH(H$1,Data!$C$1:$AJ$1,0))*10^12+INDEX(Data!$C$7:$AJ$7,MATCH(H$1,Data!$C$1:$AJ$1,0))*10^12</f>
        <v>6474925000000</v>
      </c>
      <c r="I2" s="6">
        <f>INDEX(Data!$C$4:$AJ$4,MATCH(I$1,Data!$C$1:$AJ$1,0))*10^12+INDEX(Data!$C$7:$AJ$7,MATCH(I$1,Data!$C$1:$AJ$1,0))*10^12</f>
        <v>6470993000000</v>
      </c>
      <c r="J2" s="6">
        <f>INDEX(Data!$C$4:$AJ$4,MATCH(J$1,Data!$C$1:$AJ$1,0))*10^12+INDEX(Data!$C$7:$AJ$7,MATCH(J$1,Data!$C$1:$AJ$1,0))*10^12</f>
        <v>6477164000000</v>
      </c>
      <c r="K2" s="6">
        <f>INDEX(Data!$C$4:$AJ$4,MATCH(K$1,Data!$C$1:$AJ$1,0))*10^12+INDEX(Data!$C$7:$AJ$7,MATCH(K$1,Data!$C$1:$AJ$1,0))*10^12</f>
        <v>6508395000000</v>
      </c>
      <c r="L2" s="6">
        <f>INDEX(Data!$C$4:$AJ$4,MATCH(L$1,Data!$C$1:$AJ$1,0))*10^12+INDEX(Data!$C$7:$AJ$7,MATCH(L$1,Data!$C$1:$AJ$1,0))*10^12</f>
        <v>6556339000000</v>
      </c>
      <c r="M2" s="6">
        <f>INDEX(Data!$C$4:$AJ$4,MATCH(M$1,Data!$C$1:$AJ$1,0))*10^12+INDEX(Data!$C$7:$AJ$7,MATCH(M$1,Data!$C$1:$AJ$1,0))*10^12</f>
        <v>6641086000000</v>
      </c>
      <c r="N2" s="6">
        <f>INDEX(Data!$C$4:$AJ$4,MATCH(N$1,Data!$C$1:$AJ$1,0))*10^12+INDEX(Data!$C$7:$AJ$7,MATCH(N$1,Data!$C$1:$AJ$1,0))*10^12</f>
        <v>6738632000000</v>
      </c>
      <c r="O2" s="6">
        <f>INDEX(Data!$C$4:$AJ$4,MATCH(O$1,Data!$C$1:$AJ$1,0))*10^12+INDEX(Data!$C$7:$AJ$7,MATCH(O$1,Data!$C$1:$AJ$1,0))*10^12</f>
        <v>6885538000000</v>
      </c>
      <c r="P2" s="6">
        <f>INDEX(Data!$C$4:$AJ$4,MATCH(P$1,Data!$C$1:$AJ$1,0))*10^12+INDEX(Data!$C$7:$AJ$7,MATCH(P$1,Data!$C$1:$AJ$1,0))*10^12</f>
        <v>7084769000000</v>
      </c>
      <c r="Q2" s="6">
        <f>INDEX(Data!$C$4:$AJ$4,MATCH(Q$1,Data!$C$1:$AJ$1,0))*10^12+INDEX(Data!$C$7:$AJ$7,MATCH(Q$1,Data!$C$1:$AJ$1,0))*10^12</f>
        <v>7295108000000</v>
      </c>
      <c r="R2" s="6">
        <f>INDEX(Data!$C$4:$AJ$4,MATCH(R$1,Data!$C$1:$AJ$1,0))*10^12+INDEX(Data!$C$7:$AJ$7,MATCH(R$1,Data!$C$1:$AJ$1,0))*10^12</f>
        <v>7524471000000</v>
      </c>
      <c r="S2" s="6">
        <f>INDEX(Data!$C$4:$AJ$4,MATCH(S$1,Data!$C$1:$AJ$1,0))*10^12+INDEX(Data!$C$7:$AJ$7,MATCH(S$1,Data!$C$1:$AJ$1,0))*10^12</f>
        <v>7778897000000</v>
      </c>
      <c r="T2" s="6">
        <f>INDEX(Data!$C$4:$AJ$4,MATCH(T$1,Data!$C$1:$AJ$1,0))*10^12+INDEX(Data!$C$7:$AJ$7,MATCH(T$1,Data!$C$1:$AJ$1,0))*10^12</f>
        <v>7887865000000</v>
      </c>
      <c r="U2" s="6">
        <f>INDEX(Data!$C$4:$AJ$4,MATCH(U$1,Data!$C$1:$AJ$1,0))*10^12+INDEX(Data!$C$7:$AJ$7,MATCH(U$1,Data!$C$1:$AJ$1,0))*10^12</f>
        <v>8136825000000</v>
      </c>
      <c r="V2" s="6">
        <f>INDEX(Data!$C$4:$AJ$4,MATCH(V$1,Data!$C$1:$AJ$1,0))*10^12+INDEX(Data!$C$7:$AJ$7,MATCH(V$1,Data!$C$1:$AJ$1,0))*10^12</f>
        <v>8410874000000</v>
      </c>
      <c r="W2" s="6">
        <f>INDEX(Data!$C$4:$AJ$4,MATCH(W$1,Data!$C$1:$AJ$1,0))*10^12+INDEX(Data!$C$7:$AJ$7,MATCH(W$1,Data!$C$1:$AJ$1,0))*10^12</f>
        <v>8660795000000</v>
      </c>
      <c r="X2" s="6">
        <f>INDEX(Data!$C$4:$AJ$4,MATCH(X$1,Data!$C$1:$AJ$1,0))*10^12+INDEX(Data!$C$7:$AJ$7,MATCH(X$1,Data!$C$1:$AJ$1,0))*10^12</f>
        <v>8886536000000</v>
      </c>
      <c r="Y2" s="6">
        <f>INDEX(Data!$C$4:$AJ$4,MATCH(Y$1,Data!$C$1:$AJ$1,0))*10^12+INDEX(Data!$C$7:$AJ$7,MATCH(Y$1,Data!$C$1:$AJ$1,0))*10^12</f>
        <v>9140901000000</v>
      </c>
      <c r="Z2" s="6">
        <f>INDEX(Data!$C$4:$AJ$4,MATCH(Z$1,Data!$C$1:$AJ$1,0))*10^12+INDEX(Data!$C$7:$AJ$7,MATCH(Z$1,Data!$C$1:$AJ$1,0))*10^12</f>
        <v>9417299000000</v>
      </c>
      <c r="AA2" s="6">
        <f>INDEX(Data!$C$4:$AJ$4,MATCH(AA$1,Data!$C$1:$AJ$1,0))*10^12+INDEX(Data!$C$7:$AJ$7,MATCH(AA$1,Data!$C$1:$AJ$1,0))*10^12</f>
        <v>9682715000000</v>
      </c>
      <c r="AB2" s="6">
        <f>INDEX(Data!$C$4:$AJ$4,MATCH(AB$1,Data!$C$1:$AJ$1,0))*10^12+INDEX(Data!$C$7:$AJ$7,MATCH(AB$1,Data!$C$1:$AJ$1,0))*10^12</f>
        <v>9988909000000</v>
      </c>
      <c r="AC2" s="6">
        <f>INDEX(Data!$C$4:$AJ$4,MATCH(AC$1,Data!$C$1:$AJ$1,0))*10^12+INDEX(Data!$C$7:$AJ$7,MATCH(AC$1,Data!$C$1:$AJ$1,0))*10^12</f>
        <v>10307856000000</v>
      </c>
      <c r="AD2" s="6">
        <f>INDEX(Data!$C$4:$AJ$4,MATCH(AD$1,Data!$C$1:$AJ$1,0))*10^12+INDEX(Data!$C$7:$AJ$7,MATCH(AD$1,Data!$C$1:$AJ$1,0))*10^12</f>
        <v>10654257000000</v>
      </c>
      <c r="AE2" s="6">
        <f>INDEX(Data!$C$4:$AJ$4,MATCH(AE$1,Data!$C$1:$AJ$1,0))*10^12+INDEX(Data!$C$7:$AJ$7,MATCH(AE$1,Data!$C$1:$AJ$1,0))*10^12</f>
        <v>10989072000000</v>
      </c>
      <c r="AF2" s="6">
        <f>INDEX(Data!$C$4:$AJ$4,MATCH(AF$1,Data!$C$1:$AJ$1,0))*10^12+INDEX(Data!$C$7:$AJ$7,MATCH(AF$1,Data!$C$1:$AJ$1,0))*10^12</f>
        <v>11361551000000</v>
      </c>
      <c r="AG2" s="6">
        <f>INDEX(Data!$C$4:$AJ$4,MATCH(AG$1,Data!$C$1:$AJ$1,0))*10^12+INDEX(Data!$C$7:$AJ$7,MATCH(AG$1,Data!$C$1:$AJ$1,0))*10^12</f>
        <v>11742900000000</v>
      </c>
      <c r="AH2" s="6">
        <f>INDEX(Data!$C$4:$AJ$4,MATCH(AH$1,Data!$C$1:$AJ$1,0))*10^12+INDEX(Data!$C$7:$AJ$7,MATCH(AH$1,Data!$C$1:$AJ$1,0))*10^12</f>
        <v>12138665000000</v>
      </c>
      <c r="AI2" s="6">
        <f>INDEX(Data!$C$4:$AJ$4,MATCH(AI$1,Data!$C$1:$AJ$1,0))*10^12+INDEX(Data!$C$7:$AJ$7,MATCH(AI$1,Data!$C$1:$AJ$1,0))*10^12</f>
        <v>12557271000000</v>
      </c>
    </row>
    <row r="3" spans="1:35" x14ac:dyDescent="0.45">
      <c r="A3" s="6" t="s">
        <v>567</v>
      </c>
      <c r="B3" s="6">
        <f>SUM('Mining Breakdown'!B161,'Mining Breakdown'!B164)*10^12</f>
        <v>0</v>
      </c>
      <c r="C3" s="6">
        <f>SUM('Mining Breakdown'!C161,'Mining Breakdown'!C164)*10^12</f>
        <v>0</v>
      </c>
      <c r="D3" s="6">
        <f>SUM('Mining Breakdown'!D161,'Mining Breakdown'!D164)*10^12</f>
        <v>0</v>
      </c>
      <c r="E3" s="6">
        <f>SUM('Mining Breakdown'!E161,'Mining Breakdown'!E164)*10^12</f>
        <v>0</v>
      </c>
      <c r="F3" s="6">
        <f>SUM('Mining Breakdown'!F161,'Mining Breakdown'!F164)*10^12</f>
        <v>0</v>
      </c>
      <c r="G3" s="6">
        <f>SUM('Mining Breakdown'!G161,'Mining Breakdown'!G164)*10^12</f>
        <v>0</v>
      </c>
      <c r="H3" s="6">
        <f>SUM('Mining Breakdown'!H161,'Mining Breakdown'!H164)*10^12</f>
        <v>0</v>
      </c>
      <c r="I3" s="6">
        <f>SUM('Mining Breakdown'!I161,'Mining Breakdown'!I164)*10^12</f>
        <v>0</v>
      </c>
      <c r="J3" s="6">
        <f>SUM('Mining Breakdown'!J161,'Mining Breakdown'!J164)*10^12</f>
        <v>0</v>
      </c>
      <c r="K3" s="6">
        <f>SUM('Mining Breakdown'!K161,'Mining Breakdown'!K164)*10^12</f>
        <v>0</v>
      </c>
      <c r="L3" s="6">
        <f>SUM('Mining Breakdown'!L161,'Mining Breakdown'!L164)*10^12</f>
        <v>0</v>
      </c>
      <c r="M3" s="6">
        <f>SUM('Mining Breakdown'!M161,'Mining Breakdown'!M164)*10^12</f>
        <v>0</v>
      </c>
      <c r="N3" s="6">
        <f>SUM('Mining Breakdown'!N161,'Mining Breakdown'!N164)*10^12</f>
        <v>0</v>
      </c>
      <c r="O3" s="6">
        <f>SUM('Mining Breakdown'!O161,'Mining Breakdown'!O164)*10^12</f>
        <v>0</v>
      </c>
      <c r="P3" s="6">
        <f>SUM('Mining Breakdown'!P161,'Mining Breakdown'!P164)*10^12</f>
        <v>0</v>
      </c>
      <c r="Q3" s="6">
        <f>SUM('Mining Breakdown'!Q161,'Mining Breakdown'!Q164)*10^12</f>
        <v>0</v>
      </c>
      <c r="R3" s="6">
        <f>SUM('Mining Breakdown'!R161,'Mining Breakdown'!R164)*10^12</f>
        <v>0</v>
      </c>
      <c r="S3" s="6">
        <f>SUM('Mining Breakdown'!S161,'Mining Breakdown'!S164)*10^12</f>
        <v>0</v>
      </c>
      <c r="T3" s="6">
        <f>SUM('Mining Breakdown'!T161,'Mining Breakdown'!T164)*10^12</f>
        <v>0</v>
      </c>
      <c r="U3" s="6">
        <f>SUM('Mining Breakdown'!U161,'Mining Breakdown'!U164)*10^12</f>
        <v>0</v>
      </c>
      <c r="V3" s="6">
        <f>SUM('Mining Breakdown'!V161,'Mining Breakdown'!V164)*10^12</f>
        <v>0</v>
      </c>
      <c r="W3" s="6">
        <f>SUM('Mining Breakdown'!W161,'Mining Breakdown'!W164)*10^12</f>
        <v>0</v>
      </c>
      <c r="X3" s="6">
        <f>SUM('Mining Breakdown'!X161,'Mining Breakdown'!X164)*10^12</f>
        <v>0</v>
      </c>
      <c r="Y3" s="6">
        <f>SUM('Mining Breakdown'!Y161,'Mining Breakdown'!Y164)*10^12</f>
        <v>0</v>
      </c>
      <c r="Z3" s="6">
        <f>SUM('Mining Breakdown'!Z161,'Mining Breakdown'!Z164)*10^12</f>
        <v>0</v>
      </c>
      <c r="AA3" s="6">
        <f>SUM('Mining Breakdown'!AA161,'Mining Breakdown'!AA164)*10^12</f>
        <v>0</v>
      </c>
      <c r="AB3" s="6">
        <f>SUM('Mining Breakdown'!AB161,'Mining Breakdown'!AB164)*10^12</f>
        <v>0</v>
      </c>
      <c r="AC3" s="6">
        <f>SUM('Mining Breakdown'!AC161,'Mining Breakdown'!AC164)*10^12</f>
        <v>0</v>
      </c>
      <c r="AD3" s="6">
        <f>SUM('Mining Breakdown'!AD161,'Mining Breakdown'!AD164)*10^12</f>
        <v>0</v>
      </c>
      <c r="AE3" s="6">
        <f>SUM('Mining Breakdown'!AE161,'Mining Breakdown'!AE164)*10^12</f>
        <v>0</v>
      </c>
      <c r="AF3" s="6">
        <f>SUM('Mining Breakdown'!AF161,'Mining Breakdown'!AF164)*10^12</f>
        <v>0</v>
      </c>
      <c r="AG3" s="6">
        <f>SUM('Mining Breakdown'!AG161,'Mining Breakdown'!AG164)*10^12</f>
        <v>0</v>
      </c>
      <c r="AH3" s="6">
        <f>SUM('Mining Breakdown'!AH161,'Mining Breakdown'!AH164)*10^12</f>
        <v>0</v>
      </c>
      <c r="AI3" s="6">
        <f>SUM('Mining Breakdown'!AI161,'Mining Breakdown'!AI164)*10^12</f>
        <v>0</v>
      </c>
    </row>
    <row r="4" spans="1:35" x14ac:dyDescent="0.45">
      <c r="A4" s="6" t="s">
        <v>568</v>
      </c>
      <c r="B4" s="6">
        <f>INDEX(Data!$C$34:$AJ$34,MATCH(B$1,Data!$C$1:$AJ$1,0))*10^12+INDEX(Data!$C$36:$AJ$36,MATCH(B$1,Data!$C$1:$AJ$1,0))*10^12</f>
        <v>24411713000000</v>
      </c>
      <c r="C4" s="6">
        <f>INDEX(Data!$C$34:$AJ$34,MATCH(C$1,Data!$C$1:$AJ$1,0))*10^12+INDEX(Data!$C$36:$AJ$36,MATCH(C$1,Data!$C$1:$AJ$1,0))*10^12</f>
        <v>28794584000000</v>
      </c>
      <c r="D4" s="6">
        <f>INDEX(Data!$C$34:$AJ$34,MATCH(D$1,Data!$C$1:$AJ$1,0))*10^12+INDEX(Data!$C$36:$AJ$36,MATCH(D$1,Data!$C$1:$AJ$1,0))*10^12</f>
        <v>25734111000000</v>
      </c>
      <c r="E4" s="6">
        <f>INDEX(Data!$C$34:$AJ$34,MATCH(E$1,Data!$C$1:$AJ$1,0))*10^12+INDEX(Data!$C$36:$AJ$36,MATCH(E$1,Data!$C$1:$AJ$1,0))*10^12</f>
        <v>24605004000000</v>
      </c>
      <c r="F4" s="6">
        <f>INDEX(Data!$C$34:$AJ$34,MATCH(F$1,Data!$C$1:$AJ$1,0))*10^12+INDEX(Data!$C$36:$AJ$36,MATCH(F$1,Data!$C$1:$AJ$1,0))*10^12</f>
        <v>23454502000000</v>
      </c>
      <c r="G4" s="6">
        <f>INDEX(Data!$C$34:$AJ$34,MATCH(G$1,Data!$C$1:$AJ$1,0))*10^12+INDEX(Data!$C$36:$AJ$36,MATCH(G$1,Data!$C$1:$AJ$1,0))*10^12</f>
        <v>23130297000000</v>
      </c>
      <c r="H4" s="6">
        <f>INDEX(Data!$C$34:$AJ$34,MATCH(H$1,Data!$C$1:$AJ$1,0))*10^12+INDEX(Data!$C$36:$AJ$36,MATCH(H$1,Data!$C$1:$AJ$1,0))*10^12</f>
        <v>23001386000000</v>
      </c>
      <c r="I4" s="6">
        <f>INDEX(Data!$C$34:$AJ$34,MATCH(I$1,Data!$C$1:$AJ$1,0))*10^12+INDEX(Data!$C$36:$AJ$36,MATCH(I$1,Data!$C$1:$AJ$1,0))*10^12</f>
        <v>22828905000000</v>
      </c>
      <c r="J4" s="6">
        <f>INDEX(Data!$C$34:$AJ$34,MATCH(J$1,Data!$C$1:$AJ$1,0))*10^12+INDEX(Data!$C$36:$AJ$36,MATCH(J$1,Data!$C$1:$AJ$1,0))*10^12</f>
        <v>22693236000000</v>
      </c>
      <c r="K4" s="6">
        <f>INDEX(Data!$C$34:$AJ$34,MATCH(K$1,Data!$C$1:$AJ$1,0))*10^12+INDEX(Data!$C$36:$AJ$36,MATCH(K$1,Data!$C$1:$AJ$1,0))*10^12</f>
        <v>22642077000000</v>
      </c>
      <c r="L4" s="6">
        <f>INDEX(Data!$C$34:$AJ$34,MATCH(L$1,Data!$C$1:$AJ$1,0))*10^12+INDEX(Data!$C$36:$AJ$36,MATCH(L$1,Data!$C$1:$AJ$1,0))*10^12</f>
        <v>22333906000000</v>
      </c>
      <c r="M4" s="6">
        <f>INDEX(Data!$C$34:$AJ$34,MATCH(M$1,Data!$C$1:$AJ$1,0))*10^12+INDEX(Data!$C$36:$AJ$36,MATCH(M$1,Data!$C$1:$AJ$1,0))*10^12</f>
        <v>22270487000000</v>
      </c>
      <c r="N4" s="6">
        <f>INDEX(Data!$C$34:$AJ$34,MATCH(N$1,Data!$C$1:$AJ$1,0))*10^12+INDEX(Data!$C$36:$AJ$36,MATCH(N$1,Data!$C$1:$AJ$1,0))*10^12</f>
        <v>22081091000000</v>
      </c>
      <c r="O4" s="6">
        <f>INDEX(Data!$C$34:$AJ$34,MATCH(O$1,Data!$C$1:$AJ$1,0))*10^12+INDEX(Data!$C$36:$AJ$36,MATCH(O$1,Data!$C$1:$AJ$1,0))*10^12</f>
        <v>22022096000000</v>
      </c>
      <c r="P4" s="6">
        <f>INDEX(Data!$C$34:$AJ$34,MATCH(P$1,Data!$C$1:$AJ$1,0))*10^12+INDEX(Data!$C$36:$AJ$36,MATCH(P$1,Data!$C$1:$AJ$1,0))*10^12</f>
        <v>22105563000000</v>
      </c>
      <c r="Q4" s="6">
        <f>INDEX(Data!$C$34:$AJ$34,MATCH(Q$1,Data!$C$1:$AJ$1,0))*10^12+INDEX(Data!$C$36:$AJ$36,MATCH(Q$1,Data!$C$1:$AJ$1,0))*10^12</f>
        <v>22338683000000</v>
      </c>
      <c r="R4" s="6">
        <f>INDEX(Data!$C$34:$AJ$34,MATCH(R$1,Data!$C$1:$AJ$1,0))*10^12+INDEX(Data!$C$36:$AJ$36,MATCH(R$1,Data!$C$1:$AJ$1,0))*10^12</f>
        <v>22591025000000</v>
      </c>
      <c r="S4" s="6">
        <f>INDEX(Data!$C$34:$AJ$34,MATCH(S$1,Data!$C$1:$AJ$1,0))*10^12+INDEX(Data!$C$36:$AJ$36,MATCH(S$1,Data!$C$1:$AJ$1,0))*10^12</f>
        <v>22832538000000</v>
      </c>
      <c r="T4" s="6">
        <f>INDEX(Data!$C$34:$AJ$34,MATCH(T$1,Data!$C$1:$AJ$1,0))*10^12+INDEX(Data!$C$36:$AJ$36,MATCH(T$1,Data!$C$1:$AJ$1,0))*10^12</f>
        <v>23036033000000</v>
      </c>
      <c r="U4" s="6">
        <f>INDEX(Data!$C$34:$AJ$34,MATCH(U$1,Data!$C$1:$AJ$1,0))*10^12+INDEX(Data!$C$36:$AJ$36,MATCH(U$1,Data!$C$1:$AJ$1,0))*10^12</f>
        <v>23231091000000</v>
      </c>
      <c r="V4" s="6">
        <f>INDEX(Data!$C$34:$AJ$34,MATCH(V$1,Data!$C$1:$AJ$1,0))*10^12+INDEX(Data!$C$36:$AJ$36,MATCH(V$1,Data!$C$1:$AJ$1,0))*10^12</f>
        <v>23526474000000</v>
      </c>
      <c r="W4" s="6">
        <f>INDEX(Data!$C$34:$AJ$34,MATCH(W$1,Data!$C$1:$AJ$1,0))*10^12+INDEX(Data!$C$36:$AJ$36,MATCH(W$1,Data!$C$1:$AJ$1,0))*10^12</f>
        <v>23692365000000</v>
      </c>
      <c r="X4" s="6">
        <f>INDEX(Data!$C$34:$AJ$34,MATCH(X$1,Data!$C$1:$AJ$1,0))*10^12+INDEX(Data!$C$36:$AJ$36,MATCH(X$1,Data!$C$1:$AJ$1,0))*10^12</f>
        <v>23810808000000</v>
      </c>
      <c r="Y4" s="6">
        <f>INDEX(Data!$C$34:$AJ$34,MATCH(Y$1,Data!$C$1:$AJ$1,0))*10^12+INDEX(Data!$C$36:$AJ$36,MATCH(Y$1,Data!$C$1:$AJ$1,0))*10^12</f>
        <v>23806218000000</v>
      </c>
      <c r="Z4" s="6">
        <f>INDEX(Data!$C$34:$AJ$34,MATCH(Z$1,Data!$C$1:$AJ$1,0))*10^12+INDEX(Data!$C$36:$AJ$36,MATCH(Z$1,Data!$C$1:$AJ$1,0))*10^12</f>
        <v>23775324000000</v>
      </c>
      <c r="AA4" s="6">
        <f>INDEX(Data!$C$34:$AJ$34,MATCH(AA$1,Data!$C$1:$AJ$1,0))*10^12+INDEX(Data!$C$36:$AJ$36,MATCH(AA$1,Data!$C$1:$AJ$1,0))*10^12</f>
        <v>23735031000000</v>
      </c>
      <c r="AB4" s="6">
        <f>INDEX(Data!$C$34:$AJ$34,MATCH(AB$1,Data!$C$1:$AJ$1,0))*10^12+INDEX(Data!$C$36:$AJ$36,MATCH(AB$1,Data!$C$1:$AJ$1,0))*10^12</f>
        <v>23758988000000</v>
      </c>
      <c r="AC4" s="6">
        <f>INDEX(Data!$C$34:$AJ$34,MATCH(AC$1,Data!$C$1:$AJ$1,0))*10^12+INDEX(Data!$C$36:$AJ$36,MATCH(AC$1,Data!$C$1:$AJ$1,0))*10^12</f>
        <v>23705960000000</v>
      </c>
      <c r="AD4" s="6">
        <f>INDEX(Data!$C$34:$AJ$34,MATCH(AD$1,Data!$C$1:$AJ$1,0))*10^12+INDEX(Data!$C$36:$AJ$36,MATCH(AD$1,Data!$C$1:$AJ$1,0))*10^12</f>
        <v>23774702000000</v>
      </c>
      <c r="AE4" s="6">
        <f>INDEX(Data!$C$34:$AJ$34,MATCH(AE$1,Data!$C$1:$AJ$1,0))*10^12+INDEX(Data!$C$36:$AJ$36,MATCH(AE$1,Data!$C$1:$AJ$1,0))*10^12</f>
        <v>23714898000000</v>
      </c>
      <c r="AF4" s="6">
        <f>INDEX(Data!$C$34:$AJ$34,MATCH(AF$1,Data!$C$1:$AJ$1,0))*10^12+INDEX(Data!$C$36:$AJ$36,MATCH(AF$1,Data!$C$1:$AJ$1,0))*10^12</f>
        <v>23746938000000</v>
      </c>
      <c r="AG4" s="6">
        <f>INDEX(Data!$C$34:$AJ$34,MATCH(AG$1,Data!$C$1:$AJ$1,0))*10^12+INDEX(Data!$C$36:$AJ$36,MATCH(AG$1,Data!$C$1:$AJ$1,0))*10^12</f>
        <v>23749442000000</v>
      </c>
      <c r="AH4" s="6">
        <f>INDEX(Data!$C$34:$AJ$34,MATCH(AH$1,Data!$C$1:$AJ$1,0))*10^12+INDEX(Data!$C$36:$AJ$36,MATCH(AH$1,Data!$C$1:$AJ$1,0))*10^12</f>
        <v>23790234000000</v>
      </c>
      <c r="AI4" s="6">
        <f>INDEX(Data!$C$34:$AJ$34,MATCH(AI$1,Data!$C$1:$AJ$1,0))*10^12+INDEX(Data!$C$36:$AJ$36,MATCH(AI$1,Data!$C$1:$AJ$1,0))*10^12</f>
        <v>23779238000000</v>
      </c>
    </row>
    <row r="5" spans="1:35" x14ac:dyDescent="0.45">
      <c r="A5" s="6" t="s">
        <v>569</v>
      </c>
      <c r="B5" s="6">
        <f>INDEX(Data!$C$48:$AJ$48,MATCH(B$1,Data!$C$1:$AJ$1,0))*10^12+INDEX(Data!$C$52:$AJ$52,MATCH(B$1,Data!$C$1:$AJ$1,0))*10^12</f>
        <v>187732849000000</v>
      </c>
      <c r="C5" s="6">
        <f>INDEX(Data!$C$48:$AJ$48,MATCH(C$1,Data!$C$1:$AJ$1,0))*10^12+INDEX(Data!$C$52:$AJ$52,MATCH(C$1,Data!$C$1:$AJ$1,0))*10^12</f>
        <v>174878133000000</v>
      </c>
      <c r="D5" s="6">
        <f>INDEX(Data!$C$48:$AJ$48,MATCH(D$1,Data!$C$1:$AJ$1,0))*10^12+INDEX(Data!$C$52:$AJ$52,MATCH(D$1,Data!$C$1:$AJ$1,0))*10^12</f>
        <v>191120945000000</v>
      </c>
      <c r="E5" s="6">
        <f>INDEX(Data!$C$48:$AJ$48,MATCH(E$1,Data!$C$1:$AJ$1,0))*10^12+INDEX(Data!$C$52:$AJ$52,MATCH(E$1,Data!$C$1:$AJ$1,0))*10^12</f>
        <v>166896400000000</v>
      </c>
      <c r="F5" s="6">
        <f>INDEX(Data!$C$48:$AJ$48,MATCH(F$1,Data!$C$1:$AJ$1,0))*10^12+INDEX(Data!$C$52:$AJ$52,MATCH(F$1,Data!$C$1:$AJ$1,0))*10^12</f>
        <v>146475790000000</v>
      </c>
      <c r="G5" s="6">
        <f>INDEX(Data!$C$48:$AJ$48,MATCH(G$1,Data!$C$1:$AJ$1,0))*10^12+INDEX(Data!$C$52:$AJ$52,MATCH(G$1,Data!$C$1:$AJ$1,0))*10^12</f>
        <v>132702964000000</v>
      </c>
      <c r="H5" s="6">
        <f>INDEX(Data!$C$48:$AJ$48,MATCH(H$1,Data!$C$1:$AJ$1,0))*10^12+INDEX(Data!$C$52:$AJ$52,MATCH(H$1,Data!$C$1:$AJ$1,0))*10^12</f>
        <v>120456412000000</v>
      </c>
      <c r="I5" s="6">
        <f>INDEX(Data!$C$48:$AJ$48,MATCH(I$1,Data!$C$1:$AJ$1,0))*10^12+INDEX(Data!$C$52:$AJ$52,MATCH(I$1,Data!$C$1:$AJ$1,0))*10^12</f>
        <v>109917685000000</v>
      </c>
      <c r="J5" s="6">
        <f>INDEX(Data!$C$48:$AJ$48,MATCH(J$1,Data!$C$1:$AJ$1,0))*10^12+INDEX(Data!$C$52:$AJ$52,MATCH(J$1,Data!$C$1:$AJ$1,0))*10^12</f>
        <v>114002194000000</v>
      </c>
      <c r="K5" s="6">
        <f>INDEX(Data!$C$48:$AJ$48,MATCH(K$1,Data!$C$1:$AJ$1,0))*10^12+INDEX(Data!$C$52:$AJ$52,MATCH(K$1,Data!$C$1:$AJ$1,0))*10^12</f>
        <v>111426377000000</v>
      </c>
      <c r="L5" s="6">
        <f>INDEX(Data!$C$48:$AJ$48,MATCH(L$1,Data!$C$1:$AJ$1,0))*10^12+INDEX(Data!$C$52:$AJ$52,MATCH(L$1,Data!$C$1:$AJ$1,0))*10^12</f>
        <v>107587560000000</v>
      </c>
      <c r="M5" s="6">
        <f>INDEX(Data!$C$48:$AJ$48,MATCH(M$1,Data!$C$1:$AJ$1,0))*10^12+INDEX(Data!$C$52:$AJ$52,MATCH(M$1,Data!$C$1:$AJ$1,0))*10^12</f>
        <v>107686189000000</v>
      </c>
      <c r="N5" s="6">
        <f>INDEX(Data!$C$48:$AJ$48,MATCH(N$1,Data!$C$1:$AJ$1,0))*10^12+INDEX(Data!$C$52:$AJ$52,MATCH(N$1,Data!$C$1:$AJ$1,0))*10^12</f>
        <v>104773598000000</v>
      </c>
      <c r="O5" s="6">
        <f>INDEX(Data!$C$48:$AJ$48,MATCH(O$1,Data!$C$1:$AJ$1,0))*10^12+INDEX(Data!$C$52:$AJ$52,MATCH(O$1,Data!$C$1:$AJ$1,0))*10^12</f>
        <v>103923349000000</v>
      </c>
      <c r="P5" s="6">
        <f>INDEX(Data!$C$48:$AJ$48,MATCH(P$1,Data!$C$1:$AJ$1,0))*10^12+INDEX(Data!$C$52:$AJ$52,MATCH(P$1,Data!$C$1:$AJ$1,0))*10^12</f>
        <v>101725977000000</v>
      </c>
      <c r="Q5" s="6">
        <f>INDEX(Data!$C$48:$AJ$48,MATCH(Q$1,Data!$C$1:$AJ$1,0))*10^12+INDEX(Data!$C$52:$AJ$52,MATCH(Q$1,Data!$C$1:$AJ$1,0))*10^12</f>
        <v>103024361000000</v>
      </c>
      <c r="R5" s="6">
        <f>INDEX(Data!$C$48:$AJ$48,MATCH(R$1,Data!$C$1:$AJ$1,0))*10^12+INDEX(Data!$C$52:$AJ$52,MATCH(R$1,Data!$C$1:$AJ$1,0))*10^12</f>
        <v>103229489000000</v>
      </c>
      <c r="S5" s="6">
        <f>INDEX(Data!$C$48:$AJ$48,MATCH(S$1,Data!$C$1:$AJ$1,0))*10^12+INDEX(Data!$C$52:$AJ$52,MATCH(S$1,Data!$C$1:$AJ$1,0))*10^12</f>
        <v>101653159000000</v>
      </c>
      <c r="T5" s="6">
        <f>INDEX(Data!$C$48:$AJ$48,MATCH(T$1,Data!$C$1:$AJ$1,0))*10^12+INDEX(Data!$C$52:$AJ$52,MATCH(T$1,Data!$C$1:$AJ$1,0))*10^12</f>
        <v>100888087000000</v>
      </c>
      <c r="U5" s="6">
        <f>INDEX(Data!$C$48:$AJ$48,MATCH(U$1,Data!$C$1:$AJ$1,0))*10^12+INDEX(Data!$C$52:$AJ$52,MATCH(U$1,Data!$C$1:$AJ$1,0))*10^12</f>
        <v>100426528000000</v>
      </c>
      <c r="V5" s="6">
        <f>INDEX(Data!$C$48:$AJ$48,MATCH(V$1,Data!$C$1:$AJ$1,0))*10^12+INDEX(Data!$C$52:$AJ$52,MATCH(V$1,Data!$C$1:$AJ$1,0))*10^12</f>
        <v>99490109000000</v>
      </c>
      <c r="W5" s="6">
        <f>INDEX(Data!$C$48:$AJ$48,MATCH(W$1,Data!$C$1:$AJ$1,0))*10^12+INDEX(Data!$C$52:$AJ$52,MATCH(W$1,Data!$C$1:$AJ$1,0))*10^12</f>
        <v>98812171000000</v>
      </c>
      <c r="X5" s="6">
        <f>INDEX(Data!$C$48:$AJ$48,MATCH(X$1,Data!$C$1:$AJ$1,0))*10^12+INDEX(Data!$C$52:$AJ$52,MATCH(X$1,Data!$C$1:$AJ$1,0))*10^12</f>
        <v>97564312000000</v>
      </c>
      <c r="Y5" s="6">
        <f>INDEX(Data!$C$48:$AJ$48,MATCH(Y$1,Data!$C$1:$AJ$1,0))*10^12+INDEX(Data!$C$52:$AJ$52,MATCH(Y$1,Data!$C$1:$AJ$1,0))*10^12</f>
        <v>97049464000000</v>
      </c>
      <c r="Z5" s="6">
        <f>INDEX(Data!$C$48:$AJ$48,MATCH(Z$1,Data!$C$1:$AJ$1,0))*10^12+INDEX(Data!$C$52:$AJ$52,MATCH(Z$1,Data!$C$1:$AJ$1,0))*10^12</f>
        <v>95596454000000</v>
      </c>
      <c r="AA5" s="6">
        <f>INDEX(Data!$C$48:$AJ$48,MATCH(AA$1,Data!$C$1:$AJ$1,0))*10^12+INDEX(Data!$C$52:$AJ$52,MATCH(AA$1,Data!$C$1:$AJ$1,0))*10^12</f>
        <v>94578503000000</v>
      </c>
      <c r="AB5" s="6">
        <f>INDEX(Data!$C$48:$AJ$48,MATCH(AB$1,Data!$C$1:$AJ$1,0))*10^12+INDEX(Data!$C$52:$AJ$52,MATCH(AB$1,Data!$C$1:$AJ$1,0))*10^12</f>
        <v>94324522000000</v>
      </c>
      <c r="AC5" s="6">
        <f>INDEX(Data!$C$48:$AJ$48,MATCH(AC$1,Data!$C$1:$AJ$1,0))*10^12+INDEX(Data!$C$52:$AJ$52,MATCH(AC$1,Data!$C$1:$AJ$1,0))*10^12</f>
        <v>95376091000000</v>
      </c>
      <c r="AD5" s="6">
        <f>INDEX(Data!$C$48:$AJ$48,MATCH(AD$1,Data!$C$1:$AJ$1,0))*10^12+INDEX(Data!$C$52:$AJ$52,MATCH(AD$1,Data!$C$1:$AJ$1,0))*10^12</f>
        <v>95529684000000</v>
      </c>
      <c r="AE5" s="6">
        <f>INDEX(Data!$C$48:$AJ$48,MATCH(AE$1,Data!$C$1:$AJ$1,0))*10^12+INDEX(Data!$C$52:$AJ$52,MATCH(AE$1,Data!$C$1:$AJ$1,0))*10^12</f>
        <v>95893667000000</v>
      </c>
      <c r="AF5" s="6">
        <f>INDEX(Data!$C$48:$AJ$48,MATCH(AF$1,Data!$C$1:$AJ$1,0))*10^12+INDEX(Data!$C$52:$AJ$52,MATCH(AF$1,Data!$C$1:$AJ$1,0))*10^12</f>
        <v>96441008000000</v>
      </c>
      <c r="AG5" s="6">
        <f>INDEX(Data!$C$48:$AJ$48,MATCH(AG$1,Data!$C$1:$AJ$1,0))*10^12+INDEX(Data!$C$52:$AJ$52,MATCH(AG$1,Data!$C$1:$AJ$1,0))*10^12</f>
        <v>98719726000000</v>
      </c>
      <c r="AH5" s="6">
        <f>INDEX(Data!$C$48:$AJ$48,MATCH(AH$1,Data!$C$1:$AJ$1,0))*10^12+INDEX(Data!$C$52:$AJ$52,MATCH(AH$1,Data!$C$1:$AJ$1,0))*10^12</f>
        <v>99888438000000</v>
      </c>
      <c r="AI5" s="6">
        <f>INDEX(Data!$C$48:$AJ$48,MATCH(AI$1,Data!$C$1:$AJ$1,0))*10^12+INDEX(Data!$C$52:$AJ$52,MATCH(AI$1,Data!$C$1:$AJ$1,0))*10^12</f>
        <v>101387017000000</v>
      </c>
    </row>
    <row r="6" spans="1:35" x14ac:dyDescent="0.45">
      <c r="A6" s="6" t="s">
        <v>570</v>
      </c>
      <c r="B6" s="6">
        <f>SUM('Mining Breakdown'!B173,'Mining Breakdown'!B176)*10^12</f>
        <v>17536980935408.6</v>
      </c>
      <c r="C6" s="6">
        <f>SUM('Mining Breakdown'!C173,'Mining Breakdown'!C176)*10^12</f>
        <v>18922683690747.809</v>
      </c>
      <c r="D6" s="6">
        <f>SUM('Mining Breakdown'!D173,'Mining Breakdown'!D176)*10^12</f>
        <v>19309712963395.184</v>
      </c>
      <c r="E6" s="6">
        <f>SUM('Mining Breakdown'!E173,'Mining Breakdown'!E176)*10^12</f>
        <v>19881461928468.852</v>
      </c>
      <c r="F6" s="6">
        <f>SUM('Mining Breakdown'!F173,'Mining Breakdown'!F176)*10^12</f>
        <v>20275987114088.594</v>
      </c>
      <c r="G6" s="6">
        <f>SUM('Mining Breakdown'!G173,'Mining Breakdown'!G176)*10^12</f>
        <v>20587814939808.168</v>
      </c>
      <c r="H6" s="6">
        <f>SUM('Mining Breakdown'!H173,'Mining Breakdown'!H176)*10^12</f>
        <v>20751042852145</v>
      </c>
      <c r="I6" s="6">
        <f>SUM('Mining Breakdown'!I173,'Mining Breakdown'!I176)*10^12</f>
        <v>20965303938297.73</v>
      </c>
      <c r="J6" s="6">
        <f>SUM('Mining Breakdown'!J173,'Mining Breakdown'!J176)*10^12</f>
        <v>21191816675943.223</v>
      </c>
      <c r="K6" s="6">
        <f>SUM('Mining Breakdown'!K173,'Mining Breakdown'!K176)*10^12</f>
        <v>21500095198459.461</v>
      </c>
      <c r="L6" s="6">
        <f>SUM('Mining Breakdown'!L173,'Mining Breakdown'!L176)*10^12</f>
        <v>21612669684328.406</v>
      </c>
      <c r="M6" s="6">
        <f>SUM('Mining Breakdown'!M173,'Mining Breakdown'!M176)*10^12</f>
        <v>21683784984237.234</v>
      </c>
      <c r="N6" s="6">
        <f>SUM('Mining Breakdown'!N173,'Mining Breakdown'!N176)*10^12</f>
        <v>21803964484351.148</v>
      </c>
      <c r="O6" s="6">
        <f>SUM('Mining Breakdown'!O173,'Mining Breakdown'!O176)*10^12</f>
        <v>21847531947049.121</v>
      </c>
      <c r="P6" s="6">
        <f>SUM('Mining Breakdown'!P173,'Mining Breakdown'!P176)*10^12</f>
        <v>21947209070459.945</v>
      </c>
      <c r="Q6" s="6">
        <f>SUM('Mining Breakdown'!Q173,'Mining Breakdown'!Q176)*10^12</f>
        <v>21944374310355.336</v>
      </c>
      <c r="R6" s="6">
        <f>SUM('Mining Breakdown'!R173,'Mining Breakdown'!R176)*10^12</f>
        <v>21989608493996.871</v>
      </c>
      <c r="S6" s="6">
        <f>SUM('Mining Breakdown'!S173,'Mining Breakdown'!S176)*10^12</f>
        <v>22017503067226.477</v>
      </c>
      <c r="T6" s="6">
        <f>SUM('Mining Breakdown'!T173,'Mining Breakdown'!T176)*10^12</f>
        <v>22065248453121.242</v>
      </c>
      <c r="U6" s="6">
        <f>SUM('Mining Breakdown'!U173,'Mining Breakdown'!U176)*10^12</f>
        <v>22135528870759.422</v>
      </c>
      <c r="V6" s="6">
        <f>SUM('Mining Breakdown'!V173,'Mining Breakdown'!V176)*10^12</f>
        <v>22181537298839.844</v>
      </c>
      <c r="W6" s="6">
        <f>SUM('Mining Breakdown'!W173,'Mining Breakdown'!W176)*10^12</f>
        <v>22270049101025.945</v>
      </c>
      <c r="X6" s="6">
        <f>SUM('Mining Breakdown'!X173,'Mining Breakdown'!X176)*10^12</f>
        <v>22327179303471.203</v>
      </c>
      <c r="Y6" s="6">
        <f>SUM('Mining Breakdown'!Y173,'Mining Breakdown'!Y176)*10^12</f>
        <v>22378896584408.488</v>
      </c>
      <c r="Z6" s="6">
        <f>SUM('Mining Breakdown'!Z173,'Mining Breakdown'!Z176)*10^12</f>
        <v>22416390899013.16</v>
      </c>
      <c r="AA6" s="6">
        <f>SUM('Mining Breakdown'!AA173,'Mining Breakdown'!AA176)*10^12</f>
        <v>22426547384650.605</v>
      </c>
      <c r="AB6" s="6">
        <f>SUM('Mining Breakdown'!AB173,'Mining Breakdown'!AB176)*10^12</f>
        <v>22388687604194.977</v>
      </c>
      <c r="AC6" s="6">
        <f>SUM('Mining Breakdown'!AC173,'Mining Breakdown'!AC176)*10^12</f>
        <v>22407911669849.902</v>
      </c>
      <c r="AD6" s="6">
        <f>SUM('Mining Breakdown'!AD173,'Mining Breakdown'!AD176)*10^12</f>
        <v>22412087017694.766</v>
      </c>
      <c r="AE6" s="6">
        <f>SUM('Mining Breakdown'!AE173,'Mining Breakdown'!AE176)*10^12</f>
        <v>22410514180035.145</v>
      </c>
      <c r="AF6" s="6">
        <f>SUM('Mining Breakdown'!AF173,'Mining Breakdown'!AF176)*10^12</f>
        <v>22412205718006.383</v>
      </c>
      <c r="AG6" s="6">
        <f>SUM('Mining Breakdown'!AG173,'Mining Breakdown'!AG176)*10^12</f>
        <v>22434401271541.035</v>
      </c>
      <c r="AH6" s="6">
        <f>SUM('Mining Breakdown'!AH173,'Mining Breakdown'!AH176)*10^12</f>
        <v>22410840313238.453</v>
      </c>
      <c r="AI6" s="6">
        <f>SUM('Mining Breakdown'!AI173,'Mining Breakdown'!AI176)*10^12</f>
        <v>22447251341172.828</v>
      </c>
    </row>
    <row r="7" spans="1:35" x14ac:dyDescent="0.45">
      <c r="A7" s="6" t="s">
        <v>571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572</v>
      </c>
      <c r="B8" s="30">
        <f>INDEX(Data!$C$83:$AJ$83,MATCH(B$1,Data!$C$1:$AJ$1,0))*10^12+INDEX(Data!$C$87:$AJ$87,MATCH(B$1,Data!$C$1:$AJ$1,0))*10^12</f>
        <v>60290727000000</v>
      </c>
      <c r="C8" s="30">
        <f>INDEX(Data!$C$83:$AJ$83,MATCH(C$1,Data!$C$1:$AJ$1,0))*10^12+INDEX(Data!$C$87:$AJ$87,MATCH(C$1,Data!$C$1:$AJ$1,0))*10^12</f>
        <v>68438699000000</v>
      </c>
      <c r="D8" s="30">
        <f>INDEX(Data!$C$83:$AJ$83,MATCH(D$1,Data!$C$1:$AJ$1,0))*10^12+INDEX(Data!$C$87:$AJ$87,MATCH(D$1,Data!$C$1:$AJ$1,0))*10^12</f>
        <v>61426980000000</v>
      </c>
      <c r="E8" s="30">
        <f>INDEX(Data!$C$83:$AJ$83,MATCH(E$1,Data!$C$1:$AJ$1,0))*10^12+INDEX(Data!$C$87:$AJ$87,MATCH(E$1,Data!$C$1:$AJ$1,0))*10^12</f>
        <v>61012628000000</v>
      </c>
      <c r="F8" s="30">
        <f>INDEX(Data!$C$83:$AJ$83,MATCH(F$1,Data!$C$1:$AJ$1,0))*10^12+INDEX(Data!$C$87:$AJ$87,MATCH(F$1,Data!$C$1:$AJ$1,0))*10^12</f>
        <v>60564464000000</v>
      </c>
      <c r="G8" s="30">
        <f>INDEX(Data!$C$83:$AJ$83,MATCH(G$1,Data!$C$1:$AJ$1,0))*10^12+INDEX(Data!$C$87:$AJ$87,MATCH(G$1,Data!$C$1:$AJ$1,0))*10^12</f>
        <v>60745467000000</v>
      </c>
      <c r="H8" s="30">
        <f>INDEX(Data!$C$83:$AJ$83,MATCH(H$1,Data!$C$1:$AJ$1,0))*10^12+INDEX(Data!$C$87:$AJ$87,MATCH(H$1,Data!$C$1:$AJ$1,0))*10^12</f>
        <v>60927281000000</v>
      </c>
      <c r="I8" s="30">
        <f>INDEX(Data!$C$83:$AJ$83,MATCH(I$1,Data!$C$1:$AJ$1,0))*10^12+INDEX(Data!$C$87:$AJ$87,MATCH(I$1,Data!$C$1:$AJ$1,0))*10^12</f>
        <v>60938457000000</v>
      </c>
      <c r="J8" s="30">
        <f>INDEX(Data!$C$83:$AJ$83,MATCH(J$1,Data!$C$1:$AJ$1,0))*10^12+INDEX(Data!$C$87:$AJ$87,MATCH(J$1,Data!$C$1:$AJ$1,0))*10^12</f>
        <v>60849387000000</v>
      </c>
      <c r="K8" s="30">
        <f>INDEX(Data!$C$83:$AJ$83,MATCH(K$1,Data!$C$1:$AJ$1,0))*10^12+INDEX(Data!$C$87:$AJ$87,MATCH(K$1,Data!$C$1:$AJ$1,0))*10^12</f>
        <v>61097625000000</v>
      </c>
      <c r="L8" s="30">
        <f>INDEX(Data!$C$83:$AJ$83,MATCH(L$1,Data!$C$1:$AJ$1,0))*10^12+INDEX(Data!$C$87:$AJ$87,MATCH(L$1,Data!$C$1:$AJ$1,0))*10^12</f>
        <v>61206496000000</v>
      </c>
      <c r="M8" s="30">
        <f>INDEX(Data!$C$83:$AJ$83,MATCH(M$1,Data!$C$1:$AJ$1,0))*10^12+INDEX(Data!$C$87:$AJ$87,MATCH(M$1,Data!$C$1:$AJ$1,0))*10^12</f>
        <v>61366016000000</v>
      </c>
      <c r="N8" s="30">
        <f>INDEX(Data!$C$83:$AJ$83,MATCH(N$1,Data!$C$1:$AJ$1,0))*10^12+INDEX(Data!$C$87:$AJ$87,MATCH(N$1,Data!$C$1:$AJ$1,0))*10^12</f>
        <v>61440779000000</v>
      </c>
      <c r="O8" s="30">
        <f>INDEX(Data!$C$83:$AJ$83,MATCH(O$1,Data!$C$1:$AJ$1,0))*10^12+INDEX(Data!$C$87:$AJ$87,MATCH(O$1,Data!$C$1:$AJ$1,0))*10^12</f>
        <v>61811596000000</v>
      </c>
      <c r="P8" s="30">
        <f>INDEX(Data!$C$83:$AJ$83,MATCH(P$1,Data!$C$1:$AJ$1,0))*10^12+INDEX(Data!$C$87:$AJ$87,MATCH(P$1,Data!$C$1:$AJ$1,0))*10^12</f>
        <v>62302494000000</v>
      </c>
      <c r="Q8" s="30">
        <f>INDEX(Data!$C$83:$AJ$83,MATCH(Q$1,Data!$C$1:$AJ$1,0))*10^12+INDEX(Data!$C$87:$AJ$87,MATCH(Q$1,Data!$C$1:$AJ$1,0))*10^12</f>
        <v>62813089000000</v>
      </c>
      <c r="R8" s="30">
        <f>INDEX(Data!$C$83:$AJ$83,MATCH(R$1,Data!$C$1:$AJ$1,0))*10^12+INDEX(Data!$C$87:$AJ$87,MATCH(R$1,Data!$C$1:$AJ$1,0))*10^12</f>
        <v>63320985000000</v>
      </c>
      <c r="S8" s="30">
        <f>INDEX(Data!$C$83:$AJ$83,MATCH(S$1,Data!$C$1:$AJ$1,0))*10^12+INDEX(Data!$C$87:$AJ$87,MATCH(S$1,Data!$C$1:$AJ$1,0))*10^12</f>
        <v>63828758000000</v>
      </c>
      <c r="T8" s="30">
        <f>INDEX(Data!$C$83:$AJ$83,MATCH(T$1,Data!$C$1:$AJ$1,0))*10^12+INDEX(Data!$C$87:$AJ$87,MATCH(T$1,Data!$C$1:$AJ$1,0))*10^12</f>
        <v>64353436999999.992</v>
      </c>
      <c r="U8" s="30">
        <f>INDEX(Data!$C$83:$AJ$83,MATCH(U$1,Data!$C$1:$AJ$1,0))*10^12+INDEX(Data!$C$87:$AJ$87,MATCH(U$1,Data!$C$1:$AJ$1,0))*10^12</f>
        <v>64856592000000</v>
      </c>
      <c r="V8" s="30">
        <f>INDEX(Data!$C$83:$AJ$83,MATCH(V$1,Data!$C$1:$AJ$1,0))*10^12+INDEX(Data!$C$87:$AJ$87,MATCH(V$1,Data!$C$1:$AJ$1,0))*10^12</f>
        <v>65385217000000</v>
      </c>
      <c r="W8" s="30">
        <f>INDEX(Data!$C$83:$AJ$83,MATCH(W$1,Data!$C$1:$AJ$1,0))*10^12+INDEX(Data!$C$87:$AJ$87,MATCH(W$1,Data!$C$1:$AJ$1,0))*10^12</f>
        <v>65910722000000</v>
      </c>
      <c r="X8" s="30">
        <f>INDEX(Data!$C$83:$AJ$83,MATCH(X$1,Data!$C$1:$AJ$1,0))*10^12+INDEX(Data!$C$87:$AJ$87,MATCH(X$1,Data!$C$1:$AJ$1,0))*10^12</f>
        <v>66400956999999.992</v>
      </c>
      <c r="Y8" s="30">
        <f>INDEX(Data!$C$83:$AJ$83,MATCH(Y$1,Data!$C$1:$AJ$1,0))*10^12+INDEX(Data!$C$87:$AJ$87,MATCH(Y$1,Data!$C$1:$AJ$1,0))*10^12</f>
        <v>66879076000000</v>
      </c>
      <c r="Z8" s="30">
        <f>INDEX(Data!$C$83:$AJ$83,MATCH(Z$1,Data!$C$1:$AJ$1,0))*10^12+INDEX(Data!$C$87:$AJ$87,MATCH(Z$1,Data!$C$1:$AJ$1,0))*10^12</f>
        <v>67375169000000.008</v>
      </c>
      <c r="AA8" s="30">
        <f>INDEX(Data!$C$83:$AJ$83,MATCH(AA$1,Data!$C$1:$AJ$1,0))*10^12+INDEX(Data!$C$87:$AJ$87,MATCH(AA$1,Data!$C$1:$AJ$1,0))*10^12</f>
        <v>67912111000000</v>
      </c>
      <c r="AB8" s="30">
        <f>INDEX(Data!$C$83:$AJ$83,MATCH(AB$1,Data!$C$1:$AJ$1,0))*10^12+INDEX(Data!$C$87:$AJ$87,MATCH(AB$1,Data!$C$1:$AJ$1,0))*10^12</f>
        <v>68473688000000</v>
      </c>
      <c r="AC8" s="30">
        <f>INDEX(Data!$C$83:$AJ$83,MATCH(AC$1,Data!$C$1:$AJ$1,0))*10^12+INDEX(Data!$C$87:$AJ$87,MATCH(AC$1,Data!$C$1:$AJ$1,0))*10^12</f>
        <v>69067254999999.992</v>
      </c>
      <c r="AD8" s="30">
        <f>INDEX(Data!$C$83:$AJ$83,MATCH(AD$1,Data!$C$1:$AJ$1,0))*10^12+INDEX(Data!$C$87:$AJ$87,MATCH(AD$1,Data!$C$1:$AJ$1,0))*10^12</f>
        <v>69704897000000.008</v>
      </c>
      <c r="AE8" s="30">
        <f>INDEX(Data!$C$83:$AJ$83,MATCH(AE$1,Data!$C$1:$AJ$1,0))*10^12+INDEX(Data!$C$87:$AJ$87,MATCH(AE$1,Data!$C$1:$AJ$1,0))*10^12</f>
        <v>70365929999999.992</v>
      </c>
      <c r="AF8" s="30">
        <f>INDEX(Data!$C$83:$AJ$83,MATCH(AF$1,Data!$C$1:$AJ$1,0))*10^12+INDEX(Data!$C$87:$AJ$87,MATCH(AF$1,Data!$C$1:$AJ$1,0))*10^12</f>
        <v>71035616000000</v>
      </c>
      <c r="AG8" s="30">
        <f>INDEX(Data!$C$83:$AJ$83,MATCH(AG$1,Data!$C$1:$AJ$1,0))*10^12+INDEX(Data!$C$87:$AJ$87,MATCH(AG$1,Data!$C$1:$AJ$1,0))*10^12</f>
        <v>71736314000000</v>
      </c>
      <c r="AH8" s="30">
        <f>INDEX(Data!$C$83:$AJ$83,MATCH(AH$1,Data!$C$1:$AJ$1,0))*10^12+INDEX(Data!$C$87:$AJ$87,MATCH(AH$1,Data!$C$1:$AJ$1,0))*10^12</f>
        <v>72426950000000</v>
      </c>
      <c r="AI8" s="30">
        <f>INDEX(Data!$C$83:$AJ$83,MATCH(AI$1,Data!$C$1:$AJ$1,0))*10^12+INDEX(Data!$C$87:$AJ$87,MATCH(AI$1,Data!$C$1:$AJ$1,0))*10^12</f>
        <v>73070375000000</v>
      </c>
    </row>
    <row r="9" spans="1:35" x14ac:dyDescent="0.45">
      <c r="A9" s="6" t="s">
        <v>573</v>
      </c>
      <c r="B9" s="6">
        <f>INDEX(Data!$C$125:$AJ$125,MATCH(B$1,Data!$C$1:$AJ$1,0))*10^15+INDEX(Data!$C$129:$AJ$129,MATCH(B$1,Data!$C$1:$AJ$1,0))*10^15-SUM(B2:B8)</f>
        <v>223983109064591.38</v>
      </c>
      <c r="C9" s="6">
        <f>INDEX(Data!$C$125:$AJ$125,MATCH(C$1,Data!$C$1:$AJ$1,0))*10^15+INDEX(Data!$C$129:$AJ$129,MATCH(C$1,Data!$C$1:$AJ$1,0))*10^15-SUM(C2:C8)</f>
        <v>229495851309252.19</v>
      </c>
      <c r="D9" s="6">
        <f>INDEX(Data!$C$125:$AJ$125,MATCH(D$1,Data!$C$1:$AJ$1,0))*10^15+INDEX(Data!$C$129:$AJ$129,MATCH(D$1,Data!$C$1:$AJ$1,0))*10^15-SUM(D2:D8)</f>
        <v>235891868036604.81</v>
      </c>
      <c r="E9" s="6">
        <f>INDEX(Data!$C$125:$AJ$125,MATCH(E$1,Data!$C$1:$AJ$1,0))*10^15+INDEX(Data!$C$129:$AJ$129,MATCH(E$1,Data!$C$1:$AJ$1,0))*10^15-SUM(E2:E8)</f>
        <v>222552219071531.16</v>
      </c>
      <c r="F9" s="6">
        <f>INDEX(Data!$C$125:$AJ$125,MATCH(F$1,Data!$C$1:$AJ$1,0))*10^15+INDEX(Data!$C$129:$AJ$129,MATCH(F$1,Data!$C$1:$AJ$1,0))*10^15-SUM(F2:F8)</f>
        <v>208689743885911.41</v>
      </c>
      <c r="G9" s="6">
        <f>INDEX(Data!$C$125:$AJ$125,MATCH(G$1,Data!$C$1:$AJ$1,0))*10^15+INDEX(Data!$C$129:$AJ$129,MATCH(G$1,Data!$C$1:$AJ$1,0))*10^15-SUM(G2:G8)</f>
        <v>202478005060191.84</v>
      </c>
      <c r="H9" s="6">
        <f>INDEX(Data!$C$125:$AJ$125,MATCH(H$1,Data!$C$1:$AJ$1,0))*10^15+INDEX(Data!$C$129:$AJ$129,MATCH(H$1,Data!$C$1:$AJ$1,0))*10^15-SUM(H2:H8)</f>
        <v>196618025147855</v>
      </c>
      <c r="I9" s="6">
        <f>INDEX(Data!$C$125:$AJ$125,MATCH(I$1,Data!$C$1:$AJ$1,0))*10^15+INDEX(Data!$C$129:$AJ$129,MATCH(I$1,Data!$C$1:$AJ$1,0))*10^15-SUM(I2:I8)</f>
        <v>191690109061702.28</v>
      </c>
      <c r="J9" s="6">
        <f>INDEX(Data!$C$125:$AJ$125,MATCH(J$1,Data!$C$1:$AJ$1,0))*10^15+INDEX(Data!$C$129:$AJ$129,MATCH(J$1,Data!$C$1:$AJ$1,0))*10^15-SUM(J2:J8)</f>
        <v>193132801324056.78</v>
      </c>
      <c r="K9" s="6">
        <f>INDEX(Data!$C$125:$AJ$125,MATCH(K$1,Data!$C$1:$AJ$1,0))*10^15+INDEX(Data!$C$129:$AJ$129,MATCH(K$1,Data!$C$1:$AJ$1,0))*10^15-SUM(K2:K8)</f>
        <v>193020826801540.53</v>
      </c>
      <c r="L9" s="6">
        <f>INDEX(Data!$C$125:$AJ$125,MATCH(L$1,Data!$C$1:$AJ$1,0))*10^15+INDEX(Data!$C$129:$AJ$129,MATCH(L$1,Data!$C$1:$AJ$1,0))*10^15-SUM(L2:L8)</f>
        <v>191217267315671.59</v>
      </c>
      <c r="M9" s="6">
        <f>INDEX(Data!$C$125:$AJ$125,MATCH(M$1,Data!$C$1:$AJ$1,0))*10^15+INDEX(Data!$C$129:$AJ$129,MATCH(M$1,Data!$C$1:$AJ$1,0))*10^15-SUM(M2:M8)</f>
        <v>191727061015762.75</v>
      </c>
      <c r="N9" s="6">
        <f>INDEX(Data!$C$125:$AJ$125,MATCH(N$1,Data!$C$1:$AJ$1,0))*10^15+INDEX(Data!$C$129:$AJ$129,MATCH(N$1,Data!$C$1:$AJ$1,0))*10^15-SUM(N2:N8)</f>
        <v>190813982515648.84</v>
      </c>
      <c r="O9" s="6">
        <f>INDEX(Data!$C$125:$AJ$125,MATCH(O$1,Data!$C$1:$AJ$1,0))*10^15+INDEX(Data!$C$129:$AJ$129,MATCH(O$1,Data!$C$1:$AJ$1,0))*10^15-SUM(O2:O8)</f>
        <v>191211157052950.88</v>
      </c>
      <c r="P9" s="6">
        <f>INDEX(Data!$C$125:$AJ$125,MATCH(P$1,Data!$C$1:$AJ$1,0))*10^15+INDEX(Data!$C$129:$AJ$129,MATCH(P$1,Data!$C$1:$AJ$1,0))*10^15-SUM(P2:P8)</f>
        <v>191368876929540.06</v>
      </c>
      <c r="Q9" s="6">
        <f>INDEX(Data!$C$125:$AJ$125,MATCH(Q$1,Data!$C$1:$AJ$1,0))*10^15+INDEX(Data!$C$129:$AJ$129,MATCH(Q$1,Data!$C$1:$AJ$1,0))*10^15-SUM(Q2:Q8)</f>
        <v>192128002689644.66</v>
      </c>
      <c r="R9" s="6">
        <f>INDEX(Data!$C$125:$AJ$125,MATCH(R$1,Data!$C$1:$AJ$1,0))*10^15+INDEX(Data!$C$129:$AJ$129,MATCH(R$1,Data!$C$1:$AJ$1,0))*10^15-SUM(R2:R8)</f>
        <v>192779040506003.13</v>
      </c>
      <c r="S9" s="6">
        <f>INDEX(Data!$C$125:$AJ$125,MATCH(S$1,Data!$C$1:$AJ$1,0))*10^15+INDEX(Data!$C$129:$AJ$129,MATCH(S$1,Data!$C$1:$AJ$1,0))*10^15-SUM(S2:S8)</f>
        <v>193524870932773.53</v>
      </c>
      <c r="T9" s="6">
        <f>INDEX(Data!$C$125:$AJ$125,MATCH(T$1,Data!$C$1:$AJ$1,0))*10^15+INDEX(Data!$C$129:$AJ$129,MATCH(T$1,Data!$C$1:$AJ$1,0))*10^15-SUM(T2:T8)</f>
        <v>194280610546878.75</v>
      </c>
      <c r="U9" s="6">
        <f>INDEX(Data!$C$125:$AJ$125,MATCH(U$1,Data!$C$1:$AJ$1,0))*10^15+INDEX(Data!$C$129:$AJ$129,MATCH(U$1,Data!$C$1:$AJ$1,0))*10^15-SUM(U2:U8)</f>
        <v>194909654129240.56</v>
      </c>
      <c r="V9" s="6">
        <f>INDEX(Data!$C$125:$AJ$125,MATCH(V$1,Data!$C$1:$AJ$1,0))*10^15+INDEX(Data!$C$129:$AJ$129,MATCH(V$1,Data!$C$1:$AJ$1,0))*10^15-SUM(V2:V8)</f>
        <v>195734819701160.16</v>
      </c>
      <c r="W9" s="6">
        <f>INDEX(Data!$C$125:$AJ$125,MATCH(W$1,Data!$C$1:$AJ$1,0))*10^15+INDEX(Data!$C$129:$AJ$129,MATCH(W$1,Data!$C$1:$AJ$1,0))*10^15-SUM(W2:W8)</f>
        <v>196380852898974.06</v>
      </c>
      <c r="X9" s="6">
        <f>INDEX(Data!$C$125:$AJ$125,MATCH(X$1,Data!$C$1:$AJ$1,0))*10^15+INDEX(Data!$C$129:$AJ$129,MATCH(X$1,Data!$C$1:$AJ$1,0))*10^15-SUM(X2:X8)</f>
        <v>196730669696528.81</v>
      </c>
      <c r="Y9" s="6">
        <f>INDEX(Data!$C$125:$AJ$125,MATCH(Y$1,Data!$C$1:$AJ$1,0))*10^15+INDEX(Data!$C$129:$AJ$129,MATCH(Y$1,Data!$C$1:$AJ$1,0))*10^15-SUM(Y2:Y8)</f>
        <v>197606195415591.5</v>
      </c>
      <c r="Z9" s="6">
        <f>INDEX(Data!$C$125:$AJ$125,MATCH(Z$1,Data!$C$1:$AJ$1,0))*10^15+INDEX(Data!$C$129:$AJ$129,MATCH(Z$1,Data!$C$1:$AJ$1,0))*10^15-SUM(Z2:Z8)</f>
        <v>198185663100986.84</v>
      </c>
      <c r="AA9" s="6">
        <f>INDEX(Data!$C$125:$AJ$125,MATCH(AA$1,Data!$C$1:$AJ$1,0))*10^15+INDEX(Data!$C$129:$AJ$129,MATCH(AA$1,Data!$C$1:$AJ$1,0))*10^15-SUM(AA2:AA8)</f>
        <v>198483276615349.41</v>
      </c>
      <c r="AB9" s="6">
        <f>INDEX(Data!$C$125:$AJ$125,MATCH(AB$1,Data!$C$1:$AJ$1,0))*10^15+INDEX(Data!$C$129:$AJ$129,MATCH(AB$1,Data!$C$1:$AJ$1,0))*10^15-SUM(AB2:AB8)</f>
        <v>199450617395805.03</v>
      </c>
      <c r="AC9" s="6">
        <f>INDEX(Data!$C$125:$AJ$125,MATCH(AC$1,Data!$C$1:$AJ$1,0))*10^15+INDEX(Data!$C$129:$AJ$129,MATCH(AC$1,Data!$C$1:$AJ$1,0))*10^15-SUM(AC2:AC8)</f>
        <v>200868509330150.09</v>
      </c>
      <c r="AD9" s="6">
        <f>INDEX(Data!$C$125:$AJ$125,MATCH(AD$1,Data!$C$1:$AJ$1,0))*10^15+INDEX(Data!$C$129:$AJ$129,MATCH(AD$1,Data!$C$1:$AJ$1,0))*10^15-SUM(AD2:AD8)</f>
        <v>202046902982305.25</v>
      </c>
      <c r="AE9" s="6">
        <f>INDEX(Data!$C$125:$AJ$125,MATCH(AE$1,Data!$C$1:$AJ$1,0))*10^15+INDEX(Data!$C$129:$AJ$129,MATCH(AE$1,Data!$C$1:$AJ$1,0))*10^15-SUM(AE2:AE8)</f>
        <v>203313623819964.84</v>
      </c>
      <c r="AF9" s="6">
        <f>INDEX(Data!$C$125:$AJ$125,MATCH(AF$1,Data!$C$1:$AJ$1,0))*10^15+INDEX(Data!$C$129:$AJ$129,MATCH(AF$1,Data!$C$1:$AJ$1,0))*10^15-SUM(AF2:AF8)</f>
        <v>204590882281993.63</v>
      </c>
      <c r="AG9" s="6">
        <f>INDEX(Data!$C$125:$AJ$125,MATCH(AG$1,Data!$C$1:$AJ$1,0))*10^15+INDEX(Data!$C$129:$AJ$129,MATCH(AG$1,Data!$C$1:$AJ$1,0))*10^15-SUM(AG2:AG8)</f>
        <v>206195346728458.97</v>
      </c>
      <c r="AH9" s="6">
        <f>INDEX(Data!$C$125:$AJ$125,MATCH(AH$1,Data!$C$1:$AJ$1,0))*10^15+INDEX(Data!$C$129:$AJ$129,MATCH(AH$1,Data!$C$1:$AJ$1,0))*10^15-SUM(AH2:AH8)</f>
        <v>207590322686761.56</v>
      </c>
      <c r="AI9" s="6">
        <f>INDEX(Data!$C$125:$AJ$125,MATCH(AI$1,Data!$C$1:$AJ$1,0))*10^15+INDEX(Data!$C$129:$AJ$129,MATCH(AI$1,Data!$C$1:$AJ$1,0))*10^15-SUM(AI2:AI8)</f>
        <v>209283836658827.19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2" width="12.73046875" style="6" bestFit="1" customWidth="1"/>
    <col min="3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6">
        <f>INDEX(Data!$C$5:$AJ$5,MATCH(B$1,Data!$C$1:$AJ$1,0))*10^12</f>
        <v>669813000000</v>
      </c>
      <c r="C2" s="6">
        <f>INDEX(Data!$C$5:$AJ$5,MATCH(C$1,Data!$C$1:$AJ$1,0))*10^12</f>
        <v>802708000000</v>
      </c>
      <c r="D2" s="6">
        <f>INDEX(Data!$C$5:$AJ$5,MATCH(D$1,Data!$C$1:$AJ$1,0))*10^12</f>
        <v>679762000000</v>
      </c>
      <c r="E2" s="6">
        <f>INDEX(Data!$C$5:$AJ$5,MATCH(E$1,Data!$C$1:$AJ$1,0))*10^12</f>
        <v>292704000000</v>
      </c>
      <c r="F2" s="6">
        <f>INDEX(Data!$C$5:$AJ$5,MATCH(F$1,Data!$C$1:$AJ$1,0))*10^12</f>
        <v>292098000000</v>
      </c>
      <c r="G2" s="6">
        <f>INDEX(Data!$C$5:$AJ$5,MATCH(G$1,Data!$C$1:$AJ$1,0))*10^12</f>
        <v>288312000000</v>
      </c>
      <c r="H2" s="6">
        <f>INDEX(Data!$C$5:$AJ$5,MATCH(H$1,Data!$C$1:$AJ$1,0))*10^12</f>
        <v>285109000000</v>
      </c>
      <c r="I2" s="6">
        <f>INDEX(Data!$C$5:$AJ$5,MATCH(I$1,Data!$C$1:$AJ$1,0))*10^12</f>
        <v>279657000000</v>
      </c>
      <c r="J2" s="6">
        <f>INDEX(Data!$C$5:$AJ$5,MATCH(J$1,Data!$C$1:$AJ$1,0))*10^12</f>
        <v>273163000000</v>
      </c>
      <c r="K2" s="6">
        <f>INDEX(Data!$C$5:$AJ$5,MATCH(K$1,Data!$C$1:$AJ$1,0))*10^12</f>
        <v>269328000000</v>
      </c>
      <c r="L2" s="6">
        <f>INDEX(Data!$C$5:$AJ$5,MATCH(L$1,Data!$C$1:$AJ$1,0))*10^12</f>
        <v>267903999999.99997</v>
      </c>
      <c r="M2" s="6">
        <f>INDEX(Data!$C$5:$AJ$5,MATCH(M$1,Data!$C$1:$AJ$1,0))*10^12</f>
        <v>267291999999.99997</v>
      </c>
      <c r="N2" s="6">
        <f>INDEX(Data!$C$5:$AJ$5,MATCH(N$1,Data!$C$1:$AJ$1,0))*10^12</f>
        <v>267335000000</v>
      </c>
      <c r="O2" s="6">
        <f>INDEX(Data!$C$5:$AJ$5,MATCH(O$1,Data!$C$1:$AJ$1,0))*10^12</f>
        <v>267596000000</v>
      </c>
      <c r="P2" s="6">
        <f>INDEX(Data!$C$5:$AJ$5,MATCH(P$1,Data!$C$1:$AJ$1,0))*10^12</f>
        <v>269019999999.99997</v>
      </c>
      <c r="Q2" s="6">
        <f>INDEX(Data!$C$5:$AJ$5,MATCH(Q$1,Data!$C$1:$AJ$1,0))*10^12</f>
        <v>268849999999.99997</v>
      </c>
      <c r="R2" s="6">
        <f>INDEX(Data!$C$5:$AJ$5,MATCH(R$1,Data!$C$1:$AJ$1,0))*10^12</f>
        <v>269135000000</v>
      </c>
      <c r="S2" s="6">
        <f>INDEX(Data!$C$5:$AJ$5,MATCH(S$1,Data!$C$1:$AJ$1,0))*10^12</f>
        <v>270865000000.00003</v>
      </c>
      <c r="T2" s="6">
        <f>INDEX(Data!$C$5:$AJ$5,MATCH(T$1,Data!$C$1:$AJ$1,0))*10^12</f>
        <v>272248000000</v>
      </c>
      <c r="U2" s="6">
        <f>INDEX(Data!$C$5:$AJ$5,MATCH(U$1,Data!$C$1:$AJ$1,0))*10^12</f>
        <v>272318999999.99997</v>
      </c>
      <c r="V2" s="6">
        <f>INDEX(Data!$C$5:$AJ$5,MATCH(V$1,Data!$C$1:$AJ$1,0))*10^12</f>
        <v>273531000000.00003</v>
      </c>
      <c r="W2" s="6">
        <f>INDEX(Data!$C$5:$AJ$5,MATCH(W$1,Data!$C$1:$AJ$1,0))*10^12</f>
        <v>274596999999.99997</v>
      </c>
      <c r="X2" s="6">
        <f>INDEX(Data!$C$5:$AJ$5,MATCH(X$1,Data!$C$1:$AJ$1,0))*10^12</f>
        <v>274685000000</v>
      </c>
      <c r="Y2" s="6">
        <f>INDEX(Data!$C$5:$AJ$5,MATCH(Y$1,Data!$C$1:$AJ$1,0))*10^12</f>
        <v>275356000000</v>
      </c>
      <c r="Z2" s="6">
        <f>INDEX(Data!$C$5:$AJ$5,MATCH(Z$1,Data!$C$1:$AJ$1,0))*10^12</f>
        <v>275918000000</v>
      </c>
      <c r="AA2" s="6">
        <f>INDEX(Data!$C$5:$AJ$5,MATCH(AA$1,Data!$C$1:$AJ$1,0))*10^12</f>
        <v>275845000000</v>
      </c>
      <c r="AB2" s="6">
        <f>INDEX(Data!$C$5:$AJ$5,MATCH(AB$1,Data!$C$1:$AJ$1,0))*10^12</f>
        <v>276283000000</v>
      </c>
      <c r="AC2" s="6">
        <f>INDEX(Data!$C$5:$AJ$5,MATCH(AC$1,Data!$C$1:$AJ$1,0))*10^12</f>
        <v>277452000000</v>
      </c>
      <c r="AD2" s="6">
        <f>INDEX(Data!$C$5:$AJ$5,MATCH(AD$1,Data!$C$1:$AJ$1,0))*10^12</f>
        <v>278949000000</v>
      </c>
      <c r="AE2" s="6">
        <f>INDEX(Data!$C$5:$AJ$5,MATCH(AE$1,Data!$C$1:$AJ$1,0))*10^12</f>
        <v>280279000000</v>
      </c>
      <c r="AF2" s="6">
        <f>INDEX(Data!$C$5:$AJ$5,MATCH(AF$1,Data!$C$1:$AJ$1,0))*10^12</f>
        <v>281615000000</v>
      </c>
      <c r="AG2" s="6">
        <f>INDEX(Data!$C$5:$AJ$5,MATCH(AG$1,Data!$C$1:$AJ$1,0))*10^12</f>
        <v>282943000000</v>
      </c>
      <c r="AH2" s="6">
        <f>INDEX(Data!$C$5:$AJ$5,MATCH(AH$1,Data!$C$1:$AJ$1,0))*10^12</f>
        <v>284736000000</v>
      </c>
      <c r="AI2" s="6">
        <f>INDEX(Data!$C$5:$AJ$5,MATCH(AI$1,Data!$C$1:$AJ$1,0))*10^12</f>
        <v>287958000000</v>
      </c>
    </row>
    <row r="3" spans="1:35" x14ac:dyDescent="0.45">
      <c r="A3" s="6" t="s">
        <v>567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568</v>
      </c>
      <c r="B4" s="6">
        <f>INDEX(Data!$C$35:$AJ$35,MATCH(B$1,Data!$C$1:$AJ$1,0))*10^12</f>
        <v>332549000000</v>
      </c>
      <c r="C4" s="6">
        <f>INDEX(Data!$C$35:$AJ$35,MATCH(C$1,Data!$C$1:$AJ$1,0))*10^12</f>
        <v>401983000000</v>
      </c>
      <c r="D4" s="6">
        <f>INDEX(Data!$C$35:$AJ$35,MATCH(D$1,Data!$C$1:$AJ$1,0))*10^12</f>
        <v>338080000000</v>
      </c>
      <c r="E4" s="6">
        <f>INDEX(Data!$C$35:$AJ$35,MATCH(E$1,Data!$C$1:$AJ$1,0))*10^12</f>
        <v>145824000000</v>
      </c>
      <c r="F4" s="6">
        <f>INDEX(Data!$C$35:$AJ$35,MATCH(F$1,Data!$C$1:$AJ$1,0))*10^12</f>
        <v>140937000000</v>
      </c>
      <c r="G4" s="6">
        <f>INDEX(Data!$C$35:$AJ$35,MATCH(G$1,Data!$C$1:$AJ$1,0))*10^12</f>
        <v>135390000000.00002</v>
      </c>
      <c r="H4" s="6">
        <f>INDEX(Data!$C$35:$AJ$35,MATCH(H$1,Data!$C$1:$AJ$1,0))*10^12</f>
        <v>132011999999.99998</v>
      </c>
      <c r="I4" s="6">
        <f>INDEX(Data!$C$35:$AJ$35,MATCH(I$1,Data!$C$1:$AJ$1,0))*10^12</f>
        <v>128888000000</v>
      </c>
      <c r="J4" s="6">
        <f>INDEX(Data!$C$35:$AJ$35,MATCH(J$1,Data!$C$1:$AJ$1,0))*10^12</f>
        <v>126100999999.99998</v>
      </c>
      <c r="K4" s="6">
        <f>INDEX(Data!$C$35:$AJ$35,MATCH(K$1,Data!$C$1:$AJ$1,0))*10^12</f>
        <v>124225000000</v>
      </c>
      <c r="L4" s="6">
        <f>INDEX(Data!$C$35:$AJ$35,MATCH(L$1,Data!$C$1:$AJ$1,0))*10^12</f>
        <v>121563000000</v>
      </c>
      <c r="M4" s="6">
        <f>INDEX(Data!$C$35:$AJ$35,MATCH(M$1,Data!$C$1:$AJ$1,0))*10^12</f>
        <v>119242000000</v>
      </c>
      <c r="N4" s="6">
        <f>INDEX(Data!$C$35:$AJ$35,MATCH(N$1,Data!$C$1:$AJ$1,0))*10^12</f>
        <v>117538000000</v>
      </c>
      <c r="O4" s="6">
        <f>INDEX(Data!$C$35:$AJ$35,MATCH(O$1,Data!$C$1:$AJ$1,0))*10^12</f>
        <v>116271000000</v>
      </c>
      <c r="P4" s="6">
        <f>INDEX(Data!$C$35:$AJ$35,MATCH(P$1,Data!$C$1:$AJ$1,0))*10^12</f>
        <v>115220000000</v>
      </c>
      <c r="Q4" s="6">
        <f>INDEX(Data!$C$35:$AJ$35,MATCH(Q$1,Data!$C$1:$AJ$1,0))*10^12</f>
        <v>114228000000</v>
      </c>
      <c r="R4" s="6">
        <f>INDEX(Data!$C$35:$AJ$35,MATCH(R$1,Data!$C$1:$AJ$1,0))*10^12</f>
        <v>113150000000</v>
      </c>
      <c r="S4" s="6">
        <f>INDEX(Data!$C$35:$AJ$35,MATCH(S$1,Data!$C$1:$AJ$1,0))*10^12</f>
        <v>111844000000</v>
      </c>
      <c r="T4" s="6">
        <f>INDEX(Data!$C$35:$AJ$35,MATCH(T$1,Data!$C$1:$AJ$1,0))*10^12</f>
        <v>110556000000</v>
      </c>
      <c r="U4" s="6">
        <f>INDEX(Data!$C$35:$AJ$35,MATCH(U$1,Data!$C$1:$AJ$1,0))*10^12</f>
        <v>109197000000</v>
      </c>
      <c r="V4" s="6">
        <f>INDEX(Data!$C$35:$AJ$35,MATCH(V$1,Data!$C$1:$AJ$1,0))*10^12</f>
        <v>108198000000</v>
      </c>
      <c r="W4" s="6">
        <f>INDEX(Data!$C$35:$AJ$35,MATCH(W$1,Data!$C$1:$AJ$1,0))*10^12</f>
        <v>107086000000</v>
      </c>
      <c r="X4" s="6">
        <f>INDEX(Data!$C$35:$AJ$35,MATCH(X$1,Data!$C$1:$AJ$1,0))*10^12</f>
        <v>105932000000</v>
      </c>
      <c r="Y4" s="6">
        <f>INDEX(Data!$C$35:$AJ$35,MATCH(Y$1,Data!$C$1:$AJ$1,0))*10^12</f>
        <v>104613000000</v>
      </c>
      <c r="Z4" s="6">
        <f>INDEX(Data!$C$35:$AJ$35,MATCH(Z$1,Data!$C$1:$AJ$1,0))*10^12</f>
        <v>103280000000</v>
      </c>
      <c r="AA4" s="6">
        <f>INDEX(Data!$C$35:$AJ$35,MATCH(AA$1,Data!$C$1:$AJ$1,0))*10^12</f>
        <v>101679000000</v>
      </c>
      <c r="AB4" s="6">
        <f>INDEX(Data!$C$35:$AJ$35,MATCH(AB$1,Data!$C$1:$AJ$1,0))*10^12</f>
        <v>100068000000</v>
      </c>
      <c r="AC4" s="6">
        <f>INDEX(Data!$C$35:$AJ$35,MATCH(AC$1,Data!$C$1:$AJ$1,0))*10^12</f>
        <v>98284000000</v>
      </c>
      <c r="AD4" s="6">
        <f>INDEX(Data!$C$35:$AJ$35,MATCH(AD$1,Data!$C$1:$AJ$1,0))*10^12</f>
        <v>96870000000</v>
      </c>
      <c r="AE4" s="6">
        <f>INDEX(Data!$C$35:$AJ$35,MATCH(AE$1,Data!$C$1:$AJ$1,0))*10^12</f>
        <v>95295000000</v>
      </c>
      <c r="AF4" s="6">
        <f>INDEX(Data!$C$35:$AJ$35,MATCH(AF$1,Data!$C$1:$AJ$1,0))*10^12</f>
        <v>93864000000</v>
      </c>
      <c r="AG4" s="6">
        <f>INDEX(Data!$C$35:$AJ$35,MATCH(AG$1,Data!$C$1:$AJ$1,0))*10^12</f>
        <v>92287000000</v>
      </c>
      <c r="AH4" s="6">
        <f>INDEX(Data!$C$35:$AJ$35,MATCH(AH$1,Data!$C$1:$AJ$1,0))*10^12</f>
        <v>91269000000</v>
      </c>
      <c r="AI4" s="6">
        <f>INDEX(Data!$C$35:$AJ$35,MATCH(AI$1,Data!$C$1:$AJ$1,0))*10^12</f>
        <v>90466000000</v>
      </c>
    </row>
    <row r="5" spans="1:35" x14ac:dyDescent="0.45">
      <c r="A5" s="6" t="s">
        <v>569</v>
      </c>
      <c r="B5" s="6">
        <f>INDEX(Data!$C$50:$AJ$50,MATCH(B$1,Data!$C$1:$AJ$1,0))*10^12+INDEX(Data!$C$60:$AJ$60,MATCH(B$1,Data!$C$1:$AJ$1,0))*10^12++INDEX(Data!$C$61:$AJ$61,MATCH(B$1,Data!$C$1:$AJ$1,0))*10^12</f>
        <v>3068815724000000</v>
      </c>
      <c r="C5" s="6">
        <f>INDEX(Data!$C$50:$AJ$50,MATCH(C$1,Data!$C$1:$AJ$1,0))*10^12+INDEX(Data!$C$60:$AJ$60,MATCH(C$1,Data!$C$1:$AJ$1,0))*10^12++INDEX(Data!$C$61:$AJ$61,MATCH(C$1,Data!$C$1:$AJ$1,0))*10^12</f>
        <v>3253687538000000</v>
      </c>
      <c r="D5" s="6">
        <f>INDEX(Data!$C$50:$AJ$50,MATCH(D$1,Data!$C$1:$AJ$1,0))*10^12+INDEX(Data!$C$60:$AJ$60,MATCH(D$1,Data!$C$1:$AJ$1,0))*10^12++INDEX(Data!$C$61:$AJ$61,MATCH(D$1,Data!$C$1:$AJ$1,0))*10^12</f>
        <v>3497869314000000</v>
      </c>
      <c r="E5" s="6">
        <f>INDEX(Data!$C$50:$AJ$50,MATCH(E$1,Data!$C$1:$AJ$1,0))*10^12+INDEX(Data!$C$60:$AJ$60,MATCH(E$1,Data!$C$1:$AJ$1,0))*10^12++INDEX(Data!$C$61:$AJ$61,MATCH(E$1,Data!$C$1:$AJ$1,0))*10^12</f>
        <v>3670652534000000</v>
      </c>
      <c r="F5" s="6">
        <f>INDEX(Data!$C$50:$AJ$50,MATCH(F$1,Data!$C$1:$AJ$1,0))*10^12+INDEX(Data!$C$60:$AJ$60,MATCH(F$1,Data!$C$1:$AJ$1,0))*10^12++INDEX(Data!$C$61:$AJ$61,MATCH(F$1,Data!$C$1:$AJ$1,0))*10^12</f>
        <v>3927131038000000</v>
      </c>
      <c r="G5" s="6">
        <f>INDEX(Data!$C$50:$AJ$50,MATCH(G$1,Data!$C$1:$AJ$1,0))*10^12+INDEX(Data!$C$60:$AJ$60,MATCH(G$1,Data!$C$1:$AJ$1,0))*10^12++INDEX(Data!$C$61:$AJ$61,MATCH(G$1,Data!$C$1:$AJ$1,0))*10^12</f>
        <v>4066781778000000</v>
      </c>
      <c r="H5" s="6">
        <f>INDEX(Data!$C$50:$AJ$50,MATCH(H$1,Data!$C$1:$AJ$1,0))*10^12+INDEX(Data!$C$60:$AJ$60,MATCH(H$1,Data!$C$1:$AJ$1,0))*10^12++INDEX(Data!$C$61:$AJ$61,MATCH(H$1,Data!$C$1:$AJ$1,0))*10^12</f>
        <v>4163753148000000</v>
      </c>
      <c r="I5" s="6">
        <f>INDEX(Data!$C$50:$AJ$50,MATCH(I$1,Data!$C$1:$AJ$1,0))*10^12+INDEX(Data!$C$60:$AJ$60,MATCH(I$1,Data!$C$1:$AJ$1,0))*10^12++INDEX(Data!$C$61:$AJ$61,MATCH(I$1,Data!$C$1:$AJ$1,0))*10^12</f>
        <v>4278889992000000</v>
      </c>
      <c r="J5" s="6">
        <f>INDEX(Data!$C$50:$AJ$50,MATCH(J$1,Data!$C$1:$AJ$1,0))*10^12+INDEX(Data!$C$60:$AJ$60,MATCH(J$1,Data!$C$1:$AJ$1,0))*10^12++INDEX(Data!$C$61:$AJ$61,MATCH(J$1,Data!$C$1:$AJ$1,0))*10^12</f>
        <v>4359836095000000</v>
      </c>
      <c r="K5" s="6">
        <f>INDEX(Data!$C$50:$AJ$50,MATCH(K$1,Data!$C$1:$AJ$1,0))*10^12+INDEX(Data!$C$60:$AJ$60,MATCH(K$1,Data!$C$1:$AJ$1,0))*10^12++INDEX(Data!$C$61:$AJ$61,MATCH(K$1,Data!$C$1:$AJ$1,0))*10^12</f>
        <v>4415797073000000</v>
      </c>
      <c r="L5" s="6">
        <f>INDEX(Data!$C$50:$AJ$50,MATCH(L$1,Data!$C$1:$AJ$1,0))*10^12+INDEX(Data!$C$60:$AJ$60,MATCH(L$1,Data!$C$1:$AJ$1,0))*10^12++INDEX(Data!$C$61:$AJ$61,MATCH(L$1,Data!$C$1:$AJ$1,0))*10^12</f>
        <v>4541436046000000</v>
      </c>
      <c r="M5" s="6">
        <f>INDEX(Data!$C$50:$AJ$50,MATCH(M$1,Data!$C$1:$AJ$1,0))*10^12+INDEX(Data!$C$60:$AJ$60,MATCH(M$1,Data!$C$1:$AJ$1,0))*10^12++INDEX(Data!$C$61:$AJ$61,MATCH(M$1,Data!$C$1:$AJ$1,0))*10^12</f>
        <v>4614628029000000</v>
      </c>
      <c r="N5" s="6">
        <f>INDEX(Data!$C$50:$AJ$50,MATCH(N$1,Data!$C$1:$AJ$1,0))*10^12+INDEX(Data!$C$60:$AJ$60,MATCH(N$1,Data!$C$1:$AJ$1,0))*10^12++INDEX(Data!$C$61:$AJ$61,MATCH(N$1,Data!$C$1:$AJ$1,0))*10^12</f>
        <v>4716126887000000</v>
      </c>
      <c r="O5" s="6">
        <f>INDEX(Data!$C$50:$AJ$50,MATCH(O$1,Data!$C$1:$AJ$1,0))*10^12+INDEX(Data!$C$60:$AJ$60,MATCH(O$1,Data!$C$1:$AJ$1,0))*10^12++INDEX(Data!$C$61:$AJ$61,MATCH(O$1,Data!$C$1:$AJ$1,0))*10^12</f>
        <v>4760060747000000</v>
      </c>
      <c r="P5" s="6">
        <f>INDEX(Data!$C$50:$AJ$50,MATCH(P$1,Data!$C$1:$AJ$1,0))*10^12+INDEX(Data!$C$60:$AJ$60,MATCH(P$1,Data!$C$1:$AJ$1,0))*10^12++INDEX(Data!$C$61:$AJ$61,MATCH(P$1,Data!$C$1:$AJ$1,0))*10^12</f>
        <v>4830574241000000</v>
      </c>
      <c r="Q5" s="6">
        <f>INDEX(Data!$C$50:$AJ$50,MATCH(Q$1,Data!$C$1:$AJ$1,0))*10^12+INDEX(Data!$C$60:$AJ$60,MATCH(Q$1,Data!$C$1:$AJ$1,0))*10^12++INDEX(Data!$C$61:$AJ$61,MATCH(Q$1,Data!$C$1:$AJ$1,0))*10^12</f>
        <v>4901805157000000</v>
      </c>
      <c r="R5" s="6">
        <f>INDEX(Data!$C$50:$AJ$50,MATCH(R$1,Data!$C$1:$AJ$1,0))*10^12+INDEX(Data!$C$60:$AJ$60,MATCH(R$1,Data!$C$1:$AJ$1,0))*10^12++INDEX(Data!$C$61:$AJ$61,MATCH(R$1,Data!$C$1:$AJ$1,0))*10^12</f>
        <v>4955440042000000</v>
      </c>
      <c r="S5" s="6">
        <f>INDEX(Data!$C$50:$AJ$50,MATCH(S$1,Data!$C$1:$AJ$1,0))*10^12+INDEX(Data!$C$60:$AJ$60,MATCH(S$1,Data!$C$1:$AJ$1,0))*10^12++INDEX(Data!$C$61:$AJ$61,MATCH(S$1,Data!$C$1:$AJ$1,0))*10^12</f>
        <v>4946779037000000</v>
      </c>
      <c r="T5" s="6">
        <f>INDEX(Data!$C$50:$AJ$50,MATCH(T$1,Data!$C$1:$AJ$1,0))*10^12+INDEX(Data!$C$60:$AJ$60,MATCH(T$1,Data!$C$1:$AJ$1,0))*10^12++INDEX(Data!$C$61:$AJ$61,MATCH(T$1,Data!$C$1:$AJ$1,0))*10^12</f>
        <v>4984801734000000</v>
      </c>
      <c r="U5" s="6">
        <f>INDEX(Data!$C$50:$AJ$50,MATCH(U$1,Data!$C$1:$AJ$1,0))*10^12+INDEX(Data!$C$60:$AJ$60,MATCH(U$1,Data!$C$1:$AJ$1,0))*10^12++INDEX(Data!$C$61:$AJ$61,MATCH(U$1,Data!$C$1:$AJ$1,0))*10^12</f>
        <v>5040166219000000</v>
      </c>
      <c r="V5" s="6">
        <f>INDEX(Data!$C$50:$AJ$50,MATCH(V$1,Data!$C$1:$AJ$1,0))*10^12+INDEX(Data!$C$60:$AJ$60,MATCH(V$1,Data!$C$1:$AJ$1,0))*10^12++INDEX(Data!$C$61:$AJ$61,MATCH(V$1,Data!$C$1:$AJ$1,0))*10^12</f>
        <v>5056768424000000</v>
      </c>
      <c r="W5" s="6">
        <f>INDEX(Data!$C$50:$AJ$50,MATCH(W$1,Data!$C$1:$AJ$1,0))*10^12+INDEX(Data!$C$60:$AJ$60,MATCH(W$1,Data!$C$1:$AJ$1,0))*10^12++INDEX(Data!$C$61:$AJ$61,MATCH(W$1,Data!$C$1:$AJ$1,0))*10^12</f>
        <v>5137613819000000</v>
      </c>
      <c r="X5" s="6">
        <f>INDEX(Data!$C$50:$AJ$50,MATCH(X$1,Data!$C$1:$AJ$1,0))*10^12+INDEX(Data!$C$60:$AJ$60,MATCH(X$1,Data!$C$1:$AJ$1,0))*10^12++INDEX(Data!$C$61:$AJ$61,MATCH(X$1,Data!$C$1:$AJ$1,0))*10^12</f>
        <v>5179509352000000</v>
      </c>
      <c r="Y5" s="6">
        <f>INDEX(Data!$C$50:$AJ$50,MATCH(Y$1,Data!$C$1:$AJ$1,0))*10^12+INDEX(Data!$C$60:$AJ$60,MATCH(Y$1,Data!$C$1:$AJ$1,0))*10^12++INDEX(Data!$C$61:$AJ$61,MATCH(Y$1,Data!$C$1:$AJ$1,0))*10^12</f>
        <v>5201397261000000</v>
      </c>
      <c r="Z5" s="6">
        <f>INDEX(Data!$C$50:$AJ$50,MATCH(Z$1,Data!$C$1:$AJ$1,0))*10^12+INDEX(Data!$C$60:$AJ$60,MATCH(Z$1,Data!$C$1:$AJ$1,0))*10^12++INDEX(Data!$C$61:$AJ$61,MATCH(Z$1,Data!$C$1:$AJ$1,0))*10^12</f>
        <v>5243818412000000</v>
      </c>
      <c r="AA5" s="6">
        <f>INDEX(Data!$C$50:$AJ$50,MATCH(AA$1,Data!$C$1:$AJ$1,0))*10^12+INDEX(Data!$C$60:$AJ$60,MATCH(AA$1,Data!$C$1:$AJ$1,0))*10^12++INDEX(Data!$C$61:$AJ$61,MATCH(AA$1,Data!$C$1:$AJ$1,0))*10^12</f>
        <v>5293726158000000</v>
      </c>
      <c r="AB5" s="6">
        <f>INDEX(Data!$C$50:$AJ$50,MATCH(AB$1,Data!$C$1:$AJ$1,0))*10^12+INDEX(Data!$C$60:$AJ$60,MATCH(AB$1,Data!$C$1:$AJ$1,0))*10^12++INDEX(Data!$C$61:$AJ$61,MATCH(AB$1,Data!$C$1:$AJ$1,0))*10^12</f>
        <v>5284621086000000</v>
      </c>
      <c r="AC5" s="6">
        <f>INDEX(Data!$C$50:$AJ$50,MATCH(AC$1,Data!$C$1:$AJ$1,0))*10^12+INDEX(Data!$C$60:$AJ$60,MATCH(AC$1,Data!$C$1:$AJ$1,0))*10^12++INDEX(Data!$C$61:$AJ$61,MATCH(AC$1,Data!$C$1:$AJ$1,0))*10^12</f>
        <v>5322665644000000</v>
      </c>
      <c r="AD5" s="6">
        <f>INDEX(Data!$C$50:$AJ$50,MATCH(AD$1,Data!$C$1:$AJ$1,0))*10^12+INDEX(Data!$C$60:$AJ$60,MATCH(AD$1,Data!$C$1:$AJ$1,0))*10^12++INDEX(Data!$C$61:$AJ$61,MATCH(AD$1,Data!$C$1:$AJ$1,0))*10^12</f>
        <v>5343507737000000</v>
      </c>
      <c r="AE5" s="6">
        <f>INDEX(Data!$C$50:$AJ$50,MATCH(AE$1,Data!$C$1:$AJ$1,0))*10^12+INDEX(Data!$C$60:$AJ$60,MATCH(AE$1,Data!$C$1:$AJ$1,0))*10^12++INDEX(Data!$C$61:$AJ$61,MATCH(AE$1,Data!$C$1:$AJ$1,0))*10^12</f>
        <v>5380095295000000</v>
      </c>
      <c r="AF5" s="6">
        <f>INDEX(Data!$C$50:$AJ$50,MATCH(AF$1,Data!$C$1:$AJ$1,0))*10^12+INDEX(Data!$C$60:$AJ$60,MATCH(AF$1,Data!$C$1:$AJ$1,0))*10^12++INDEX(Data!$C$61:$AJ$61,MATCH(AF$1,Data!$C$1:$AJ$1,0))*10^12</f>
        <v>5415793552000000</v>
      </c>
      <c r="AG5" s="6">
        <f>INDEX(Data!$C$50:$AJ$50,MATCH(AG$1,Data!$C$1:$AJ$1,0))*10^12+INDEX(Data!$C$60:$AJ$60,MATCH(AG$1,Data!$C$1:$AJ$1,0))*10^12++INDEX(Data!$C$61:$AJ$61,MATCH(AG$1,Data!$C$1:$AJ$1,0))*10^12</f>
        <v>5488193876000000</v>
      </c>
      <c r="AH5" s="6">
        <f>INDEX(Data!$C$50:$AJ$50,MATCH(AH$1,Data!$C$1:$AJ$1,0))*10^12+INDEX(Data!$C$60:$AJ$60,MATCH(AH$1,Data!$C$1:$AJ$1,0))*10^12++INDEX(Data!$C$61:$AJ$61,MATCH(AH$1,Data!$C$1:$AJ$1,0))*10^12</f>
        <v>5496238959000000</v>
      </c>
      <c r="AI5" s="6">
        <f>INDEX(Data!$C$50:$AJ$50,MATCH(AI$1,Data!$C$1:$AJ$1,0))*10^12+INDEX(Data!$C$60:$AJ$60,MATCH(AI$1,Data!$C$1:$AJ$1,0))*10^12++INDEX(Data!$C$61:$AJ$61,MATCH(AI$1,Data!$C$1:$AJ$1,0))*10^12</f>
        <v>5537611862000000</v>
      </c>
    </row>
    <row r="6" spans="1:35" x14ac:dyDescent="0.45">
      <c r="A6" s="6" t="s">
        <v>570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571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572</v>
      </c>
      <c r="B8" s="32">
        <f>INDEX(Data!$C$85:$AJ$85,MATCH(B$1,Data!$C$1:$AJ$1,0))*10^12</f>
        <v>176057953000000</v>
      </c>
      <c r="C8" s="32">
        <f>INDEX(Data!$C$85:$AJ$85,MATCH(C$1,Data!$C$1:$AJ$1,0))*10^12</f>
        <v>208674500000000</v>
      </c>
      <c r="D8" s="32">
        <f>INDEX(Data!$C$85:$AJ$85,MATCH(D$1,Data!$C$1:$AJ$1,0))*10^12</f>
        <v>174269867000000</v>
      </c>
      <c r="E8" s="32">
        <f>INDEX(Data!$C$85:$AJ$85,MATCH(E$1,Data!$C$1:$AJ$1,0))*10^12</f>
        <v>96253006000000</v>
      </c>
      <c r="F8" s="32">
        <f>INDEX(Data!$C$85:$AJ$85,MATCH(F$1,Data!$C$1:$AJ$1,0))*10^12</f>
        <v>97205673000000</v>
      </c>
      <c r="G8" s="32">
        <f>INDEX(Data!$C$85:$AJ$85,MATCH(G$1,Data!$C$1:$AJ$1,0))*10^12</f>
        <v>98011398000000</v>
      </c>
      <c r="H8" s="32">
        <f>INDEX(Data!$C$85:$AJ$85,MATCH(H$1,Data!$C$1:$AJ$1,0))*10^12</f>
        <v>98614120000000</v>
      </c>
      <c r="I8" s="32">
        <f>INDEX(Data!$C$85:$AJ$85,MATCH(I$1,Data!$C$1:$AJ$1,0))*10^12</f>
        <v>99011002000000</v>
      </c>
      <c r="J8" s="32">
        <f>INDEX(Data!$C$85:$AJ$85,MATCH(J$1,Data!$C$1:$AJ$1,0))*10^12</f>
        <v>99373276000000</v>
      </c>
      <c r="K8" s="32">
        <f>INDEX(Data!$C$85:$AJ$85,MATCH(K$1,Data!$C$1:$AJ$1,0))*10^12</f>
        <v>99820709000000</v>
      </c>
      <c r="L8" s="32">
        <f>INDEX(Data!$C$85:$AJ$85,MATCH(L$1,Data!$C$1:$AJ$1,0))*10^12</f>
        <v>100091644000000</v>
      </c>
      <c r="M8" s="32">
        <f>INDEX(Data!$C$85:$AJ$85,MATCH(M$1,Data!$C$1:$AJ$1,0))*10^12</f>
        <v>100430336000000</v>
      </c>
      <c r="N8" s="32">
        <f>INDEX(Data!$C$85:$AJ$85,MATCH(N$1,Data!$C$1:$AJ$1,0))*10^12</f>
        <v>100711746000000</v>
      </c>
      <c r="O8" s="32">
        <f>INDEX(Data!$C$85:$AJ$85,MATCH(O$1,Data!$C$1:$AJ$1,0))*10^12</f>
        <v>100957764000000</v>
      </c>
      <c r="P8" s="32">
        <f>INDEX(Data!$C$85:$AJ$85,MATCH(P$1,Data!$C$1:$AJ$1,0))*10^12</f>
        <v>101451614000000</v>
      </c>
      <c r="Q8" s="32">
        <f>INDEX(Data!$C$85:$AJ$85,MATCH(Q$1,Data!$C$1:$AJ$1,0))*10^12</f>
        <v>102535294000000</v>
      </c>
      <c r="R8" s="32">
        <f>INDEX(Data!$C$85:$AJ$85,MATCH(R$1,Data!$C$1:$AJ$1,0))*10^12</f>
        <v>102833359000000</v>
      </c>
      <c r="S8" s="32">
        <f>INDEX(Data!$C$85:$AJ$85,MATCH(S$1,Data!$C$1:$AJ$1,0))*10^12</f>
        <v>103276527000000</v>
      </c>
      <c r="T8" s="32">
        <f>INDEX(Data!$C$85:$AJ$85,MATCH(T$1,Data!$C$1:$AJ$1,0))*10^12</f>
        <v>103782516000000</v>
      </c>
      <c r="U8" s="32">
        <f>INDEX(Data!$C$85:$AJ$85,MATCH(U$1,Data!$C$1:$AJ$1,0))*10^12</f>
        <v>104255402000000</v>
      </c>
      <c r="V8" s="32">
        <f>INDEX(Data!$C$85:$AJ$85,MATCH(V$1,Data!$C$1:$AJ$1,0))*10^12</f>
        <v>105003464000000</v>
      </c>
      <c r="W8" s="32">
        <f>INDEX(Data!$C$85:$AJ$85,MATCH(W$1,Data!$C$1:$AJ$1,0))*10^12</f>
        <v>105759308000000</v>
      </c>
      <c r="X8" s="32">
        <f>INDEX(Data!$C$85:$AJ$85,MATCH(X$1,Data!$C$1:$AJ$1,0))*10^12</f>
        <v>106435150000000</v>
      </c>
      <c r="Y8" s="32">
        <f>INDEX(Data!$C$85:$AJ$85,MATCH(Y$1,Data!$C$1:$AJ$1,0))*10^12</f>
        <v>107040192000000</v>
      </c>
      <c r="Z8" s="32">
        <f>INDEX(Data!$C$85:$AJ$85,MATCH(Z$1,Data!$C$1:$AJ$1,0))*10^12</f>
        <v>107543884000000</v>
      </c>
      <c r="AA8" s="32">
        <f>INDEX(Data!$C$85:$AJ$85,MATCH(AA$1,Data!$C$1:$AJ$1,0))*10^12</f>
        <v>108111969000000</v>
      </c>
      <c r="AB8" s="32">
        <f>INDEX(Data!$C$85:$AJ$85,MATCH(AB$1,Data!$C$1:$AJ$1,0))*10^12</f>
        <v>108717964000000</v>
      </c>
      <c r="AC8" s="32">
        <f>INDEX(Data!$C$85:$AJ$85,MATCH(AC$1,Data!$C$1:$AJ$1,0))*10^12</f>
        <v>109368301000000</v>
      </c>
      <c r="AD8" s="32">
        <f>INDEX(Data!$C$85:$AJ$85,MATCH(AD$1,Data!$C$1:$AJ$1,0))*10^12</f>
        <v>110082008000000</v>
      </c>
      <c r="AE8" s="32">
        <f>INDEX(Data!$C$85:$AJ$85,MATCH(AE$1,Data!$C$1:$AJ$1,0))*10^12</f>
        <v>110834000000000</v>
      </c>
      <c r="AF8" s="32">
        <f>INDEX(Data!$C$85:$AJ$85,MATCH(AF$1,Data!$C$1:$AJ$1,0))*10^12</f>
        <v>111597519000000</v>
      </c>
      <c r="AG8" s="32">
        <f>INDEX(Data!$C$85:$AJ$85,MATCH(AG$1,Data!$C$1:$AJ$1,0))*10^12</f>
        <v>112412437000000</v>
      </c>
      <c r="AH8" s="32">
        <f>INDEX(Data!$C$85:$AJ$85,MATCH(AH$1,Data!$C$1:$AJ$1,0))*10^12</f>
        <v>113220177000000</v>
      </c>
      <c r="AI8" s="32">
        <f>INDEX(Data!$C$85:$AJ$85,MATCH(AI$1,Data!$C$1:$AJ$1,0))*10^12</f>
        <v>113977699000000</v>
      </c>
    </row>
    <row r="9" spans="1:35" x14ac:dyDescent="0.45">
      <c r="A9" s="6" t="s">
        <v>573</v>
      </c>
      <c r="B9" s="6">
        <f>INDEX(Data!$C$95:$AJ$95,MATCH(B$1,Data!$C$1:$AJ$1,0))*10^15+INDEX(Data!$C$96:$AJ$96,MATCH(B$1,Data!$C$1:$AJ$1,0))*10^15+INDEX(Data!$C$100:$AJ$100,MATCH(B$1,Data!$C$1:$AJ$1,0))*10^15-SUM(B2:B8)</f>
        <v>243595961000000</v>
      </c>
      <c r="C9" s="6">
        <f>INDEX(Data!$C$95:$AJ$95,MATCH(C$1,Data!$C$1:$AJ$1,0))*10^15+INDEX(Data!$C$96:$AJ$96,MATCH(C$1,Data!$C$1:$AJ$1,0))*10^15+INDEX(Data!$C$100:$AJ$100,MATCH(C$1,Data!$C$1:$AJ$1,0))*10^15-SUM(C2:C8)</f>
        <v>289305271000000</v>
      </c>
      <c r="D9" s="6">
        <f>INDEX(Data!$C$95:$AJ$95,MATCH(D$1,Data!$C$1:$AJ$1,0))*10^15+INDEX(Data!$C$96:$AJ$96,MATCH(D$1,Data!$C$1:$AJ$1,0))*10^15+INDEX(Data!$C$100:$AJ$100,MATCH(D$1,Data!$C$1:$AJ$1,0))*10^15-SUM(D2:D8)</f>
        <v>249514977000000</v>
      </c>
      <c r="E9" s="6">
        <f>INDEX(Data!$C$95:$AJ$95,MATCH(E$1,Data!$C$1:$AJ$1,0))*10^15+INDEX(Data!$C$96:$AJ$96,MATCH(E$1,Data!$C$1:$AJ$1,0))*10^15+INDEX(Data!$C$100:$AJ$100,MATCH(E$1,Data!$C$1:$AJ$1,0))*10^15-SUM(E2:E8)</f>
        <v>94928932000000</v>
      </c>
      <c r="F9" s="6">
        <f>INDEX(Data!$C$95:$AJ$95,MATCH(F$1,Data!$C$1:$AJ$1,0))*10^15+INDEX(Data!$C$96:$AJ$96,MATCH(F$1,Data!$C$1:$AJ$1,0))*10^15+INDEX(Data!$C$100:$AJ$100,MATCH(F$1,Data!$C$1:$AJ$1,0))*10^15-SUM(F2:F8)</f>
        <v>94120254000000</v>
      </c>
      <c r="G9" s="6">
        <f>INDEX(Data!$C$95:$AJ$95,MATCH(G$1,Data!$C$1:$AJ$1,0))*10^15+INDEX(Data!$C$96:$AJ$96,MATCH(G$1,Data!$C$1:$AJ$1,0))*10^15+INDEX(Data!$C$100:$AJ$100,MATCH(G$1,Data!$C$1:$AJ$1,0))*10^15-SUM(G2:G8)</f>
        <v>93619122000000</v>
      </c>
      <c r="H9" s="6">
        <f>INDEX(Data!$C$95:$AJ$95,MATCH(H$1,Data!$C$1:$AJ$1,0))*10^15+INDEX(Data!$C$96:$AJ$96,MATCH(H$1,Data!$C$1:$AJ$1,0))*10^15+INDEX(Data!$C$100:$AJ$100,MATCH(H$1,Data!$C$1:$AJ$1,0))*10^15-SUM(H2:H8)</f>
        <v>93333611000000</v>
      </c>
      <c r="I9" s="6">
        <f>INDEX(Data!$C$95:$AJ$95,MATCH(I$1,Data!$C$1:$AJ$1,0))*10^15+INDEX(Data!$C$96:$AJ$96,MATCH(I$1,Data!$C$1:$AJ$1,0))*10^15+INDEX(Data!$C$100:$AJ$100,MATCH(I$1,Data!$C$1:$AJ$1,0))*10^15-SUM(I2:I8)</f>
        <v>92977461000000</v>
      </c>
      <c r="J9" s="6">
        <f>INDEX(Data!$C$95:$AJ$95,MATCH(J$1,Data!$C$1:$AJ$1,0))*10^15+INDEX(Data!$C$96:$AJ$96,MATCH(J$1,Data!$C$1:$AJ$1,0))*10^15+INDEX(Data!$C$100:$AJ$100,MATCH(J$1,Data!$C$1:$AJ$1,0))*10^15-SUM(J2:J8)</f>
        <v>93291365000000</v>
      </c>
      <c r="K9" s="6">
        <f>INDEX(Data!$C$95:$AJ$95,MATCH(K$1,Data!$C$1:$AJ$1,0))*10^15+INDEX(Data!$C$96:$AJ$96,MATCH(K$1,Data!$C$1:$AJ$1,0))*10^15+INDEX(Data!$C$100:$AJ$100,MATCH(K$1,Data!$C$1:$AJ$1,0))*10^15-SUM(K2:K8)</f>
        <v>93684665000000</v>
      </c>
      <c r="L9" s="6">
        <f>INDEX(Data!$C$95:$AJ$95,MATCH(L$1,Data!$C$1:$AJ$1,0))*10^15+INDEX(Data!$C$96:$AJ$96,MATCH(L$1,Data!$C$1:$AJ$1,0))*10^15+INDEX(Data!$C$100:$AJ$100,MATCH(L$1,Data!$C$1:$AJ$1,0))*10^15-SUM(L2:L8)</f>
        <v>93987843000000</v>
      </c>
      <c r="M9" s="6">
        <f>INDEX(Data!$C$95:$AJ$95,MATCH(M$1,Data!$C$1:$AJ$1,0))*10^15+INDEX(Data!$C$96:$AJ$96,MATCH(M$1,Data!$C$1:$AJ$1,0))*10^15+INDEX(Data!$C$100:$AJ$100,MATCH(M$1,Data!$C$1:$AJ$1,0))*10^15-SUM(M2:M8)</f>
        <v>94777101000000</v>
      </c>
      <c r="N9" s="6">
        <f>INDEX(Data!$C$95:$AJ$95,MATCH(N$1,Data!$C$1:$AJ$1,0))*10^15+INDEX(Data!$C$96:$AJ$96,MATCH(N$1,Data!$C$1:$AJ$1,0))*10^15+INDEX(Data!$C$100:$AJ$100,MATCH(N$1,Data!$C$1:$AJ$1,0))*10^15-SUM(N2:N8)</f>
        <v>95445494000000</v>
      </c>
      <c r="O9" s="6">
        <f>INDEX(Data!$C$95:$AJ$95,MATCH(O$1,Data!$C$1:$AJ$1,0))*10^15+INDEX(Data!$C$96:$AJ$96,MATCH(O$1,Data!$C$1:$AJ$1,0))*10^15+INDEX(Data!$C$100:$AJ$100,MATCH(O$1,Data!$C$1:$AJ$1,0))*10^15-SUM(O2:O8)</f>
        <v>96151622000000</v>
      </c>
      <c r="P9" s="6">
        <f>INDEX(Data!$C$95:$AJ$95,MATCH(P$1,Data!$C$1:$AJ$1,0))*10^15+INDEX(Data!$C$96:$AJ$96,MATCH(P$1,Data!$C$1:$AJ$1,0))*10^15+INDEX(Data!$C$100:$AJ$100,MATCH(P$1,Data!$C$1:$AJ$1,0))*10^15-SUM(P2:P8)</f>
        <v>97053905000000</v>
      </c>
      <c r="Q9" s="6">
        <f>INDEX(Data!$C$95:$AJ$95,MATCH(Q$1,Data!$C$1:$AJ$1,0))*10^15+INDEX(Data!$C$96:$AJ$96,MATCH(Q$1,Data!$C$1:$AJ$1,0))*10^15+INDEX(Data!$C$100:$AJ$100,MATCH(Q$1,Data!$C$1:$AJ$1,0))*10^15-SUM(Q2:Q8)</f>
        <v>97731471000000</v>
      </c>
      <c r="R9" s="6">
        <f>INDEX(Data!$C$95:$AJ$95,MATCH(R$1,Data!$C$1:$AJ$1,0))*10^15+INDEX(Data!$C$96:$AJ$96,MATCH(R$1,Data!$C$1:$AJ$1,0))*10^15+INDEX(Data!$C$100:$AJ$100,MATCH(R$1,Data!$C$1:$AJ$1,0))*10^15-SUM(R2:R8)</f>
        <v>98353314000000</v>
      </c>
      <c r="S9" s="6">
        <f>INDEX(Data!$C$95:$AJ$95,MATCH(S$1,Data!$C$1:$AJ$1,0))*10^15+INDEX(Data!$C$96:$AJ$96,MATCH(S$1,Data!$C$1:$AJ$1,0))*10^15+INDEX(Data!$C$100:$AJ$100,MATCH(S$1,Data!$C$1:$AJ$1,0))*10^15-SUM(S2:S8)</f>
        <v>99328727000000</v>
      </c>
      <c r="T9" s="6">
        <f>INDEX(Data!$C$95:$AJ$95,MATCH(T$1,Data!$C$1:$AJ$1,0))*10^15+INDEX(Data!$C$96:$AJ$96,MATCH(T$1,Data!$C$1:$AJ$1,0))*10^15+INDEX(Data!$C$100:$AJ$100,MATCH(T$1,Data!$C$1:$AJ$1,0))*10^15-SUM(T2:T8)</f>
        <v>100350946000000</v>
      </c>
      <c r="U9" s="6">
        <f>INDEX(Data!$C$95:$AJ$95,MATCH(U$1,Data!$C$1:$AJ$1,0))*10^15+INDEX(Data!$C$96:$AJ$96,MATCH(U$1,Data!$C$1:$AJ$1,0))*10^15+INDEX(Data!$C$100:$AJ$100,MATCH(U$1,Data!$C$1:$AJ$1,0))*10^15-SUM(U2:U8)</f>
        <v>101172863000000</v>
      </c>
      <c r="V9" s="6">
        <f>INDEX(Data!$C$95:$AJ$95,MATCH(V$1,Data!$C$1:$AJ$1,0))*10^15+INDEX(Data!$C$96:$AJ$96,MATCH(V$1,Data!$C$1:$AJ$1,0))*10^15+INDEX(Data!$C$100:$AJ$100,MATCH(V$1,Data!$C$1:$AJ$1,0))*10^15-SUM(V2:V8)</f>
        <v>102074383000000</v>
      </c>
      <c r="W9" s="6">
        <f>INDEX(Data!$C$95:$AJ$95,MATCH(W$1,Data!$C$1:$AJ$1,0))*10^15+INDEX(Data!$C$96:$AJ$96,MATCH(W$1,Data!$C$1:$AJ$1,0))*10^15+INDEX(Data!$C$100:$AJ$100,MATCH(W$1,Data!$C$1:$AJ$1,0))*10^15-SUM(W2:W8)</f>
        <v>103072190000000</v>
      </c>
      <c r="X9" s="6">
        <f>INDEX(Data!$C$95:$AJ$95,MATCH(X$1,Data!$C$1:$AJ$1,0))*10^15+INDEX(Data!$C$96:$AJ$96,MATCH(X$1,Data!$C$1:$AJ$1,0))*10^15+INDEX(Data!$C$100:$AJ$100,MATCH(X$1,Data!$C$1:$AJ$1,0))*10^15-SUM(X2:X8)</f>
        <v>103752881000000</v>
      </c>
      <c r="Y9" s="6">
        <f>INDEX(Data!$C$95:$AJ$95,MATCH(Y$1,Data!$C$1:$AJ$1,0))*10^15+INDEX(Data!$C$96:$AJ$96,MATCH(Y$1,Data!$C$1:$AJ$1,0))*10^15+INDEX(Data!$C$100:$AJ$100,MATCH(Y$1,Data!$C$1:$AJ$1,0))*10^15-SUM(Y2:Y8)</f>
        <v>104650578000000</v>
      </c>
      <c r="Z9" s="6">
        <f>INDEX(Data!$C$95:$AJ$95,MATCH(Z$1,Data!$C$1:$AJ$1,0))*10^15+INDEX(Data!$C$96:$AJ$96,MATCH(Z$1,Data!$C$1:$AJ$1,0))*10^15+INDEX(Data!$C$100:$AJ$100,MATCH(Z$1,Data!$C$1:$AJ$1,0))*10^15-SUM(Z2:Z8)</f>
        <v>105703506000000</v>
      </c>
      <c r="AA9" s="6">
        <f>INDEX(Data!$C$95:$AJ$95,MATCH(AA$1,Data!$C$1:$AJ$1,0))*10^15+INDEX(Data!$C$96:$AJ$96,MATCH(AA$1,Data!$C$1:$AJ$1,0))*10^15+INDEX(Data!$C$100:$AJ$100,MATCH(AA$1,Data!$C$1:$AJ$1,0))*10^15-SUM(AA2:AA8)</f>
        <v>106499349000000</v>
      </c>
      <c r="AB9" s="6">
        <f>INDEX(Data!$C$95:$AJ$95,MATCH(AB$1,Data!$C$1:$AJ$1,0))*10^15+INDEX(Data!$C$96:$AJ$96,MATCH(AB$1,Data!$C$1:$AJ$1,0))*10^15+INDEX(Data!$C$100:$AJ$100,MATCH(AB$1,Data!$C$1:$AJ$1,0))*10^15-SUM(AB2:AB8)</f>
        <v>107514599000000</v>
      </c>
      <c r="AC9" s="6">
        <f>INDEX(Data!$C$95:$AJ$95,MATCH(AC$1,Data!$C$1:$AJ$1,0))*10^15+INDEX(Data!$C$96:$AJ$96,MATCH(AC$1,Data!$C$1:$AJ$1,0))*10^15+INDEX(Data!$C$100:$AJ$100,MATCH(AC$1,Data!$C$1:$AJ$1,0))*10^15-SUM(AC2:AC8)</f>
        <v>108720319000000</v>
      </c>
      <c r="AD9" s="6">
        <f>INDEX(Data!$C$95:$AJ$95,MATCH(AD$1,Data!$C$1:$AJ$1,0))*10^15+INDEX(Data!$C$96:$AJ$96,MATCH(AD$1,Data!$C$1:$AJ$1,0))*10^15+INDEX(Data!$C$100:$AJ$100,MATCH(AD$1,Data!$C$1:$AJ$1,0))*10^15-SUM(AD2:AD8)</f>
        <v>109924436000000</v>
      </c>
      <c r="AE9" s="6">
        <f>INDEX(Data!$C$95:$AJ$95,MATCH(AE$1,Data!$C$1:$AJ$1,0))*10^15+INDEX(Data!$C$96:$AJ$96,MATCH(AE$1,Data!$C$1:$AJ$1,0))*10^15+INDEX(Data!$C$100:$AJ$100,MATCH(AE$1,Data!$C$1:$AJ$1,0))*10^15-SUM(AE2:AE8)</f>
        <v>111287131000000</v>
      </c>
      <c r="AF9" s="6">
        <f>INDEX(Data!$C$95:$AJ$95,MATCH(AF$1,Data!$C$1:$AJ$1,0))*10^15+INDEX(Data!$C$96:$AJ$96,MATCH(AF$1,Data!$C$1:$AJ$1,0))*10^15+INDEX(Data!$C$100:$AJ$100,MATCH(AF$1,Data!$C$1:$AJ$1,0))*10^15-SUM(AF2:AF8)</f>
        <v>112608450000000</v>
      </c>
      <c r="AG9" s="6">
        <f>INDEX(Data!$C$95:$AJ$95,MATCH(AG$1,Data!$C$1:$AJ$1,0))*10^15+INDEX(Data!$C$96:$AJ$96,MATCH(AG$1,Data!$C$1:$AJ$1,0))*10^15+INDEX(Data!$C$100:$AJ$100,MATCH(AG$1,Data!$C$1:$AJ$1,0))*10^15-SUM(AG2:AG8)</f>
        <v>113858457000000</v>
      </c>
      <c r="AH9" s="6">
        <f>INDEX(Data!$C$95:$AJ$95,MATCH(AH$1,Data!$C$1:$AJ$1,0))*10^15+INDEX(Data!$C$96:$AJ$96,MATCH(AH$1,Data!$C$1:$AJ$1,0))*10^15+INDEX(Data!$C$100:$AJ$100,MATCH(AH$1,Data!$C$1:$AJ$1,0))*10^15-SUM(AH2:AH8)</f>
        <v>114961859000000</v>
      </c>
      <c r="AI9" s="6">
        <f>INDEX(Data!$C$95:$AJ$95,MATCH(AI$1,Data!$C$1:$AJ$1,0))*10^15+INDEX(Data!$C$96:$AJ$96,MATCH(AI$1,Data!$C$1:$AJ$1,0))*10^15+INDEX(Data!$C$100:$AJ$100,MATCH(AI$1,Data!$C$1:$AJ$1,0))*10^15-SUM(AI2:AI8)</f>
        <v>116188015000000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/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45">
      <c r="A3" s="6" t="s">
        <v>567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45">
      <c r="A4" s="6" t="s">
        <v>568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45">
      <c r="A5" s="6" t="s">
        <v>569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45">
      <c r="A6" s="6" t="s">
        <v>570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45">
      <c r="A7" s="6" t="s">
        <v>571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45">
      <c r="A8" s="6" t="s">
        <v>572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45">
      <c r="A9" s="6" t="s">
        <v>573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opLeftCell="B1" workbookViewId="0">
      <selection activeCell="B22" sqref="A22:XFD22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3" width="12" style="6" bestFit="1" customWidth="1"/>
    <col min="4" max="16384" width="9.1328125" style="6"/>
  </cols>
  <sheetData>
    <row r="1" spans="2:37" ht="15" customHeight="1" x14ac:dyDescent="0.5">
      <c r="B1" s="59" t="s">
        <v>289</v>
      </c>
    </row>
    <row r="2" spans="2:37" ht="15" customHeight="1" x14ac:dyDescent="0.45">
      <c r="B2" s="55" t="s">
        <v>153</v>
      </c>
    </row>
    <row r="3" spans="2:37" ht="15" customHeight="1" x14ac:dyDescent="0.45">
      <c r="B3" s="55" t="s">
        <v>153</v>
      </c>
      <c r="C3" s="52" t="s">
        <v>153</v>
      </c>
      <c r="D3" s="52" t="s">
        <v>153</v>
      </c>
      <c r="E3" s="52" t="s">
        <v>153</v>
      </c>
      <c r="F3" s="52" t="s">
        <v>153</v>
      </c>
      <c r="G3" s="52" t="s">
        <v>153</v>
      </c>
      <c r="H3" s="52" t="s">
        <v>153</v>
      </c>
      <c r="I3" s="52" t="s">
        <v>153</v>
      </c>
      <c r="J3" s="52" t="s">
        <v>153</v>
      </c>
      <c r="K3" s="52" t="s">
        <v>153</v>
      </c>
      <c r="L3" s="52" t="s">
        <v>153</v>
      </c>
      <c r="M3" s="52" t="s">
        <v>153</v>
      </c>
      <c r="N3" s="52" t="s">
        <v>153</v>
      </c>
      <c r="O3" s="52" t="s">
        <v>153</v>
      </c>
      <c r="P3" s="52" t="s">
        <v>153</v>
      </c>
      <c r="Q3" s="52" t="s">
        <v>153</v>
      </c>
      <c r="R3" s="52" t="s">
        <v>153</v>
      </c>
      <c r="S3" s="52" t="s">
        <v>153</v>
      </c>
      <c r="T3" s="52" t="s">
        <v>153</v>
      </c>
      <c r="U3" s="52" t="s">
        <v>153</v>
      </c>
      <c r="V3" s="52" t="s">
        <v>153</v>
      </c>
      <c r="W3" s="52" t="s">
        <v>153</v>
      </c>
      <c r="X3" s="52" t="s">
        <v>153</v>
      </c>
      <c r="Y3" s="52" t="s">
        <v>153</v>
      </c>
      <c r="Z3" s="52" t="s">
        <v>153</v>
      </c>
      <c r="AA3" s="52" t="s">
        <v>153</v>
      </c>
      <c r="AB3" s="52" t="s">
        <v>153</v>
      </c>
      <c r="AC3" s="52" t="s">
        <v>153</v>
      </c>
      <c r="AD3" s="52" t="s">
        <v>153</v>
      </c>
      <c r="AE3" s="52" t="s">
        <v>153</v>
      </c>
      <c r="AF3" s="52" t="s">
        <v>153</v>
      </c>
      <c r="AG3" s="52" t="s">
        <v>153</v>
      </c>
      <c r="AH3" s="52" t="s">
        <v>153</v>
      </c>
      <c r="AI3" s="52" t="s">
        <v>153</v>
      </c>
      <c r="AJ3" s="52" t="s">
        <v>153</v>
      </c>
      <c r="AK3" s="52" t="s">
        <v>154</v>
      </c>
    </row>
    <row r="4" spans="2:37" ht="15" customHeight="1" thickBot="1" x14ac:dyDescent="0.5">
      <c r="B4" s="56" t="s">
        <v>290</v>
      </c>
      <c r="C4" s="56">
        <v>2017</v>
      </c>
      <c r="D4" s="56">
        <v>2018</v>
      </c>
      <c r="E4" s="56">
        <v>2019</v>
      </c>
      <c r="F4" s="56">
        <v>2020</v>
      </c>
      <c r="G4" s="56">
        <v>2021</v>
      </c>
      <c r="H4" s="56">
        <v>2022</v>
      </c>
      <c r="I4" s="56">
        <v>2023</v>
      </c>
      <c r="J4" s="56">
        <v>2024</v>
      </c>
      <c r="K4" s="56">
        <v>2025</v>
      </c>
      <c r="L4" s="56">
        <v>2026</v>
      </c>
      <c r="M4" s="56">
        <v>2027</v>
      </c>
      <c r="N4" s="56">
        <v>2028</v>
      </c>
      <c r="O4" s="56">
        <v>2029</v>
      </c>
      <c r="P4" s="56">
        <v>2030</v>
      </c>
      <c r="Q4" s="56">
        <v>2031</v>
      </c>
      <c r="R4" s="56">
        <v>2032</v>
      </c>
      <c r="S4" s="56">
        <v>2033</v>
      </c>
      <c r="T4" s="56">
        <v>2034</v>
      </c>
      <c r="U4" s="56">
        <v>2035</v>
      </c>
      <c r="V4" s="56">
        <v>2036</v>
      </c>
      <c r="W4" s="56">
        <v>2037</v>
      </c>
      <c r="X4" s="56">
        <v>2038</v>
      </c>
      <c r="Y4" s="56">
        <v>2039</v>
      </c>
      <c r="Z4" s="56">
        <v>2040</v>
      </c>
      <c r="AA4" s="56">
        <v>2041</v>
      </c>
      <c r="AB4" s="56">
        <v>2042</v>
      </c>
      <c r="AC4" s="56">
        <v>2043</v>
      </c>
      <c r="AD4" s="56">
        <v>2044</v>
      </c>
      <c r="AE4" s="56">
        <v>2045</v>
      </c>
      <c r="AF4" s="56">
        <v>2046</v>
      </c>
      <c r="AG4" s="56">
        <v>2047</v>
      </c>
      <c r="AH4" s="56">
        <v>2048</v>
      </c>
      <c r="AI4" s="56">
        <v>2049</v>
      </c>
      <c r="AJ4" s="56">
        <v>2050</v>
      </c>
      <c r="AK4" s="56">
        <v>2050</v>
      </c>
    </row>
    <row r="5" spans="2:37" ht="15" customHeight="1" thickTop="1" x14ac:dyDescent="0.45"/>
    <row r="6" spans="2:37" ht="15" customHeight="1" x14ac:dyDescent="0.45">
      <c r="B6" s="61" t="s">
        <v>291</v>
      </c>
      <c r="C6" s="67">
        <v>477.04278599999998</v>
      </c>
      <c r="D6" s="67">
        <v>486.10140999999999</v>
      </c>
      <c r="E6" s="67">
        <v>462.25711100000001</v>
      </c>
      <c r="F6" s="67">
        <v>472.71850599999999</v>
      </c>
      <c r="G6" s="67">
        <v>469.25531000000001</v>
      </c>
      <c r="H6" s="67">
        <v>467.02038599999997</v>
      </c>
      <c r="I6" s="67">
        <v>464.36389200000002</v>
      </c>
      <c r="J6" s="67">
        <v>458.73458900000003</v>
      </c>
      <c r="K6" s="67">
        <v>454.64410400000003</v>
      </c>
      <c r="L6" s="67">
        <v>451.27090500000003</v>
      </c>
      <c r="M6" s="67">
        <v>449.89889499999998</v>
      </c>
      <c r="N6" s="67">
        <v>447.340912</v>
      </c>
      <c r="O6" s="67">
        <v>444.908905</v>
      </c>
      <c r="P6" s="67">
        <v>442.39779700000003</v>
      </c>
      <c r="Q6" s="67">
        <v>440.44030800000002</v>
      </c>
      <c r="R6" s="67">
        <v>437.76870700000001</v>
      </c>
      <c r="S6" s="67">
        <v>435.72180200000003</v>
      </c>
      <c r="T6" s="67">
        <v>435.01629600000001</v>
      </c>
      <c r="U6" s="67">
        <v>434.552887</v>
      </c>
      <c r="V6" s="67">
        <v>432.56579599999998</v>
      </c>
      <c r="W6" s="67">
        <v>434.32620200000002</v>
      </c>
      <c r="X6" s="67">
        <v>434.756012</v>
      </c>
      <c r="Y6" s="67">
        <v>434.83081099999998</v>
      </c>
      <c r="Z6" s="67">
        <v>434.73831200000001</v>
      </c>
      <c r="AA6" s="67">
        <v>435.45379600000001</v>
      </c>
      <c r="AB6" s="67">
        <v>436.797302</v>
      </c>
      <c r="AC6" s="67">
        <v>437.45431500000001</v>
      </c>
      <c r="AD6" s="67">
        <v>438.435089</v>
      </c>
      <c r="AE6" s="67">
        <v>439.63799999999998</v>
      </c>
      <c r="AF6" s="67">
        <v>442.36599699999999</v>
      </c>
      <c r="AG6" s="67">
        <v>444.013214</v>
      </c>
      <c r="AH6" s="67">
        <v>446.54458599999998</v>
      </c>
      <c r="AI6" s="67">
        <v>447.479401</v>
      </c>
      <c r="AJ6" s="67">
        <v>449.39428700000002</v>
      </c>
      <c r="AK6" s="68">
        <v>-2.4510000000000001E-3</v>
      </c>
    </row>
    <row r="7" spans="2:37" x14ac:dyDescent="0.45">
      <c r="B7" s="61" t="s">
        <v>292</v>
      </c>
    </row>
    <row r="8" spans="2:37" x14ac:dyDescent="0.45">
      <c r="B8" s="61" t="s">
        <v>293</v>
      </c>
      <c r="C8" s="71">
        <v>17.228000999999999</v>
      </c>
      <c r="D8" s="71">
        <v>17.550706999999999</v>
      </c>
      <c r="E8" s="71">
        <v>17.956469999999999</v>
      </c>
      <c r="F8" s="71">
        <v>18.561658999999999</v>
      </c>
      <c r="G8" s="71">
        <v>18.240932000000001</v>
      </c>
      <c r="H8" s="71">
        <v>18.305565000000001</v>
      </c>
      <c r="I8" s="71">
        <v>18.216169000000001</v>
      </c>
      <c r="J8" s="71">
        <v>18.124077</v>
      </c>
      <c r="K8" s="71">
        <v>17.872724999999999</v>
      </c>
      <c r="L8" s="71">
        <v>17.733559</v>
      </c>
      <c r="M8" s="71">
        <v>17.790877999999999</v>
      </c>
      <c r="N8" s="71">
        <v>17.809593</v>
      </c>
      <c r="O8" s="71">
        <v>17.797143999999999</v>
      </c>
      <c r="P8" s="71">
        <v>17.750488000000001</v>
      </c>
      <c r="Q8" s="71">
        <v>17.771865999999999</v>
      </c>
      <c r="R8" s="71">
        <v>17.749244999999998</v>
      </c>
      <c r="S8" s="71">
        <v>17.673556999999999</v>
      </c>
      <c r="T8" s="71">
        <v>17.654147999999999</v>
      </c>
      <c r="U8" s="71">
        <v>17.645510000000002</v>
      </c>
      <c r="V8" s="71">
        <v>17.653233</v>
      </c>
      <c r="W8" s="71">
        <v>17.691224999999999</v>
      </c>
      <c r="X8" s="71">
        <v>17.700320999999999</v>
      </c>
      <c r="Y8" s="71">
        <v>17.623837000000002</v>
      </c>
      <c r="Z8" s="71">
        <v>17.614208000000001</v>
      </c>
      <c r="AA8" s="71">
        <v>17.632324000000001</v>
      </c>
      <c r="AB8" s="71">
        <v>17.719449999999998</v>
      </c>
      <c r="AC8" s="71">
        <v>17.687442999999998</v>
      </c>
      <c r="AD8" s="71">
        <v>17.742956</v>
      </c>
      <c r="AE8" s="71">
        <v>17.742044</v>
      </c>
      <c r="AF8" s="71">
        <v>17.822962</v>
      </c>
      <c r="AG8" s="71">
        <v>17.809488000000002</v>
      </c>
      <c r="AH8" s="71">
        <v>17.825657</v>
      </c>
      <c r="AI8" s="71">
        <v>17.699687999999998</v>
      </c>
      <c r="AJ8" s="71">
        <v>17.697797999999999</v>
      </c>
      <c r="AK8" s="68">
        <v>2.61E-4</v>
      </c>
    </row>
    <row r="10" spans="2:37" ht="15" customHeight="1" x14ac:dyDescent="0.45">
      <c r="B10" s="61" t="s">
        <v>294</v>
      </c>
    </row>
    <row r="11" spans="2:37" ht="15" customHeight="1" x14ac:dyDescent="0.45">
      <c r="B11" s="74" t="s">
        <v>13</v>
      </c>
      <c r="C11" s="72">
        <v>1.5529999999999999</v>
      </c>
      <c r="D11" s="72">
        <v>1.5529999999999999</v>
      </c>
      <c r="E11" s="72">
        <v>1.5529999999999999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64" t="s">
        <v>164</v>
      </c>
    </row>
    <row r="12" spans="2:37" ht="15" customHeight="1" x14ac:dyDescent="0.45">
      <c r="B12" s="74" t="s">
        <v>12</v>
      </c>
      <c r="C12" s="72">
        <v>2.2949999999999999</v>
      </c>
      <c r="D12" s="72">
        <v>2.2949999999999999</v>
      </c>
      <c r="E12" s="72">
        <v>2.2949999999999999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64" t="s">
        <v>164</v>
      </c>
    </row>
    <row r="13" spans="2:37" ht="15" customHeight="1" x14ac:dyDescent="0.45">
      <c r="B13" s="74" t="s">
        <v>14</v>
      </c>
      <c r="C13" s="72">
        <v>9.6280000000000001</v>
      </c>
      <c r="D13" s="72">
        <v>9.6280000000000001</v>
      </c>
      <c r="E13" s="72">
        <v>9.6280000000000001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72">
        <v>0</v>
      </c>
      <c r="U13" s="72">
        <v>0</v>
      </c>
      <c r="V13" s="72">
        <v>0</v>
      </c>
      <c r="W13" s="72">
        <v>0</v>
      </c>
      <c r="X13" s="72">
        <v>0</v>
      </c>
      <c r="Y13" s="72">
        <v>0</v>
      </c>
      <c r="Z13" s="72">
        <v>0</v>
      </c>
      <c r="AA13" s="72">
        <v>0</v>
      </c>
      <c r="AB13" s="72">
        <v>0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64" t="s">
        <v>164</v>
      </c>
    </row>
    <row r="14" spans="2:37" ht="15" customHeight="1" x14ac:dyDescent="0.45">
      <c r="B14" s="74" t="s">
        <v>15</v>
      </c>
      <c r="C14" s="72">
        <v>527.828979</v>
      </c>
      <c r="D14" s="72">
        <v>527.828979</v>
      </c>
      <c r="E14" s="72">
        <v>527.828979</v>
      </c>
      <c r="F14" s="72">
        <v>381.09463499999998</v>
      </c>
      <c r="G14" s="72">
        <v>369.54522700000001</v>
      </c>
      <c r="H14" s="72">
        <v>357.17898600000001</v>
      </c>
      <c r="I14" s="72">
        <v>346.91030899999998</v>
      </c>
      <c r="J14" s="72">
        <v>333.87948599999999</v>
      </c>
      <c r="K14" s="72">
        <v>330.89709499999998</v>
      </c>
      <c r="L14" s="72">
        <v>321.93670700000001</v>
      </c>
      <c r="M14" s="72">
        <v>317.36334199999999</v>
      </c>
      <c r="N14" s="72">
        <v>320.72894300000002</v>
      </c>
      <c r="O14" s="72">
        <v>323.46853599999997</v>
      </c>
      <c r="P14" s="72">
        <v>322.56362899999999</v>
      </c>
      <c r="Q14" s="72">
        <v>335.11086999999998</v>
      </c>
      <c r="R14" s="72">
        <v>334.81295799999998</v>
      </c>
      <c r="S14" s="72">
        <v>338.01730300000003</v>
      </c>
      <c r="T14" s="72">
        <v>349.32910199999998</v>
      </c>
      <c r="U14" s="72">
        <v>351.129547</v>
      </c>
      <c r="V14" s="72">
        <v>357.54629499999999</v>
      </c>
      <c r="W14" s="72">
        <v>370.16168199999998</v>
      </c>
      <c r="X14" s="72">
        <v>372.70224000000002</v>
      </c>
      <c r="Y14" s="72">
        <v>376.39077800000001</v>
      </c>
      <c r="Z14" s="72">
        <v>381.97335800000002</v>
      </c>
      <c r="AA14" s="72">
        <v>384.73959400000001</v>
      </c>
      <c r="AB14" s="72">
        <v>389.76919600000002</v>
      </c>
      <c r="AC14" s="72">
        <v>395.469086</v>
      </c>
      <c r="AD14" s="72">
        <v>402.20483400000001</v>
      </c>
      <c r="AE14" s="72">
        <v>404.15927099999999</v>
      </c>
      <c r="AF14" s="72">
        <v>412.932953</v>
      </c>
      <c r="AG14" s="72">
        <v>418.10235599999999</v>
      </c>
      <c r="AH14" s="72">
        <v>420.51187099999999</v>
      </c>
      <c r="AI14" s="72">
        <v>419.92010499999998</v>
      </c>
      <c r="AJ14" s="72">
        <v>424.434326</v>
      </c>
      <c r="AK14" s="64">
        <v>-6.79E-3</v>
      </c>
    </row>
    <row r="15" spans="2:37" ht="15" customHeight="1" x14ac:dyDescent="0.45">
      <c r="B15" s="74" t="s">
        <v>23</v>
      </c>
      <c r="C15" s="72">
        <v>1484.7150879999999</v>
      </c>
      <c r="D15" s="72">
        <v>1538.8170170000001</v>
      </c>
      <c r="E15" s="72">
        <v>1533</v>
      </c>
      <c r="F15" s="72">
        <v>1698.105591</v>
      </c>
      <c r="G15" s="72">
        <v>1650.0679929999999</v>
      </c>
      <c r="H15" s="72">
        <v>1595.97522</v>
      </c>
      <c r="I15" s="72">
        <v>1572.0251459999999</v>
      </c>
      <c r="J15" s="72">
        <v>1545.298828</v>
      </c>
      <c r="K15" s="72">
        <v>1534.666138</v>
      </c>
      <c r="L15" s="72">
        <v>1490.081177</v>
      </c>
      <c r="M15" s="72">
        <v>1477.2320560000001</v>
      </c>
      <c r="N15" s="72">
        <v>1498.8654790000001</v>
      </c>
      <c r="O15" s="72">
        <v>1467.3881839999999</v>
      </c>
      <c r="P15" s="72">
        <v>1476.9948730000001</v>
      </c>
      <c r="Q15" s="72">
        <v>1501.7739260000001</v>
      </c>
      <c r="R15" s="72">
        <v>1490.578125</v>
      </c>
      <c r="S15" s="72">
        <v>1468.7146</v>
      </c>
      <c r="T15" s="72">
        <v>1511.593018</v>
      </c>
      <c r="U15" s="72">
        <v>1503.7937010000001</v>
      </c>
      <c r="V15" s="72">
        <v>1475.2890620000001</v>
      </c>
      <c r="W15" s="72">
        <v>1543.9261469999999</v>
      </c>
      <c r="X15" s="72">
        <v>1540.496582</v>
      </c>
      <c r="Y15" s="72">
        <v>1537.2016599999999</v>
      </c>
      <c r="Z15" s="72">
        <v>1556.186768</v>
      </c>
      <c r="AA15" s="72">
        <v>1564.395264</v>
      </c>
      <c r="AB15" s="72">
        <v>1543.641846</v>
      </c>
      <c r="AC15" s="72">
        <v>1564.987427</v>
      </c>
      <c r="AD15" s="72">
        <v>1592.6865230000001</v>
      </c>
      <c r="AE15" s="72">
        <v>1614.6571039999999</v>
      </c>
      <c r="AF15" s="72">
        <v>1633.6633300000001</v>
      </c>
      <c r="AG15" s="72">
        <v>1642.69165</v>
      </c>
      <c r="AH15" s="72">
        <v>1647.2193600000001</v>
      </c>
      <c r="AI15" s="72">
        <v>1635.9807129999999</v>
      </c>
      <c r="AJ15" s="72">
        <v>1641.2717290000001</v>
      </c>
      <c r="AK15" s="64">
        <v>2.016E-3</v>
      </c>
    </row>
    <row r="16" spans="2:37" ht="15" customHeight="1" x14ac:dyDescent="0.45">
      <c r="B16" s="74" t="s">
        <v>16</v>
      </c>
      <c r="C16" s="72">
        <v>5.7610000000000001</v>
      </c>
      <c r="D16" s="72">
        <v>5.7610000000000001</v>
      </c>
      <c r="E16" s="72">
        <v>5.7610000000000001</v>
      </c>
      <c r="F16" s="72">
        <v>5.7403149999999998</v>
      </c>
      <c r="G16" s="72">
        <v>13.880179999999999</v>
      </c>
      <c r="H16" s="72">
        <v>20.10004</v>
      </c>
      <c r="I16" s="72">
        <v>26.580870000000001</v>
      </c>
      <c r="J16" s="72">
        <v>16.602115999999999</v>
      </c>
      <c r="K16" s="72">
        <v>1.1588000000000001</v>
      </c>
      <c r="L16" s="72">
        <v>17.524881000000001</v>
      </c>
      <c r="M16" s="72">
        <v>23.596509999999999</v>
      </c>
      <c r="N16" s="72">
        <v>27.685549000000002</v>
      </c>
      <c r="O16" s="72">
        <v>20.777595999999999</v>
      </c>
      <c r="P16" s="72">
        <v>15.487730000000001</v>
      </c>
      <c r="Q16" s="72">
        <v>0</v>
      </c>
      <c r="R16" s="72">
        <v>3.3459000000000003E-2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3.1949999999999999E-2</v>
      </c>
      <c r="Y16" s="72">
        <v>2.0237999999999999E-2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1.0768E-2</v>
      </c>
      <c r="AG16" s="72">
        <v>1.5454000000000001E-2</v>
      </c>
      <c r="AH16" s="72">
        <v>2.6991999999999999E-2</v>
      </c>
      <c r="AI16" s="72">
        <v>2.4375000000000001E-2</v>
      </c>
      <c r="AJ16" s="72">
        <v>2.0191000000000001E-2</v>
      </c>
      <c r="AK16" s="64">
        <v>-0.16194800000000001</v>
      </c>
    </row>
    <row r="17" spans="2:37" ht="15" customHeight="1" x14ac:dyDescent="0.45">
      <c r="B17" s="74" t="s">
        <v>81</v>
      </c>
      <c r="C17" s="72">
        <v>2031.7810059999999</v>
      </c>
      <c r="D17" s="72">
        <v>2085.883057</v>
      </c>
      <c r="E17" s="72">
        <v>2080.0659179999998</v>
      </c>
      <c r="F17" s="72">
        <v>2084.9404300000001</v>
      </c>
      <c r="G17" s="72">
        <v>2033.493408</v>
      </c>
      <c r="H17" s="72">
        <v>1973.2542719999999</v>
      </c>
      <c r="I17" s="72">
        <v>1945.5162350000001</v>
      </c>
      <c r="J17" s="72">
        <v>1895.780518</v>
      </c>
      <c r="K17" s="72">
        <v>1866.7220460000001</v>
      </c>
      <c r="L17" s="72">
        <v>1829.542725</v>
      </c>
      <c r="M17" s="72">
        <v>1818.1920170000001</v>
      </c>
      <c r="N17" s="72">
        <v>1847.280029</v>
      </c>
      <c r="O17" s="72">
        <v>1811.6342770000001</v>
      </c>
      <c r="P17" s="72">
        <v>1815.046143</v>
      </c>
      <c r="Q17" s="72">
        <v>1836.8847659999999</v>
      </c>
      <c r="R17" s="72">
        <v>1825.424561</v>
      </c>
      <c r="S17" s="72">
        <v>1806.7319339999999</v>
      </c>
      <c r="T17" s="72">
        <v>1860.9221190000001</v>
      </c>
      <c r="U17" s="72">
        <v>1854.9232179999999</v>
      </c>
      <c r="V17" s="72">
        <v>1832.835327</v>
      </c>
      <c r="W17" s="72">
        <v>1914.0878909999999</v>
      </c>
      <c r="X17" s="72">
        <v>1913.2308350000001</v>
      </c>
      <c r="Y17" s="72">
        <v>1913.6126710000001</v>
      </c>
      <c r="Z17" s="72">
        <v>1938.1601559999999</v>
      </c>
      <c r="AA17" s="72">
        <v>1949.134888</v>
      </c>
      <c r="AB17" s="72">
        <v>1933.4110109999999</v>
      </c>
      <c r="AC17" s="72">
        <v>1960.456543</v>
      </c>
      <c r="AD17" s="72">
        <v>1994.891357</v>
      </c>
      <c r="AE17" s="72">
        <v>2018.8164059999999</v>
      </c>
      <c r="AF17" s="72">
        <v>2046.6070560000001</v>
      </c>
      <c r="AG17" s="72">
        <v>2060.8093260000001</v>
      </c>
      <c r="AH17" s="72">
        <v>2067.7583009999998</v>
      </c>
      <c r="AI17" s="72">
        <v>2055.9252929999998</v>
      </c>
      <c r="AJ17" s="72">
        <v>2065.726318</v>
      </c>
      <c r="AK17" s="64">
        <v>-3.0299999999999999E-4</v>
      </c>
    </row>
    <row r="18" spans="2:37" ht="15" customHeight="1" x14ac:dyDescent="0.45">
      <c r="B18" s="62" t="s">
        <v>17</v>
      </c>
      <c r="C18" s="72">
        <v>1477.841064</v>
      </c>
      <c r="D18" s="72">
        <v>1458.953857</v>
      </c>
      <c r="E18" s="72">
        <v>1443.5708010000001</v>
      </c>
      <c r="F18" s="72">
        <v>1503.6347659999999</v>
      </c>
      <c r="G18" s="72">
        <v>1494.849365</v>
      </c>
      <c r="H18" s="72">
        <v>1507.3222659999999</v>
      </c>
      <c r="I18" s="72">
        <v>1516.399414</v>
      </c>
      <c r="J18" s="72">
        <v>1501.2585449999999</v>
      </c>
      <c r="K18" s="72">
        <v>1490.4748540000001</v>
      </c>
      <c r="L18" s="72">
        <v>1497.544678</v>
      </c>
      <c r="M18" s="72">
        <v>1427.8542480000001</v>
      </c>
      <c r="N18" s="72">
        <v>1453.719482</v>
      </c>
      <c r="O18" s="72">
        <v>1403.5823969999999</v>
      </c>
      <c r="P18" s="72">
        <v>1411.8294679999999</v>
      </c>
      <c r="Q18" s="72">
        <v>1393.601318</v>
      </c>
      <c r="R18" s="72">
        <v>1387.4726559999999</v>
      </c>
      <c r="S18" s="72">
        <v>1376.3201899999999</v>
      </c>
      <c r="T18" s="72">
        <v>1393.6176760000001</v>
      </c>
      <c r="U18" s="72">
        <v>1409.8443600000001</v>
      </c>
      <c r="V18" s="72">
        <v>1413.5104980000001</v>
      </c>
      <c r="W18" s="72">
        <v>1415.6099850000001</v>
      </c>
      <c r="X18" s="72">
        <v>1432.585327</v>
      </c>
      <c r="Y18" s="72">
        <v>1431.0893550000001</v>
      </c>
      <c r="Z18" s="72">
        <v>1444.054077</v>
      </c>
      <c r="AA18" s="72">
        <v>1452.4626459999999</v>
      </c>
      <c r="AB18" s="72">
        <v>1436.8176269999999</v>
      </c>
      <c r="AC18" s="72">
        <v>1464.9995120000001</v>
      </c>
      <c r="AD18" s="72">
        <v>1457.420044</v>
      </c>
      <c r="AE18" s="72">
        <v>1525.833862</v>
      </c>
      <c r="AF18" s="72">
        <v>1499.611328</v>
      </c>
      <c r="AG18" s="72">
        <v>1507.556274</v>
      </c>
      <c r="AH18" s="72">
        <v>1514.6473390000001</v>
      </c>
      <c r="AI18" s="72">
        <v>1540.548828</v>
      </c>
      <c r="AJ18" s="72">
        <v>1541.2818600000001</v>
      </c>
      <c r="AK18" s="64">
        <v>1.717E-3</v>
      </c>
    </row>
    <row r="19" spans="2:37" ht="15" customHeight="1" x14ac:dyDescent="0.45">
      <c r="B19" s="62" t="s">
        <v>24</v>
      </c>
      <c r="C19" s="72">
        <v>1286.2730710000001</v>
      </c>
      <c r="D19" s="72">
        <v>1121.4530030000001</v>
      </c>
      <c r="E19" s="72">
        <v>1111.1560059999999</v>
      </c>
      <c r="F19" s="72">
        <v>1224.316284</v>
      </c>
      <c r="G19" s="72">
        <v>1216.0892329999999</v>
      </c>
      <c r="H19" s="72">
        <v>1238.864014</v>
      </c>
      <c r="I19" s="72">
        <v>1242.8732910000001</v>
      </c>
      <c r="J19" s="72">
        <v>1239.8220209999999</v>
      </c>
      <c r="K19" s="72">
        <v>1238.5980219999999</v>
      </c>
      <c r="L19" s="72">
        <v>1240.612061</v>
      </c>
      <c r="M19" s="72">
        <v>1205.877686</v>
      </c>
      <c r="N19" s="72">
        <v>1207.2138669999999</v>
      </c>
      <c r="O19" s="72">
        <v>1188.897217</v>
      </c>
      <c r="P19" s="72">
        <v>1192.074341</v>
      </c>
      <c r="Q19" s="72">
        <v>1178.767456</v>
      </c>
      <c r="R19" s="72">
        <v>1175.8544919999999</v>
      </c>
      <c r="S19" s="72">
        <v>1175.8035890000001</v>
      </c>
      <c r="T19" s="72">
        <v>1167.43335</v>
      </c>
      <c r="U19" s="72">
        <v>1181.132202</v>
      </c>
      <c r="V19" s="72">
        <v>1195.2983400000001</v>
      </c>
      <c r="W19" s="72">
        <v>1172.8358149999999</v>
      </c>
      <c r="X19" s="72">
        <v>1183.794922</v>
      </c>
      <c r="Y19" s="72">
        <v>1179.272095</v>
      </c>
      <c r="Z19" s="72">
        <v>1185.630371</v>
      </c>
      <c r="AA19" s="72">
        <v>1188.4338379999999</v>
      </c>
      <c r="AB19" s="72">
        <v>1191.472534</v>
      </c>
      <c r="AC19" s="72">
        <v>1200.4077150000001</v>
      </c>
      <c r="AD19" s="72">
        <v>1189.474121</v>
      </c>
      <c r="AE19" s="72">
        <v>1229.6499020000001</v>
      </c>
      <c r="AF19" s="72">
        <v>1208.8408199999999</v>
      </c>
      <c r="AG19" s="72">
        <v>1211.969971</v>
      </c>
      <c r="AH19" s="72">
        <v>1215.7791749999999</v>
      </c>
      <c r="AI19" s="72">
        <v>1230.760986</v>
      </c>
      <c r="AJ19" s="72">
        <v>1229.905518</v>
      </c>
      <c r="AK19" s="64">
        <v>2.8890000000000001E-3</v>
      </c>
    </row>
    <row r="20" spans="2:37" ht="15" customHeight="1" x14ac:dyDescent="0.45">
      <c r="B20" s="62" t="s">
        <v>25</v>
      </c>
      <c r="C20" s="72">
        <v>191.567993</v>
      </c>
      <c r="D20" s="72">
        <v>337.50082400000002</v>
      </c>
      <c r="E20" s="72">
        <v>332.41473400000001</v>
      </c>
      <c r="F20" s="72">
        <v>279.318512</v>
      </c>
      <c r="G20" s="72">
        <v>278.76010100000002</v>
      </c>
      <c r="H20" s="72">
        <v>268.45822099999998</v>
      </c>
      <c r="I20" s="72">
        <v>273.52615400000002</v>
      </c>
      <c r="J20" s="72">
        <v>261.43658399999998</v>
      </c>
      <c r="K20" s="72">
        <v>251.876846</v>
      </c>
      <c r="L20" s="72">
        <v>256.93261699999999</v>
      </c>
      <c r="M20" s="72">
        <v>221.976562</v>
      </c>
      <c r="N20" s="72">
        <v>246.50563</v>
      </c>
      <c r="O20" s="72">
        <v>214.68524199999999</v>
      </c>
      <c r="P20" s="72">
        <v>219.755157</v>
      </c>
      <c r="Q20" s="72">
        <v>214.83386200000001</v>
      </c>
      <c r="R20" s="72">
        <v>211.61821</v>
      </c>
      <c r="S20" s="72">
        <v>200.51664700000001</v>
      </c>
      <c r="T20" s="72">
        <v>226.18428</v>
      </c>
      <c r="U20" s="72">
        <v>228.71212800000001</v>
      </c>
      <c r="V20" s="72">
        <v>218.21220400000001</v>
      </c>
      <c r="W20" s="72">
        <v>242.77420000000001</v>
      </c>
      <c r="X20" s="72">
        <v>248.79037500000001</v>
      </c>
      <c r="Y20" s="72">
        <v>251.817215</v>
      </c>
      <c r="Z20" s="72">
        <v>258.42364500000002</v>
      </c>
      <c r="AA20" s="72">
        <v>264.028839</v>
      </c>
      <c r="AB20" s="72">
        <v>245.34513899999999</v>
      </c>
      <c r="AC20" s="72">
        <v>264.59179699999999</v>
      </c>
      <c r="AD20" s="72">
        <v>267.94592299999999</v>
      </c>
      <c r="AE20" s="72">
        <v>296.18396000000001</v>
      </c>
      <c r="AF20" s="72">
        <v>290.77047700000003</v>
      </c>
      <c r="AG20" s="72">
        <v>295.58630399999998</v>
      </c>
      <c r="AH20" s="72">
        <v>298.86816399999998</v>
      </c>
      <c r="AI20" s="72">
        <v>309.78784200000001</v>
      </c>
      <c r="AJ20" s="72">
        <v>311.37631199999998</v>
      </c>
      <c r="AK20" s="64">
        <v>-2.5149999999999999E-3</v>
      </c>
    </row>
    <row r="21" spans="2:37" ht="15" customHeight="1" x14ac:dyDescent="0.45">
      <c r="B21" s="62" t="s">
        <v>26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64" t="s">
        <v>164</v>
      </c>
    </row>
    <row r="22" spans="2:37" ht="15" customHeight="1" x14ac:dyDescent="0.45">
      <c r="B22" s="62" t="s">
        <v>27</v>
      </c>
      <c r="C22" s="72">
        <v>24</v>
      </c>
      <c r="D22" s="72">
        <v>24</v>
      </c>
      <c r="E22" s="72">
        <v>24</v>
      </c>
      <c r="F22" s="72">
        <v>30.971101999999998</v>
      </c>
      <c r="G22" s="72">
        <v>30.971101999999998</v>
      </c>
      <c r="H22" s="72">
        <v>30.971101999999998</v>
      </c>
      <c r="I22" s="72">
        <v>30.971101999999998</v>
      </c>
      <c r="J22" s="72">
        <v>30.971101999999998</v>
      </c>
      <c r="K22" s="72">
        <v>30.971101999999998</v>
      </c>
      <c r="L22" s="72">
        <v>30.971101999999998</v>
      </c>
      <c r="M22" s="72">
        <v>30.971101999999998</v>
      </c>
      <c r="N22" s="72">
        <v>30.971101999999998</v>
      </c>
      <c r="O22" s="72">
        <v>30.971101999999998</v>
      </c>
      <c r="P22" s="72">
        <v>30.971101999999998</v>
      </c>
      <c r="Q22" s="72">
        <v>30.971101999999998</v>
      </c>
      <c r="R22" s="72">
        <v>30.971101999999998</v>
      </c>
      <c r="S22" s="72">
        <v>30.971101999999998</v>
      </c>
      <c r="T22" s="72">
        <v>30.971101999999998</v>
      </c>
      <c r="U22" s="72">
        <v>30.971101999999998</v>
      </c>
      <c r="V22" s="72">
        <v>30.971101999999998</v>
      </c>
      <c r="W22" s="72">
        <v>30.971101999999998</v>
      </c>
      <c r="X22" s="72">
        <v>30.971101999999998</v>
      </c>
      <c r="Y22" s="72">
        <v>30.971101999999998</v>
      </c>
      <c r="Z22" s="72">
        <v>30.971101999999998</v>
      </c>
      <c r="AA22" s="72">
        <v>30.971101999999998</v>
      </c>
      <c r="AB22" s="72">
        <v>30.971101999999998</v>
      </c>
      <c r="AC22" s="72">
        <v>30.971101999999998</v>
      </c>
      <c r="AD22" s="72">
        <v>30.971101999999998</v>
      </c>
      <c r="AE22" s="72">
        <v>30.971101999999998</v>
      </c>
      <c r="AF22" s="72">
        <v>30.971101999999998</v>
      </c>
      <c r="AG22" s="72">
        <v>30.971101999999998</v>
      </c>
      <c r="AH22" s="72">
        <v>30.971101999999998</v>
      </c>
      <c r="AI22" s="72">
        <v>30.971101999999998</v>
      </c>
      <c r="AJ22" s="72">
        <v>30.971101999999998</v>
      </c>
      <c r="AK22" s="64">
        <v>8.0009999999999994E-3</v>
      </c>
    </row>
    <row r="23" spans="2:37" ht="15" customHeight="1" x14ac:dyDescent="0.45">
      <c r="B23" s="62" t="s">
        <v>117</v>
      </c>
      <c r="C23" s="72">
        <v>783.99597200000005</v>
      </c>
      <c r="D23" s="72">
        <v>782.41796899999997</v>
      </c>
      <c r="E23" s="72">
        <v>802.76788299999998</v>
      </c>
      <c r="F23" s="72">
        <v>837.63122599999997</v>
      </c>
      <c r="G23" s="72">
        <v>838.94726600000001</v>
      </c>
      <c r="H23" s="72">
        <v>840.18133499999999</v>
      </c>
      <c r="I23" s="72">
        <v>841.316956</v>
      </c>
      <c r="J23" s="72">
        <v>844.53350799999998</v>
      </c>
      <c r="K23" s="72">
        <v>845.60510299999999</v>
      </c>
      <c r="L23" s="72">
        <v>845.90173300000004</v>
      </c>
      <c r="M23" s="72">
        <v>846.117615</v>
      </c>
      <c r="N23" s="72">
        <v>851.53051800000003</v>
      </c>
      <c r="O23" s="72">
        <v>852.830872</v>
      </c>
      <c r="P23" s="72">
        <v>855.32501200000002</v>
      </c>
      <c r="Q23" s="72">
        <v>846.38635299999999</v>
      </c>
      <c r="R23" s="72">
        <v>847.30737299999998</v>
      </c>
      <c r="S23" s="72">
        <v>848.44592299999999</v>
      </c>
      <c r="T23" s="72">
        <v>848.72808799999996</v>
      </c>
      <c r="U23" s="72">
        <v>848.77362100000005</v>
      </c>
      <c r="V23" s="72">
        <v>848.77972399999999</v>
      </c>
      <c r="W23" s="72">
        <v>848.77179000000001</v>
      </c>
      <c r="X23" s="72">
        <v>848.74652100000003</v>
      </c>
      <c r="Y23" s="72">
        <v>848.72582999999997</v>
      </c>
      <c r="Z23" s="72">
        <v>848.69793700000002</v>
      </c>
      <c r="AA23" s="72">
        <v>848.70318599999996</v>
      </c>
      <c r="AB23" s="72">
        <v>844.51190199999996</v>
      </c>
      <c r="AC23" s="72">
        <v>840.10711700000002</v>
      </c>
      <c r="AD23" s="72">
        <v>838.93585199999995</v>
      </c>
      <c r="AE23" s="72">
        <v>837.24615500000004</v>
      </c>
      <c r="AF23" s="72">
        <v>837.23962400000005</v>
      </c>
      <c r="AG23" s="72">
        <v>837.22717299999999</v>
      </c>
      <c r="AH23" s="72">
        <v>837.21575900000005</v>
      </c>
      <c r="AI23" s="72">
        <v>837.20562700000005</v>
      </c>
      <c r="AJ23" s="72">
        <v>837.19421399999999</v>
      </c>
      <c r="AK23" s="64">
        <v>2.117E-3</v>
      </c>
    </row>
    <row r="24" spans="2:37" x14ac:dyDescent="0.45">
      <c r="B24" s="62" t="s">
        <v>22</v>
      </c>
      <c r="C24" s="72">
        <v>202.70098899999999</v>
      </c>
      <c r="D24" s="72">
        <v>202.70098899999999</v>
      </c>
      <c r="E24" s="72">
        <v>202.70098899999999</v>
      </c>
      <c r="F24" s="72">
        <v>208.61547899999999</v>
      </c>
      <c r="G24" s="72">
        <v>204.761292</v>
      </c>
      <c r="H24" s="72">
        <v>201.33343500000001</v>
      </c>
      <c r="I24" s="72">
        <v>197.59556599999999</v>
      </c>
      <c r="J24" s="72">
        <v>192.152771</v>
      </c>
      <c r="K24" s="72">
        <v>188.99897799999999</v>
      </c>
      <c r="L24" s="72">
        <v>183.82186899999999</v>
      </c>
      <c r="M24" s="72">
        <v>179.40068099999999</v>
      </c>
      <c r="N24" s="72">
        <v>181.03556800000001</v>
      </c>
      <c r="O24" s="72">
        <v>177.91980000000001</v>
      </c>
      <c r="P24" s="72">
        <v>178.38232400000001</v>
      </c>
      <c r="Q24" s="72">
        <v>180.61944600000001</v>
      </c>
      <c r="R24" s="72">
        <v>179.868179</v>
      </c>
      <c r="S24" s="72">
        <v>178.195099</v>
      </c>
      <c r="T24" s="72">
        <v>182.56556699999999</v>
      </c>
      <c r="U24" s="72">
        <v>182.07647700000001</v>
      </c>
      <c r="V24" s="72">
        <v>181.93002300000001</v>
      </c>
      <c r="W24" s="72">
        <v>185.526352</v>
      </c>
      <c r="X24" s="72">
        <v>186.070999</v>
      </c>
      <c r="Y24" s="72">
        <v>185.614532</v>
      </c>
      <c r="Z24" s="72">
        <v>188.38061500000001</v>
      </c>
      <c r="AA24" s="72">
        <v>189.07450900000001</v>
      </c>
      <c r="AB24" s="72">
        <v>189.08633399999999</v>
      </c>
      <c r="AC24" s="72">
        <v>191.91108700000001</v>
      </c>
      <c r="AD24" s="72">
        <v>194.19776899999999</v>
      </c>
      <c r="AE24" s="72">
        <v>197.605118</v>
      </c>
      <c r="AF24" s="72">
        <v>199.14454699999999</v>
      </c>
      <c r="AG24" s="72">
        <v>200.590317</v>
      </c>
      <c r="AH24" s="72">
        <v>201.08874499999999</v>
      </c>
      <c r="AI24" s="72">
        <v>201.22792100000001</v>
      </c>
      <c r="AJ24" s="72">
        <v>201.59368900000001</v>
      </c>
      <c r="AK24" s="64">
        <v>-1.7100000000000001E-4</v>
      </c>
    </row>
    <row r="25" spans="2:37" ht="15" customHeight="1" x14ac:dyDescent="0.45">
      <c r="B25" s="61" t="s">
        <v>1</v>
      </c>
      <c r="C25" s="71">
        <v>4520.3188479999999</v>
      </c>
      <c r="D25" s="71">
        <v>4553.9560549999997</v>
      </c>
      <c r="E25" s="71">
        <v>4553.1054690000001</v>
      </c>
      <c r="F25" s="71">
        <v>4665.7929690000001</v>
      </c>
      <c r="G25" s="71">
        <v>4603.0224609999996</v>
      </c>
      <c r="H25" s="71">
        <v>4553.0625</v>
      </c>
      <c r="I25" s="71">
        <v>4531.7993159999996</v>
      </c>
      <c r="J25" s="71">
        <v>4464.6967770000001</v>
      </c>
      <c r="K25" s="71">
        <v>4422.7719729999999</v>
      </c>
      <c r="L25" s="71">
        <v>4387.7822269999997</v>
      </c>
      <c r="M25" s="71">
        <v>4302.5356449999999</v>
      </c>
      <c r="N25" s="71">
        <v>4364.5371089999999</v>
      </c>
      <c r="O25" s="71">
        <v>4276.9389650000003</v>
      </c>
      <c r="P25" s="71">
        <v>4291.5541990000002</v>
      </c>
      <c r="Q25" s="71">
        <v>4288.4628910000001</v>
      </c>
      <c r="R25" s="71">
        <v>4271.0439450000003</v>
      </c>
      <c r="S25" s="71">
        <v>4240.6645509999998</v>
      </c>
      <c r="T25" s="71">
        <v>4316.8046880000002</v>
      </c>
      <c r="U25" s="71">
        <v>4326.5888670000004</v>
      </c>
      <c r="V25" s="71">
        <v>4308.0263670000004</v>
      </c>
      <c r="W25" s="71">
        <v>4394.9672849999997</v>
      </c>
      <c r="X25" s="71">
        <v>4411.6049800000001</v>
      </c>
      <c r="Y25" s="71">
        <v>4410.013672</v>
      </c>
      <c r="Z25" s="71">
        <v>4450.2641599999997</v>
      </c>
      <c r="AA25" s="71">
        <v>4470.3466799999997</v>
      </c>
      <c r="AB25" s="71">
        <v>4434.7978519999997</v>
      </c>
      <c r="AC25" s="71">
        <v>4488.4453119999998</v>
      </c>
      <c r="AD25" s="71">
        <v>4516.4165039999998</v>
      </c>
      <c r="AE25" s="71">
        <v>4610.4731449999999</v>
      </c>
      <c r="AF25" s="71">
        <v>4613.5737300000001</v>
      </c>
      <c r="AG25" s="71">
        <v>4637.154297</v>
      </c>
      <c r="AH25" s="71">
        <v>4651.6816410000001</v>
      </c>
      <c r="AI25" s="71">
        <v>4665.8789059999999</v>
      </c>
      <c r="AJ25" s="71">
        <v>4676.767578</v>
      </c>
      <c r="AK25" s="68">
        <v>8.3199999999999995E-4</v>
      </c>
    </row>
    <row r="26" spans="2:37" ht="15" customHeight="1" x14ac:dyDescent="0.45"/>
    <row r="27" spans="2:37" ht="15" customHeight="1" x14ac:dyDescent="0.45">
      <c r="B27" s="61" t="s">
        <v>295</v>
      </c>
    </row>
    <row r="28" spans="2:37" ht="15" customHeight="1" x14ac:dyDescent="0.45">
      <c r="B28" s="61" t="s">
        <v>296</v>
      </c>
      <c r="C28" s="67">
        <v>259.37240600000001</v>
      </c>
      <c r="D28" s="67">
        <v>260.65329000000003</v>
      </c>
      <c r="E28" s="67">
        <v>258.61788899999999</v>
      </c>
      <c r="F28" s="67">
        <v>257.28796399999999</v>
      </c>
      <c r="G28" s="67">
        <v>251.658051</v>
      </c>
      <c r="H28" s="67">
        <v>247.417282</v>
      </c>
      <c r="I28" s="67">
        <v>245.32650799999999</v>
      </c>
      <c r="J28" s="67">
        <v>239.953217</v>
      </c>
      <c r="K28" s="67">
        <v>236.851517</v>
      </c>
      <c r="L28" s="67">
        <v>234.27929700000001</v>
      </c>
      <c r="M28" s="67">
        <v>228.90933200000001</v>
      </c>
      <c r="N28" s="67">
        <v>232.63301100000001</v>
      </c>
      <c r="O28" s="67">
        <v>227.438751</v>
      </c>
      <c r="P28" s="67">
        <v>228.035538</v>
      </c>
      <c r="Q28" s="67">
        <v>228.79719499999999</v>
      </c>
      <c r="R28" s="67">
        <v>227.43112199999999</v>
      </c>
      <c r="S28" s="67">
        <v>225.27879300000001</v>
      </c>
      <c r="T28" s="67">
        <v>230.55967699999999</v>
      </c>
      <c r="U28" s="67">
        <v>230.87243699999999</v>
      </c>
      <c r="V28" s="67">
        <v>229.47953799999999</v>
      </c>
      <c r="W28" s="67">
        <v>235.65463299999999</v>
      </c>
      <c r="X28" s="67">
        <v>236.49684099999999</v>
      </c>
      <c r="Y28" s="67">
        <v>236.317734</v>
      </c>
      <c r="Z28" s="67">
        <v>238.840744</v>
      </c>
      <c r="AA28" s="67">
        <v>239.89790300000001</v>
      </c>
      <c r="AB28" s="67">
        <v>238.18208300000001</v>
      </c>
      <c r="AC28" s="67">
        <v>241.595337</v>
      </c>
      <c r="AD28" s="67">
        <v>243.73996</v>
      </c>
      <c r="AE28" s="67">
        <v>249.34321600000001</v>
      </c>
      <c r="AF28" s="67">
        <v>249.967422</v>
      </c>
      <c r="AG28" s="67">
        <v>251.43589800000001</v>
      </c>
      <c r="AH28" s="67">
        <v>252.312332</v>
      </c>
      <c r="AI28" s="67">
        <v>252.75473</v>
      </c>
      <c r="AJ28" s="67">
        <v>253.49095199999999</v>
      </c>
      <c r="AK28" s="68">
        <v>-8.7000000000000001E-4</v>
      </c>
    </row>
    <row r="29" spans="2:37" ht="15" customHeight="1" x14ac:dyDescent="0.45"/>
    <row r="30" spans="2:37" ht="15" customHeight="1" x14ac:dyDescent="0.45">
      <c r="B30" s="61" t="s">
        <v>297</v>
      </c>
    </row>
    <row r="31" spans="2:37" ht="15" customHeight="1" x14ac:dyDescent="0.45">
      <c r="B31" s="61" t="s">
        <v>298</v>
      </c>
    </row>
    <row r="32" spans="2:37" ht="15" customHeight="1" x14ac:dyDescent="0.45">
      <c r="B32" s="62" t="s">
        <v>30</v>
      </c>
      <c r="C32" s="72">
        <v>1.5529999999999999</v>
      </c>
      <c r="D32" s="72">
        <v>1.5529999999999999</v>
      </c>
      <c r="E32" s="72">
        <v>1.5529999999999999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0</v>
      </c>
      <c r="V32" s="72">
        <v>0</v>
      </c>
      <c r="W32" s="72">
        <v>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64" t="s">
        <v>164</v>
      </c>
    </row>
    <row r="33" spans="2:37" ht="15" customHeight="1" x14ac:dyDescent="0.45">
      <c r="B33" s="62" t="s">
        <v>31</v>
      </c>
      <c r="C33" s="72">
        <v>2.2949999999999999</v>
      </c>
      <c r="D33" s="72">
        <v>2.2949999999999999</v>
      </c>
      <c r="E33" s="72">
        <v>2.2949999999999999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64" t="s">
        <v>164</v>
      </c>
    </row>
    <row r="34" spans="2:37" ht="15" customHeight="1" x14ac:dyDescent="0.45">
      <c r="B34" s="62" t="s">
        <v>299</v>
      </c>
      <c r="C34" s="72">
        <v>9.6280000000000001</v>
      </c>
      <c r="D34" s="72">
        <v>9.6280000000000001</v>
      </c>
      <c r="E34" s="72">
        <v>9.6280000000000001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>
        <v>0</v>
      </c>
      <c r="Y34" s="72">
        <v>0</v>
      </c>
      <c r="Z34" s="72">
        <v>0</v>
      </c>
      <c r="AA34" s="72">
        <v>0</v>
      </c>
      <c r="AB34" s="72">
        <v>0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64" t="s">
        <v>164</v>
      </c>
    </row>
    <row r="35" spans="2:37" ht="15" customHeight="1" x14ac:dyDescent="0.45">
      <c r="B35" s="62" t="s">
        <v>32</v>
      </c>
      <c r="C35" s="72">
        <v>524.52899200000002</v>
      </c>
      <c r="D35" s="72">
        <v>526.17895499999997</v>
      </c>
      <c r="E35" s="72">
        <v>526.17895499999997</v>
      </c>
      <c r="F35" s="72">
        <v>381.09463499999998</v>
      </c>
      <c r="G35" s="72">
        <v>369.54522700000001</v>
      </c>
      <c r="H35" s="72">
        <v>357.17898600000001</v>
      </c>
      <c r="I35" s="72">
        <v>346.91030899999998</v>
      </c>
      <c r="J35" s="72">
        <v>333.87948599999999</v>
      </c>
      <c r="K35" s="72">
        <v>330.89709499999998</v>
      </c>
      <c r="L35" s="72">
        <v>321.93670700000001</v>
      </c>
      <c r="M35" s="72">
        <v>317.36334199999999</v>
      </c>
      <c r="N35" s="72">
        <v>320.72894300000002</v>
      </c>
      <c r="O35" s="72">
        <v>323.46853599999997</v>
      </c>
      <c r="P35" s="72">
        <v>322.56362899999999</v>
      </c>
      <c r="Q35" s="72">
        <v>335.11086999999998</v>
      </c>
      <c r="R35" s="72">
        <v>334.81295799999998</v>
      </c>
      <c r="S35" s="72">
        <v>338.01730300000003</v>
      </c>
      <c r="T35" s="72">
        <v>349.32910199999998</v>
      </c>
      <c r="U35" s="72">
        <v>351.129547</v>
      </c>
      <c r="V35" s="72">
        <v>357.54629499999999</v>
      </c>
      <c r="W35" s="72">
        <v>370.16168199999998</v>
      </c>
      <c r="X35" s="72">
        <v>372.70224000000002</v>
      </c>
      <c r="Y35" s="72">
        <v>376.39077800000001</v>
      </c>
      <c r="Z35" s="72">
        <v>381.97335800000002</v>
      </c>
      <c r="AA35" s="72">
        <v>384.73959400000001</v>
      </c>
      <c r="AB35" s="72">
        <v>389.76919600000002</v>
      </c>
      <c r="AC35" s="72">
        <v>395.469086</v>
      </c>
      <c r="AD35" s="72">
        <v>402.20483400000001</v>
      </c>
      <c r="AE35" s="72">
        <v>404.15927099999999</v>
      </c>
      <c r="AF35" s="72">
        <v>412.932953</v>
      </c>
      <c r="AG35" s="72">
        <v>418.10235599999999</v>
      </c>
      <c r="AH35" s="72">
        <v>420.51187099999999</v>
      </c>
      <c r="AI35" s="72">
        <v>419.92010499999998</v>
      </c>
      <c r="AJ35" s="72">
        <v>424.434326</v>
      </c>
      <c r="AK35" s="64">
        <v>-6.6930000000000002E-3</v>
      </c>
    </row>
    <row r="36" spans="2:37" ht="15" customHeight="1" x14ac:dyDescent="0.45">
      <c r="B36" s="62" t="s">
        <v>300</v>
      </c>
      <c r="C36" s="72">
        <v>1419.0151370000001</v>
      </c>
      <c r="D36" s="72">
        <v>1447.6070560000001</v>
      </c>
      <c r="E36" s="72">
        <v>1441.790039</v>
      </c>
      <c r="F36" s="72">
        <v>1581.3382570000001</v>
      </c>
      <c r="G36" s="72">
        <v>1533.300659</v>
      </c>
      <c r="H36" s="72">
        <v>1479.2078859999999</v>
      </c>
      <c r="I36" s="72">
        <v>1455.2578120000001</v>
      </c>
      <c r="J36" s="72">
        <v>1428.5314940000001</v>
      </c>
      <c r="K36" s="72">
        <v>1417.8988039999999</v>
      </c>
      <c r="L36" s="72">
        <v>1373.3138429999999</v>
      </c>
      <c r="M36" s="72">
        <v>1360.4647219999999</v>
      </c>
      <c r="N36" s="72">
        <v>1382.0981449999999</v>
      </c>
      <c r="O36" s="72">
        <v>1354.1405030000001</v>
      </c>
      <c r="P36" s="72">
        <v>1363.109009</v>
      </c>
      <c r="Q36" s="72">
        <v>1389.0751949999999</v>
      </c>
      <c r="R36" s="72">
        <v>1378.0764160000001</v>
      </c>
      <c r="S36" s="72">
        <v>1357.1539310000001</v>
      </c>
      <c r="T36" s="72">
        <v>1398.66626</v>
      </c>
      <c r="U36" s="72">
        <v>1391.1085210000001</v>
      </c>
      <c r="V36" s="72">
        <v>1362.552124</v>
      </c>
      <c r="W36" s="72">
        <v>1431.958374</v>
      </c>
      <c r="X36" s="72">
        <v>1428.692505</v>
      </c>
      <c r="Y36" s="72">
        <v>1425.8005370000001</v>
      </c>
      <c r="Z36" s="72">
        <v>1444.062134</v>
      </c>
      <c r="AA36" s="72">
        <v>1451.8164059999999</v>
      </c>
      <c r="AB36" s="72">
        <v>1431.9530030000001</v>
      </c>
      <c r="AC36" s="72">
        <v>1452.8498540000001</v>
      </c>
      <c r="AD36" s="72">
        <v>1480.1163329999999</v>
      </c>
      <c r="AE36" s="72">
        <v>1499.754639</v>
      </c>
      <c r="AF36" s="72">
        <v>1518.9101559999999</v>
      </c>
      <c r="AG36" s="72">
        <v>1527.573975</v>
      </c>
      <c r="AH36" s="72">
        <v>1531.5738530000001</v>
      </c>
      <c r="AI36" s="72">
        <v>1519.951294</v>
      </c>
      <c r="AJ36" s="72">
        <v>1524.737061</v>
      </c>
      <c r="AK36" s="64">
        <v>1.624E-3</v>
      </c>
    </row>
    <row r="37" spans="2:37" ht="15" customHeight="1" x14ac:dyDescent="0.45">
      <c r="B37" s="62" t="s">
        <v>33</v>
      </c>
      <c r="C37" s="72">
        <v>5.7610000000000001</v>
      </c>
      <c r="D37" s="72">
        <v>5.7610000000000001</v>
      </c>
      <c r="E37" s="72">
        <v>5.7610000000000001</v>
      </c>
      <c r="F37" s="72">
        <v>5.7403149999999998</v>
      </c>
      <c r="G37" s="72">
        <v>13.880179999999999</v>
      </c>
      <c r="H37" s="72">
        <v>20.10004</v>
      </c>
      <c r="I37" s="72">
        <v>26.580870000000001</v>
      </c>
      <c r="J37" s="72">
        <v>16.602115999999999</v>
      </c>
      <c r="K37" s="72">
        <v>1.1588000000000001</v>
      </c>
      <c r="L37" s="72">
        <v>17.524881000000001</v>
      </c>
      <c r="M37" s="72">
        <v>23.596509999999999</v>
      </c>
      <c r="N37" s="72">
        <v>27.685549000000002</v>
      </c>
      <c r="O37" s="72">
        <v>20.777595999999999</v>
      </c>
      <c r="P37" s="72">
        <v>15.487730000000001</v>
      </c>
      <c r="Q37" s="72">
        <v>0</v>
      </c>
      <c r="R37" s="72">
        <v>3.3459000000000003E-2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3.1949999999999999E-2</v>
      </c>
      <c r="Y37" s="72">
        <v>2.0237999999999999E-2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1.0768E-2</v>
      </c>
      <c r="AG37" s="72">
        <v>1.5454000000000001E-2</v>
      </c>
      <c r="AH37" s="72">
        <v>2.6991999999999999E-2</v>
      </c>
      <c r="AI37" s="72">
        <v>2.4375000000000001E-2</v>
      </c>
      <c r="AJ37" s="72">
        <v>2.0191000000000001E-2</v>
      </c>
      <c r="AK37" s="64">
        <v>-0.16194800000000001</v>
      </c>
    </row>
    <row r="38" spans="2:37" ht="15" customHeight="1" x14ac:dyDescent="0.45">
      <c r="B38" s="62" t="s">
        <v>87</v>
      </c>
      <c r="C38" s="72">
        <v>1962.7811280000001</v>
      </c>
      <c r="D38" s="72">
        <v>1993.0229489999999</v>
      </c>
      <c r="E38" s="72">
        <v>1987.2060550000001</v>
      </c>
      <c r="F38" s="72">
        <v>1968.1732179999999</v>
      </c>
      <c r="G38" s="72">
        <v>1916.7260739999999</v>
      </c>
      <c r="H38" s="72">
        <v>1856.486938</v>
      </c>
      <c r="I38" s="72">
        <v>1828.7489009999999</v>
      </c>
      <c r="J38" s="72">
        <v>1779.0131839999999</v>
      </c>
      <c r="K38" s="72">
        <v>1749.954712</v>
      </c>
      <c r="L38" s="72">
        <v>1712.7753909999999</v>
      </c>
      <c r="M38" s="72">
        <v>1701.424683</v>
      </c>
      <c r="N38" s="72">
        <v>1730.5126949999999</v>
      </c>
      <c r="O38" s="72">
        <v>1698.3865969999999</v>
      </c>
      <c r="P38" s="72">
        <v>1701.1602780000001</v>
      </c>
      <c r="Q38" s="72">
        <v>1724.1860349999999</v>
      </c>
      <c r="R38" s="72">
        <v>1712.9228519999999</v>
      </c>
      <c r="S38" s="72">
        <v>1695.1712649999999</v>
      </c>
      <c r="T38" s="72">
        <v>1747.995361</v>
      </c>
      <c r="U38" s="72">
        <v>1742.2380370000001</v>
      </c>
      <c r="V38" s="72">
        <v>1720.098389</v>
      </c>
      <c r="W38" s="72">
        <v>1802.1201169999999</v>
      </c>
      <c r="X38" s="72">
        <v>1801.4267580000001</v>
      </c>
      <c r="Y38" s="72">
        <v>1802.211548</v>
      </c>
      <c r="Z38" s="72">
        <v>1826.0355219999999</v>
      </c>
      <c r="AA38" s="72">
        <v>1836.55603</v>
      </c>
      <c r="AB38" s="72">
        <v>1821.722168</v>
      </c>
      <c r="AC38" s="72">
        <v>1848.31897</v>
      </c>
      <c r="AD38" s="72">
        <v>1882.3211670000001</v>
      </c>
      <c r="AE38" s="72">
        <v>1903.9139399999999</v>
      </c>
      <c r="AF38" s="72">
        <v>1931.8538820000001</v>
      </c>
      <c r="AG38" s="72">
        <v>1945.6917719999999</v>
      </c>
      <c r="AH38" s="72">
        <v>1952.1126710000001</v>
      </c>
      <c r="AI38" s="72">
        <v>1939.8957519999999</v>
      </c>
      <c r="AJ38" s="72">
        <v>1949.1915280000001</v>
      </c>
      <c r="AK38" s="64">
        <v>-6.9499999999999998E-4</v>
      </c>
    </row>
    <row r="39" spans="2:37" ht="15" customHeight="1" x14ac:dyDescent="0.45">
      <c r="B39" s="62" t="s">
        <v>34</v>
      </c>
      <c r="C39" s="72">
        <v>926.54101600000001</v>
      </c>
      <c r="D39" s="72">
        <v>882.36389199999996</v>
      </c>
      <c r="E39" s="72">
        <v>866.98083499999996</v>
      </c>
      <c r="F39" s="72">
        <v>871.78887899999995</v>
      </c>
      <c r="G39" s="72">
        <v>863.00347899999997</v>
      </c>
      <c r="H39" s="72">
        <v>875.47637899999995</v>
      </c>
      <c r="I39" s="72">
        <v>884.55352800000003</v>
      </c>
      <c r="J39" s="72">
        <v>869.41265899999996</v>
      </c>
      <c r="K39" s="72">
        <v>858.62896699999999</v>
      </c>
      <c r="L39" s="72">
        <v>865.69879200000003</v>
      </c>
      <c r="M39" s="72">
        <v>796.00836200000003</v>
      </c>
      <c r="N39" s="72">
        <v>821.87359600000002</v>
      </c>
      <c r="O39" s="72">
        <v>778.78619400000002</v>
      </c>
      <c r="P39" s="72">
        <v>785.75518799999998</v>
      </c>
      <c r="Q39" s="72">
        <v>774.27941899999996</v>
      </c>
      <c r="R39" s="72">
        <v>768.54528800000003</v>
      </c>
      <c r="S39" s="72">
        <v>759.27770999999996</v>
      </c>
      <c r="T39" s="72">
        <v>773.83886700000005</v>
      </c>
      <c r="U39" s="72">
        <v>790.54968299999996</v>
      </c>
      <c r="V39" s="72">
        <v>794.11193800000001</v>
      </c>
      <c r="W39" s="72">
        <v>797.75219700000002</v>
      </c>
      <c r="X39" s="72">
        <v>815.05542000000003</v>
      </c>
      <c r="Y39" s="72">
        <v>814.36657700000001</v>
      </c>
      <c r="Z39" s="72">
        <v>825.88207999999997</v>
      </c>
      <c r="AA39" s="72">
        <v>833.38085899999999</v>
      </c>
      <c r="AB39" s="72">
        <v>819.51855499999999</v>
      </c>
      <c r="AC39" s="72">
        <v>846.801514</v>
      </c>
      <c r="AD39" s="72">
        <v>838.35546899999997</v>
      </c>
      <c r="AE39" s="72">
        <v>902.09777799999995</v>
      </c>
      <c r="AF39" s="72">
        <v>876.17431599999998</v>
      </c>
      <c r="AG39" s="72">
        <v>883.38903800000003</v>
      </c>
      <c r="AH39" s="72">
        <v>889.42297399999995</v>
      </c>
      <c r="AI39" s="72">
        <v>914.55554199999995</v>
      </c>
      <c r="AJ39" s="72">
        <v>914.27648899999997</v>
      </c>
      <c r="AK39" s="64">
        <v>1.111E-3</v>
      </c>
    </row>
    <row r="40" spans="2:37" ht="15" customHeight="1" x14ac:dyDescent="0.45">
      <c r="B40" s="62" t="s">
        <v>35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64" t="s">
        <v>164</v>
      </c>
    </row>
    <row r="41" spans="2:37" ht="15" customHeight="1" x14ac:dyDescent="0.45">
      <c r="B41" s="62" t="s">
        <v>37</v>
      </c>
      <c r="C41" s="72">
        <v>165.70098899999999</v>
      </c>
      <c r="D41" s="72">
        <v>165.70098899999999</v>
      </c>
      <c r="E41" s="72">
        <v>165.70098899999999</v>
      </c>
      <c r="F41" s="72">
        <v>169.53985599999999</v>
      </c>
      <c r="G41" s="72">
        <v>165.68566899999999</v>
      </c>
      <c r="H41" s="72">
        <v>162.257812</v>
      </c>
      <c r="I41" s="72">
        <v>158.51994300000001</v>
      </c>
      <c r="J41" s="72">
        <v>153.07714799999999</v>
      </c>
      <c r="K41" s="72">
        <v>149.92335499999999</v>
      </c>
      <c r="L41" s="72">
        <v>144.74624600000001</v>
      </c>
      <c r="M41" s="72">
        <v>140.32505800000001</v>
      </c>
      <c r="N41" s="72">
        <v>141.959946</v>
      </c>
      <c r="O41" s="72">
        <v>138.789581</v>
      </c>
      <c r="P41" s="72">
        <v>139.252106</v>
      </c>
      <c r="Q41" s="72">
        <v>141.90339700000001</v>
      </c>
      <c r="R41" s="72">
        <v>141.15213</v>
      </c>
      <c r="S41" s="72">
        <v>139.47905</v>
      </c>
      <c r="T41" s="72">
        <v>143.84951799999999</v>
      </c>
      <c r="U41" s="72">
        <v>143.36042800000001</v>
      </c>
      <c r="V41" s="72">
        <v>143.21397400000001</v>
      </c>
      <c r="W41" s="72">
        <v>146.810303</v>
      </c>
      <c r="X41" s="72">
        <v>147.35495</v>
      </c>
      <c r="Y41" s="72">
        <v>146.898483</v>
      </c>
      <c r="Z41" s="72">
        <v>149.66456600000001</v>
      </c>
      <c r="AA41" s="72">
        <v>150.35845900000001</v>
      </c>
      <c r="AB41" s="72">
        <v>150.370285</v>
      </c>
      <c r="AC41" s="72">
        <v>153.19503800000001</v>
      </c>
      <c r="AD41" s="72">
        <v>155.48172</v>
      </c>
      <c r="AE41" s="72">
        <v>158.88906900000001</v>
      </c>
      <c r="AF41" s="72">
        <v>160.42849699999999</v>
      </c>
      <c r="AG41" s="72">
        <v>161.874268</v>
      </c>
      <c r="AH41" s="72">
        <v>162.37269599999999</v>
      </c>
      <c r="AI41" s="72">
        <v>162.51187100000001</v>
      </c>
      <c r="AJ41" s="72">
        <v>162.87764000000001</v>
      </c>
      <c r="AK41" s="64">
        <v>-5.3700000000000004E-4</v>
      </c>
    </row>
    <row r="42" spans="2:37" ht="15" customHeight="1" x14ac:dyDescent="0.45">
      <c r="B42" s="61" t="s">
        <v>301</v>
      </c>
      <c r="C42" s="71">
        <v>3055.023193</v>
      </c>
      <c r="D42" s="71">
        <v>3041.0876459999999</v>
      </c>
      <c r="E42" s="71">
        <v>3019.8879390000002</v>
      </c>
      <c r="F42" s="71">
        <v>3009.501953</v>
      </c>
      <c r="G42" s="71">
        <v>2945.415039</v>
      </c>
      <c r="H42" s="71">
        <v>2894.2211910000001</v>
      </c>
      <c r="I42" s="71">
        <v>2871.82251</v>
      </c>
      <c r="J42" s="71">
        <v>2801.5029300000001</v>
      </c>
      <c r="K42" s="71">
        <v>2758.5070799999999</v>
      </c>
      <c r="L42" s="71">
        <v>2723.2204590000001</v>
      </c>
      <c r="M42" s="71">
        <v>2637.758057</v>
      </c>
      <c r="N42" s="71">
        <v>2694.3461910000001</v>
      </c>
      <c r="O42" s="71">
        <v>2615.9624020000001</v>
      </c>
      <c r="P42" s="71">
        <v>2626.1677249999998</v>
      </c>
      <c r="Q42" s="71">
        <v>2640.3686520000001</v>
      </c>
      <c r="R42" s="71">
        <v>2622.6203609999998</v>
      </c>
      <c r="S42" s="71">
        <v>2593.9279790000001</v>
      </c>
      <c r="T42" s="71">
        <v>2665.6838379999999</v>
      </c>
      <c r="U42" s="71">
        <v>2676.1479490000002</v>
      </c>
      <c r="V42" s="71">
        <v>2657.4243160000001</v>
      </c>
      <c r="W42" s="71">
        <v>2746.6826169999999</v>
      </c>
      <c r="X42" s="71">
        <v>2763.8371579999998</v>
      </c>
      <c r="Y42" s="71">
        <v>2763.4765619999998</v>
      </c>
      <c r="Z42" s="71">
        <v>2801.5820309999999</v>
      </c>
      <c r="AA42" s="71">
        <v>2820.2954100000002</v>
      </c>
      <c r="AB42" s="71">
        <v>2791.6110840000001</v>
      </c>
      <c r="AC42" s="71">
        <v>2848.3156739999999</v>
      </c>
      <c r="AD42" s="71">
        <v>2876.1584469999998</v>
      </c>
      <c r="AE42" s="71">
        <v>2964.9008789999998</v>
      </c>
      <c r="AF42" s="71">
        <v>2968.4567870000001</v>
      </c>
      <c r="AG42" s="71">
        <v>2990.955078</v>
      </c>
      <c r="AH42" s="71">
        <v>3003.9084469999998</v>
      </c>
      <c r="AI42" s="71">
        <v>3016.963135</v>
      </c>
      <c r="AJ42" s="71">
        <v>3026.345703</v>
      </c>
      <c r="AK42" s="68">
        <v>-1.5200000000000001E-4</v>
      </c>
    </row>
    <row r="43" spans="2:37" ht="15" customHeight="1" x14ac:dyDescent="0.45"/>
    <row r="44" spans="2:37" ht="15" customHeight="1" x14ac:dyDescent="0.45">
      <c r="B44" s="61" t="s">
        <v>302</v>
      </c>
    </row>
    <row r="45" spans="2:37" ht="15" customHeight="1" x14ac:dyDescent="0.45">
      <c r="B45" s="61" t="s">
        <v>303</v>
      </c>
      <c r="C45" s="67">
        <v>216.69177199999999</v>
      </c>
      <c r="D45" s="67">
        <v>215.32577499999999</v>
      </c>
      <c r="E45" s="67">
        <v>213.467545</v>
      </c>
      <c r="F45" s="67">
        <v>207.60076900000001</v>
      </c>
      <c r="G45" s="67">
        <v>202.14239499999999</v>
      </c>
      <c r="H45" s="67">
        <v>197.91606100000001</v>
      </c>
      <c r="I45" s="67">
        <v>195.89359999999999</v>
      </c>
      <c r="J45" s="67">
        <v>190.54757699999999</v>
      </c>
      <c r="K45" s="67">
        <v>187.401794</v>
      </c>
      <c r="L45" s="67">
        <v>184.848175</v>
      </c>
      <c r="M45" s="67">
        <v>179.508881</v>
      </c>
      <c r="N45" s="67">
        <v>183.26658599999999</v>
      </c>
      <c r="O45" s="67">
        <v>178.672394</v>
      </c>
      <c r="P45" s="67">
        <v>179.15741</v>
      </c>
      <c r="Q45" s="67">
        <v>180.42047099999999</v>
      </c>
      <c r="R45" s="67">
        <v>179.11999499999999</v>
      </c>
      <c r="S45" s="67">
        <v>177.142563</v>
      </c>
      <c r="T45" s="67">
        <v>182.25508099999999</v>
      </c>
      <c r="U45" s="67">
        <v>182.641739</v>
      </c>
      <c r="V45" s="67">
        <v>181.245667</v>
      </c>
      <c r="W45" s="67">
        <v>187.621948</v>
      </c>
      <c r="X45" s="67">
        <v>188.516479</v>
      </c>
      <c r="Y45" s="67">
        <v>188.45446799999999</v>
      </c>
      <c r="Z45" s="67">
        <v>190.881653</v>
      </c>
      <c r="AA45" s="67">
        <v>191.91868600000001</v>
      </c>
      <c r="AB45" s="67">
        <v>190.36944600000001</v>
      </c>
      <c r="AC45" s="67">
        <v>193.760696</v>
      </c>
      <c r="AD45" s="67">
        <v>195.851822</v>
      </c>
      <c r="AE45" s="67">
        <v>201.080704</v>
      </c>
      <c r="AF45" s="67">
        <v>201.776184</v>
      </c>
      <c r="AG45" s="67">
        <v>203.22642500000001</v>
      </c>
      <c r="AH45" s="67">
        <v>204.033264</v>
      </c>
      <c r="AI45" s="67">
        <v>204.45323200000001</v>
      </c>
      <c r="AJ45" s="67">
        <v>205.12695299999999</v>
      </c>
      <c r="AK45" s="68">
        <v>-1.5150000000000001E-3</v>
      </c>
    </row>
    <row r="46" spans="2:37" ht="15" customHeight="1" x14ac:dyDescent="0.45"/>
    <row r="47" spans="2:37" ht="15" customHeight="1" x14ac:dyDescent="0.45"/>
    <row r="48" spans="2:37" ht="15" customHeight="1" x14ac:dyDescent="0.45">
      <c r="B48" s="61" t="s">
        <v>304</v>
      </c>
    </row>
    <row r="49" spans="2:37" x14ac:dyDescent="0.45">
      <c r="B49" s="61" t="s">
        <v>305</v>
      </c>
    </row>
    <row r="50" spans="2:37" ht="15" customHeight="1" x14ac:dyDescent="0.45">
      <c r="B50" s="62" t="s">
        <v>30</v>
      </c>
      <c r="C50" s="72">
        <v>0.24697</v>
      </c>
      <c r="D50" s="72">
        <v>0.24242900000000001</v>
      </c>
      <c r="E50" s="72">
        <v>0.23694999999999999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0</v>
      </c>
      <c r="V50" s="72">
        <v>0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64" t="s">
        <v>164</v>
      </c>
    </row>
    <row r="51" spans="2:37" x14ac:dyDescent="0.45">
      <c r="B51" s="62" t="s">
        <v>31</v>
      </c>
      <c r="C51" s="72">
        <v>0.36496800000000001</v>
      </c>
      <c r="D51" s="72">
        <v>0.35825699999999999</v>
      </c>
      <c r="E51" s="72">
        <v>0.35016199999999997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0</v>
      </c>
      <c r="V51" s="72">
        <v>0</v>
      </c>
      <c r="W51" s="72">
        <v>0</v>
      </c>
      <c r="X51" s="72">
        <v>0</v>
      </c>
      <c r="Y51" s="72">
        <v>0</v>
      </c>
      <c r="Z51" s="72">
        <v>0</v>
      </c>
      <c r="AA51" s="72">
        <v>0</v>
      </c>
      <c r="AB51" s="72">
        <v>0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64" t="s">
        <v>164</v>
      </c>
    </row>
    <row r="52" spans="2:37" x14ac:dyDescent="0.45">
      <c r="B52" s="62" t="s">
        <v>299</v>
      </c>
      <c r="C52" s="72">
        <v>1.5311170000000001</v>
      </c>
      <c r="D52" s="72">
        <v>1.502964</v>
      </c>
      <c r="E52" s="72">
        <v>1.4690019999999999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0</v>
      </c>
      <c r="V52" s="72">
        <v>0</v>
      </c>
      <c r="W52" s="72">
        <v>0</v>
      </c>
      <c r="X52" s="72">
        <v>0</v>
      </c>
      <c r="Y52" s="72">
        <v>0</v>
      </c>
      <c r="Z52" s="72">
        <v>0</v>
      </c>
      <c r="AA52" s="72">
        <v>0</v>
      </c>
      <c r="AB52" s="72">
        <v>0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64" t="s">
        <v>164</v>
      </c>
    </row>
    <row r="53" spans="2:37" ht="15" customHeight="1" x14ac:dyDescent="0.45">
      <c r="B53" s="62" t="s">
        <v>32</v>
      </c>
      <c r="C53" s="72">
        <v>83.414535999999998</v>
      </c>
      <c r="D53" s="72">
        <v>82.138358999999994</v>
      </c>
      <c r="E53" s="72">
        <v>80.282264999999995</v>
      </c>
      <c r="F53" s="72">
        <v>56.250087999999998</v>
      </c>
      <c r="G53" s="72">
        <v>55.504435999999998</v>
      </c>
      <c r="H53" s="72">
        <v>53.457653000000001</v>
      </c>
      <c r="I53" s="72">
        <v>52.175578999999999</v>
      </c>
      <c r="J53" s="72">
        <v>50.470889999999997</v>
      </c>
      <c r="K53" s="72">
        <v>50.723514999999999</v>
      </c>
      <c r="L53" s="72">
        <v>49.737243999999997</v>
      </c>
      <c r="M53" s="72">
        <v>48.872718999999996</v>
      </c>
      <c r="N53" s="72">
        <v>49.339108000000003</v>
      </c>
      <c r="O53" s="72">
        <v>49.795361</v>
      </c>
      <c r="P53" s="72">
        <v>49.786574999999999</v>
      </c>
      <c r="Q53" s="72">
        <v>51.660975999999998</v>
      </c>
      <c r="R53" s="72">
        <v>51.680835999999999</v>
      </c>
      <c r="S53" s="72">
        <v>52.398890999999999</v>
      </c>
      <c r="T53" s="72">
        <v>54.211964000000002</v>
      </c>
      <c r="U53" s="72">
        <v>54.518051</v>
      </c>
      <c r="V53" s="72">
        <v>55.490062999999999</v>
      </c>
      <c r="W53" s="72">
        <v>57.324553999999999</v>
      </c>
      <c r="X53" s="72">
        <v>57.688335000000002</v>
      </c>
      <c r="Y53" s="72">
        <v>58.512096</v>
      </c>
      <c r="Z53" s="72">
        <v>59.412399000000001</v>
      </c>
      <c r="AA53" s="72">
        <v>59.781177999999997</v>
      </c>
      <c r="AB53" s="72">
        <v>60.264899999999997</v>
      </c>
      <c r="AC53" s="72">
        <v>61.256847</v>
      </c>
      <c r="AD53" s="72">
        <v>62.105266999999998</v>
      </c>
      <c r="AE53" s="72">
        <v>62.410263</v>
      </c>
      <c r="AF53" s="72">
        <v>63.475600999999997</v>
      </c>
      <c r="AG53" s="72">
        <v>64.318854999999999</v>
      </c>
      <c r="AH53" s="72">
        <v>64.630843999999996</v>
      </c>
      <c r="AI53" s="72">
        <v>64.999222000000003</v>
      </c>
      <c r="AJ53" s="72">
        <v>65.704993999999999</v>
      </c>
      <c r="AK53" s="64">
        <v>-6.9519999999999998E-3</v>
      </c>
    </row>
    <row r="54" spans="2:37" ht="15" customHeight="1" x14ac:dyDescent="0.45">
      <c r="B54" s="62" t="s">
        <v>300</v>
      </c>
      <c r="C54" s="72">
        <v>225.66243</v>
      </c>
      <c r="D54" s="72">
        <v>225.976471</v>
      </c>
      <c r="E54" s="72">
        <v>219.98251300000001</v>
      </c>
      <c r="F54" s="72">
        <v>233.40768399999999</v>
      </c>
      <c r="G54" s="72">
        <v>230.296539</v>
      </c>
      <c r="H54" s="72">
        <v>221.38755800000001</v>
      </c>
      <c r="I54" s="72">
        <v>218.87190200000001</v>
      </c>
      <c r="J54" s="72">
        <v>215.94395399999999</v>
      </c>
      <c r="K54" s="72">
        <v>217.35098300000001</v>
      </c>
      <c r="L54" s="72">
        <v>212.16854900000001</v>
      </c>
      <c r="M54" s="72">
        <v>209.506271</v>
      </c>
      <c r="N54" s="72">
        <v>212.61407500000001</v>
      </c>
      <c r="O54" s="72">
        <v>208.45895400000001</v>
      </c>
      <c r="P54" s="72">
        <v>210.39112900000001</v>
      </c>
      <c r="Q54" s="72">
        <v>214.14102199999999</v>
      </c>
      <c r="R54" s="72">
        <v>212.71620200000001</v>
      </c>
      <c r="S54" s="72">
        <v>210.38378900000001</v>
      </c>
      <c r="T54" s="72">
        <v>217.05732699999999</v>
      </c>
      <c r="U54" s="72">
        <v>215.99015800000001</v>
      </c>
      <c r="V54" s="72">
        <v>211.46380600000001</v>
      </c>
      <c r="W54" s="72">
        <v>221.758163</v>
      </c>
      <c r="X54" s="72">
        <v>221.13870199999999</v>
      </c>
      <c r="Y54" s="72">
        <v>221.64883399999999</v>
      </c>
      <c r="Z54" s="72">
        <v>224.61041299999999</v>
      </c>
      <c r="AA54" s="72">
        <v>225.584518</v>
      </c>
      <c r="AB54" s="72">
        <v>221.40411399999999</v>
      </c>
      <c r="AC54" s="72">
        <v>225.04161099999999</v>
      </c>
      <c r="AD54" s="72">
        <v>228.547775</v>
      </c>
      <c r="AE54" s="72">
        <v>231.592072</v>
      </c>
      <c r="AF54" s="72">
        <v>233.48521400000001</v>
      </c>
      <c r="AG54" s="72">
        <v>234.994629</v>
      </c>
      <c r="AH54" s="72">
        <v>235.39624000000001</v>
      </c>
      <c r="AI54" s="72">
        <v>235.27250699999999</v>
      </c>
      <c r="AJ54" s="72">
        <v>236.03851299999999</v>
      </c>
      <c r="AK54" s="64">
        <v>1.3619999999999999E-3</v>
      </c>
    </row>
    <row r="55" spans="2:37" ht="15" customHeight="1" x14ac:dyDescent="0.45">
      <c r="B55" s="62" t="s">
        <v>33</v>
      </c>
      <c r="C55" s="72">
        <v>0.916157</v>
      </c>
      <c r="D55" s="72">
        <v>0.899312</v>
      </c>
      <c r="E55" s="72">
        <v>0.87899000000000005</v>
      </c>
      <c r="F55" s="72">
        <v>0.84727799999999998</v>
      </c>
      <c r="G55" s="72">
        <v>2.0847560000000001</v>
      </c>
      <c r="H55" s="72">
        <v>3.0082979999999999</v>
      </c>
      <c r="I55" s="72">
        <v>3.9977830000000001</v>
      </c>
      <c r="J55" s="72">
        <v>2.5096590000000001</v>
      </c>
      <c r="K55" s="72">
        <v>0.17763300000000001</v>
      </c>
      <c r="L55" s="72">
        <v>2.707487</v>
      </c>
      <c r="M55" s="72">
        <v>3.6337709999999999</v>
      </c>
      <c r="N55" s="72">
        <v>4.2589860000000002</v>
      </c>
      <c r="O55" s="72">
        <v>3.1985420000000002</v>
      </c>
      <c r="P55" s="72">
        <v>2.3904770000000002</v>
      </c>
      <c r="Q55" s="72">
        <v>0</v>
      </c>
      <c r="R55" s="72">
        <v>5.1650000000000003E-3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4.9449999999999997E-3</v>
      </c>
      <c r="Y55" s="72">
        <v>3.1459999999999999E-3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1.655E-3</v>
      </c>
      <c r="AG55" s="72">
        <v>2.3770000000000002E-3</v>
      </c>
      <c r="AH55" s="72">
        <v>4.1489999999999999E-3</v>
      </c>
      <c r="AI55" s="72">
        <v>3.7729999999999999E-3</v>
      </c>
      <c r="AJ55" s="72">
        <v>3.1259999999999999E-3</v>
      </c>
      <c r="AK55" s="64">
        <v>-0.16216700000000001</v>
      </c>
    </row>
    <row r="56" spans="2:37" ht="15" customHeight="1" x14ac:dyDescent="0.45">
      <c r="B56" s="62" t="s">
        <v>87</v>
      </c>
      <c r="C56" s="72">
        <v>312.13619999999997</v>
      </c>
      <c r="D56" s="72">
        <v>311.11779799999999</v>
      </c>
      <c r="E56" s="72">
        <v>303.19988999999998</v>
      </c>
      <c r="F56" s="72">
        <v>290.505066</v>
      </c>
      <c r="G56" s="72">
        <v>287.88571200000001</v>
      </c>
      <c r="H56" s="72">
        <v>277.85351600000001</v>
      </c>
      <c r="I56" s="72">
        <v>275.04525799999999</v>
      </c>
      <c r="J56" s="72">
        <v>268.92450000000002</v>
      </c>
      <c r="K56" s="72">
        <v>268.25213600000001</v>
      </c>
      <c r="L56" s="72">
        <v>264.61328099999997</v>
      </c>
      <c r="M56" s="72">
        <v>262.01275600000002</v>
      </c>
      <c r="N56" s="72">
        <v>266.21215799999999</v>
      </c>
      <c r="O56" s="72">
        <v>261.45285000000001</v>
      </c>
      <c r="P56" s="72">
        <v>262.56817599999999</v>
      </c>
      <c r="Q56" s="72">
        <v>265.80200200000002</v>
      </c>
      <c r="R56" s="72">
        <v>264.40219100000002</v>
      </c>
      <c r="S56" s="72">
        <v>262.78268400000002</v>
      </c>
      <c r="T56" s="72">
        <v>271.26928700000002</v>
      </c>
      <c r="U56" s="72">
        <v>270.50820900000002</v>
      </c>
      <c r="V56" s="72">
        <v>266.95385700000003</v>
      </c>
      <c r="W56" s="72">
        <v>279.08270299999998</v>
      </c>
      <c r="X56" s="72">
        <v>278.83197000000001</v>
      </c>
      <c r="Y56" s="72">
        <v>280.164062</v>
      </c>
      <c r="Z56" s="72">
        <v>284.02282700000001</v>
      </c>
      <c r="AA56" s="72">
        <v>285.36569200000002</v>
      </c>
      <c r="AB56" s="72">
        <v>281.66900600000002</v>
      </c>
      <c r="AC56" s="72">
        <v>286.29846199999997</v>
      </c>
      <c r="AD56" s="72">
        <v>290.65304600000002</v>
      </c>
      <c r="AE56" s="72">
        <v>294.002319</v>
      </c>
      <c r="AF56" s="72">
        <v>296.96246300000001</v>
      </c>
      <c r="AG56" s="72">
        <v>299.31585699999999</v>
      </c>
      <c r="AH56" s="72">
        <v>300.03125</v>
      </c>
      <c r="AI56" s="72">
        <v>300.27551299999999</v>
      </c>
      <c r="AJ56" s="72">
        <v>301.74661300000002</v>
      </c>
      <c r="AK56" s="64">
        <v>-9.5500000000000001E-4</v>
      </c>
    </row>
    <row r="57" spans="2:37" ht="15" customHeight="1" x14ac:dyDescent="0.45">
      <c r="B57" s="62" t="s">
        <v>34</v>
      </c>
      <c r="C57" s="72">
        <v>147.345505</v>
      </c>
      <c r="D57" s="72">
        <v>137.74006700000001</v>
      </c>
      <c r="E57" s="72">
        <v>132.280441</v>
      </c>
      <c r="F57" s="72">
        <v>128.67723100000001</v>
      </c>
      <c r="G57" s="72">
        <v>129.620193</v>
      </c>
      <c r="H57" s="72">
        <v>131.02929700000001</v>
      </c>
      <c r="I57" s="72">
        <v>133.03753699999999</v>
      </c>
      <c r="J57" s="72">
        <v>131.42475899999999</v>
      </c>
      <c r="K57" s="72">
        <v>131.62001000000001</v>
      </c>
      <c r="L57" s="72">
        <v>133.745148</v>
      </c>
      <c r="M57" s="72">
        <v>122.58219099999999</v>
      </c>
      <c r="N57" s="72">
        <v>126.43233499999999</v>
      </c>
      <c r="O57" s="72">
        <v>119.88782500000001</v>
      </c>
      <c r="P57" s="72">
        <v>121.27858000000001</v>
      </c>
      <c r="Q57" s="72">
        <v>119.363579</v>
      </c>
      <c r="R57" s="72">
        <v>118.6306</v>
      </c>
      <c r="S57" s="72">
        <v>117.701988</v>
      </c>
      <c r="T57" s="72">
        <v>120.09111799999999</v>
      </c>
      <c r="U57" s="72">
        <v>122.744522</v>
      </c>
      <c r="V57" s="72">
        <v>123.243675</v>
      </c>
      <c r="W57" s="72">
        <v>123.54273999999999</v>
      </c>
      <c r="X57" s="72">
        <v>126.157516</v>
      </c>
      <c r="Y57" s="72">
        <v>126.597939</v>
      </c>
      <c r="Z57" s="72">
        <v>128.45826700000001</v>
      </c>
      <c r="AA57" s="72">
        <v>129.491455</v>
      </c>
      <c r="AB57" s="72">
        <v>126.711403</v>
      </c>
      <c r="AC57" s="72">
        <v>131.16674800000001</v>
      </c>
      <c r="AD57" s="72">
        <v>129.452179</v>
      </c>
      <c r="AE57" s="72">
        <v>139.30190999999999</v>
      </c>
      <c r="AF57" s="72">
        <v>134.68455499999999</v>
      </c>
      <c r="AG57" s="72">
        <v>135.89631700000001</v>
      </c>
      <c r="AH57" s="72">
        <v>136.70043899999999</v>
      </c>
      <c r="AI57" s="72">
        <v>141.56359900000001</v>
      </c>
      <c r="AJ57" s="72">
        <v>141.53552199999999</v>
      </c>
      <c r="AK57" s="64">
        <v>8.4999999999999995E-4</v>
      </c>
    </row>
    <row r="58" spans="2:37" ht="15" customHeight="1" x14ac:dyDescent="0.45">
      <c r="B58" s="62" t="s">
        <v>306</v>
      </c>
      <c r="C58" s="72">
        <v>0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2">
        <v>0</v>
      </c>
      <c r="AH58" s="72">
        <v>0</v>
      </c>
      <c r="AI58" s="72">
        <v>0</v>
      </c>
      <c r="AJ58" s="72">
        <v>0</v>
      </c>
      <c r="AK58" s="64" t="s">
        <v>164</v>
      </c>
    </row>
    <row r="59" spans="2:37" ht="15" customHeight="1" x14ac:dyDescent="0.45">
      <c r="B59" s="62" t="s">
        <v>37</v>
      </c>
      <c r="C59" s="72">
        <v>26.351015</v>
      </c>
      <c r="D59" s="72">
        <v>25.866499000000001</v>
      </c>
      <c r="E59" s="72">
        <v>25.28199</v>
      </c>
      <c r="F59" s="72">
        <v>25.024312999999999</v>
      </c>
      <c r="G59" s="72">
        <v>24.885424</v>
      </c>
      <c r="H59" s="72">
        <v>24.284524999999999</v>
      </c>
      <c r="I59" s="72">
        <v>23.841522000000001</v>
      </c>
      <c r="J59" s="72">
        <v>23.139906</v>
      </c>
      <c r="K59" s="72">
        <v>22.981885999999999</v>
      </c>
      <c r="L59" s="72">
        <v>22.362406</v>
      </c>
      <c r="M59" s="72">
        <v>21.609511999999999</v>
      </c>
      <c r="N59" s="72">
        <v>21.838305999999999</v>
      </c>
      <c r="O59" s="72">
        <v>21.365532000000002</v>
      </c>
      <c r="P59" s="72">
        <v>21.493078000000001</v>
      </c>
      <c r="Q59" s="72">
        <v>21.875948000000001</v>
      </c>
      <c r="R59" s="72">
        <v>21.787866999999999</v>
      </c>
      <c r="S59" s="72">
        <v>21.621815000000002</v>
      </c>
      <c r="T59" s="72">
        <v>22.323833</v>
      </c>
      <c r="U59" s="72">
        <v>22.258825000000002</v>
      </c>
      <c r="V59" s="72">
        <v>22.226358000000001</v>
      </c>
      <c r="W59" s="72">
        <v>22.735565000000001</v>
      </c>
      <c r="X59" s="72">
        <v>22.808185999999999</v>
      </c>
      <c r="Y59" s="72">
        <v>22.836207999999999</v>
      </c>
      <c r="Z59" s="72">
        <v>23.278931</v>
      </c>
      <c r="AA59" s="72">
        <v>23.362829000000001</v>
      </c>
      <c r="AB59" s="72">
        <v>23.249783999999998</v>
      </c>
      <c r="AC59" s="72">
        <v>23.729403000000001</v>
      </c>
      <c r="AD59" s="72">
        <v>24.008248999999999</v>
      </c>
      <c r="AE59" s="72">
        <v>24.535644999999999</v>
      </c>
      <c r="AF59" s="72">
        <v>24.660892</v>
      </c>
      <c r="AG59" s="72">
        <v>24.901958</v>
      </c>
      <c r="AH59" s="72">
        <v>24.955978000000002</v>
      </c>
      <c r="AI59" s="72">
        <v>25.155131999999998</v>
      </c>
      <c r="AJ59" s="72">
        <v>25.214442999999999</v>
      </c>
      <c r="AK59" s="64">
        <v>-7.9799999999999999E-4</v>
      </c>
    </row>
    <row r="60" spans="2:37" ht="15" customHeight="1" x14ac:dyDescent="0.45">
      <c r="B60" s="61" t="s">
        <v>1</v>
      </c>
      <c r="C60" s="71">
        <v>485.83270299999998</v>
      </c>
      <c r="D60" s="71">
        <v>474.724335</v>
      </c>
      <c r="E60" s="71">
        <v>460.76232900000002</v>
      </c>
      <c r="F60" s="71">
        <v>444.20663500000001</v>
      </c>
      <c r="G60" s="71">
        <v>442.39135700000003</v>
      </c>
      <c r="H60" s="71">
        <v>433.167328</v>
      </c>
      <c r="I60" s="71">
        <v>431.92431599999998</v>
      </c>
      <c r="J60" s="71">
        <v>423.48913599999997</v>
      </c>
      <c r="K60" s="71">
        <v>422.85400399999997</v>
      </c>
      <c r="L60" s="71">
        <v>420.72082499999999</v>
      </c>
      <c r="M60" s="71">
        <v>406.20446800000002</v>
      </c>
      <c r="N60" s="71">
        <v>414.48281900000001</v>
      </c>
      <c r="O60" s="71">
        <v>402.70620700000001</v>
      </c>
      <c r="P60" s="71">
        <v>405.33981299999999</v>
      </c>
      <c r="Q60" s="71">
        <v>407.04153400000001</v>
      </c>
      <c r="R60" s="71">
        <v>404.82064800000001</v>
      </c>
      <c r="S60" s="71">
        <v>402.10650600000002</v>
      </c>
      <c r="T60" s="71">
        <v>413.684235</v>
      </c>
      <c r="U60" s="71">
        <v>415.51156600000002</v>
      </c>
      <c r="V60" s="71">
        <v>412.42388899999997</v>
      </c>
      <c r="W60" s="71">
        <v>425.36099200000001</v>
      </c>
      <c r="X60" s="71">
        <v>427.79769900000002</v>
      </c>
      <c r="Y60" s="71">
        <v>429.598206</v>
      </c>
      <c r="Z60" s="71">
        <v>435.76001000000002</v>
      </c>
      <c r="AA60" s="71">
        <v>438.21997099999999</v>
      </c>
      <c r="AB60" s="71">
        <v>431.63018799999998</v>
      </c>
      <c r="AC60" s="71">
        <v>441.19461100000001</v>
      </c>
      <c r="AD60" s="71">
        <v>444.11346400000002</v>
      </c>
      <c r="AE60" s="71">
        <v>457.83987400000001</v>
      </c>
      <c r="AF60" s="71">
        <v>456.30792200000002</v>
      </c>
      <c r="AG60" s="71">
        <v>460.114105</v>
      </c>
      <c r="AH60" s="71">
        <v>461.68768299999999</v>
      </c>
      <c r="AI60" s="71">
        <v>466.99423200000001</v>
      </c>
      <c r="AJ60" s="71">
        <v>468.49658199999999</v>
      </c>
      <c r="AK60" s="68">
        <v>-4.1300000000000001E-4</v>
      </c>
    </row>
    <row r="61" spans="2:37" ht="15" customHeight="1" x14ac:dyDescent="0.45"/>
    <row r="62" spans="2:37" ht="15" customHeight="1" x14ac:dyDescent="0.45">
      <c r="B62" s="61" t="s">
        <v>307</v>
      </c>
    </row>
    <row r="63" spans="2:37" ht="15" customHeight="1" x14ac:dyDescent="0.45">
      <c r="B63" s="61" t="s">
        <v>308</v>
      </c>
    </row>
    <row r="64" spans="2:37" ht="15" customHeight="1" x14ac:dyDescent="0.45">
      <c r="B64" s="62" t="s">
        <v>309</v>
      </c>
      <c r="C64" s="66">
        <v>8.3919999999999995E-2</v>
      </c>
      <c r="D64" s="66">
        <v>4.1980000000000003E-2</v>
      </c>
      <c r="E64" s="66">
        <v>4.1980000000000003E-2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4" t="s">
        <v>164</v>
      </c>
    </row>
    <row r="65" spans="2:37" ht="15" customHeight="1" x14ac:dyDescent="0.45">
      <c r="B65" s="62" t="s">
        <v>34</v>
      </c>
      <c r="C65" s="66">
        <v>3.18892</v>
      </c>
      <c r="D65" s="66">
        <v>3.1275300000000001</v>
      </c>
      <c r="E65" s="66">
        <v>3.1275300000000001</v>
      </c>
      <c r="F65" s="66">
        <v>3.066144</v>
      </c>
      <c r="G65" s="66">
        <v>3.066144</v>
      </c>
      <c r="H65" s="66">
        <v>3.066144</v>
      </c>
      <c r="I65" s="66">
        <v>3.066144</v>
      </c>
      <c r="J65" s="66">
        <v>3.066144</v>
      </c>
      <c r="K65" s="66">
        <v>3.066144</v>
      </c>
      <c r="L65" s="66">
        <v>3.066144</v>
      </c>
      <c r="M65" s="66">
        <v>3.066144</v>
      </c>
      <c r="N65" s="66">
        <v>3.066144</v>
      </c>
      <c r="O65" s="66">
        <v>2.973725</v>
      </c>
      <c r="P65" s="66">
        <v>2.9904809999999999</v>
      </c>
      <c r="Q65" s="66">
        <v>2.959308</v>
      </c>
      <c r="R65" s="66">
        <v>2.9541360000000001</v>
      </c>
      <c r="S65" s="66">
        <v>2.9294259999999999</v>
      </c>
      <c r="T65" s="66">
        <v>2.9652980000000002</v>
      </c>
      <c r="U65" s="66">
        <v>2.9589509999999999</v>
      </c>
      <c r="V65" s="66">
        <v>2.9603130000000002</v>
      </c>
      <c r="W65" s="66">
        <v>2.9401139999999999</v>
      </c>
      <c r="X65" s="66">
        <v>2.9358149999999998</v>
      </c>
      <c r="Y65" s="66">
        <v>2.9252349999999998</v>
      </c>
      <c r="Z65" s="66">
        <v>2.9442330000000001</v>
      </c>
      <c r="AA65" s="66">
        <v>2.9561600000000001</v>
      </c>
      <c r="AB65" s="66">
        <v>2.9327899999999998</v>
      </c>
      <c r="AC65" s="66">
        <v>2.9445739999999998</v>
      </c>
      <c r="AD65" s="66">
        <v>2.9559340000000001</v>
      </c>
      <c r="AE65" s="66">
        <v>3.0171770000000002</v>
      </c>
      <c r="AF65" s="66">
        <v>3.013255</v>
      </c>
      <c r="AG65" s="66">
        <v>3.0228280000000001</v>
      </c>
      <c r="AH65" s="66">
        <v>3.036686</v>
      </c>
      <c r="AI65" s="66">
        <v>3.046767</v>
      </c>
      <c r="AJ65" s="66">
        <v>3.0600360000000002</v>
      </c>
      <c r="AK65" s="64">
        <v>-6.8199999999999999E-4</v>
      </c>
    </row>
    <row r="66" spans="2:37" ht="15" customHeight="1" x14ac:dyDescent="0.45">
      <c r="B66" s="62" t="s">
        <v>310</v>
      </c>
      <c r="C66" s="66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4" t="s">
        <v>164</v>
      </c>
    </row>
    <row r="67" spans="2:37" ht="15" customHeight="1" x14ac:dyDescent="0.45">
      <c r="B67" s="62" t="s">
        <v>311</v>
      </c>
      <c r="C67" s="66">
        <v>1.42127</v>
      </c>
      <c r="D67" s="66">
        <v>1.62185</v>
      </c>
      <c r="E67" s="66">
        <v>1.62185</v>
      </c>
      <c r="F67" s="66">
        <v>1.887853</v>
      </c>
      <c r="G67" s="66">
        <v>1.887853</v>
      </c>
      <c r="H67" s="66">
        <v>1.887853</v>
      </c>
      <c r="I67" s="66">
        <v>1.887853</v>
      </c>
      <c r="J67" s="66">
        <v>1.887853</v>
      </c>
      <c r="K67" s="66">
        <v>1.887853</v>
      </c>
      <c r="L67" s="66">
        <v>1.887853</v>
      </c>
      <c r="M67" s="66">
        <v>1.887853</v>
      </c>
      <c r="N67" s="66">
        <v>1.887853</v>
      </c>
      <c r="O67" s="66">
        <v>1.8417129999999999</v>
      </c>
      <c r="P67" s="66">
        <v>1.8500779999999999</v>
      </c>
      <c r="Q67" s="66">
        <v>1.8345149999999999</v>
      </c>
      <c r="R67" s="66">
        <v>1.831933</v>
      </c>
      <c r="S67" s="66">
        <v>1.819596</v>
      </c>
      <c r="T67" s="66">
        <v>1.8375049999999999</v>
      </c>
      <c r="U67" s="66">
        <v>1.8343370000000001</v>
      </c>
      <c r="V67" s="66">
        <v>1.8350169999999999</v>
      </c>
      <c r="W67" s="66">
        <v>1.8249329999999999</v>
      </c>
      <c r="X67" s="66">
        <v>1.822786</v>
      </c>
      <c r="Y67" s="66">
        <v>1.817504</v>
      </c>
      <c r="Z67" s="66">
        <v>1.826989</v>
      </c>
      <c r="AA67" s="66">
        <v>1.832943</v>
      </c>
      <c r="AB67" s="66">
        <v>1.8212759999999999</v>
      </c>
      <c r="AC67" s="66">
        <v>1.827159</v>
      </c>
      <c r="AD67" s="66">
        <v>1.8328310000000001</v>
      </c>
      <c r="AE67" s="66">
        <v>1.8634059999999999</v>
      </c>
      <c r="AF67" s="66">
        <v>1.861448</v>
      </c>
      <c r="AG67" s="66">
        <v>1.8662270000000001</v>
      </c>
      <c r="AH67" s="66">
        <v>1.873146</v>
      </c>
      <c r="AI67" s="66">
        <v>1.878179</v>
      </c>
      <c r="AJ67" s="66">
        <v>1.8848039999999999</v>
      </c>
      <c r="AK67" s="64">
        <v>4.7070000000000002E-3</v>
      </c>
    </row>
    <row r="68" spans="2:37" ht="15" customHeight="1" x14ac:dyDescent="0.45">
      <c r="B68" s="61" t="s">
        <v>301</v>
      </c>
      <c r="C68" s="73">
        <v>4.6941100000000002</v>
      </c>
      <c r="D68" s="73">
        <v>4.7913600000000001</v>
      </c>
      <c r="E68" s="73">
        <v>4.7913600000000001</v>
      </c>
      <c r="F68" s="73">
        <v>4.9539960000000001</v>
      </c>
      <c r="G68" s="73">
        <v>4.9539960000000001</v>
      </c>
      <c r="H68" s="73">
        <v>4.9539960000000001</v>
      </c>
      <c r="I68" s="73">
        <v>4.9539960000000001</v>
      </c>
      <c r="J68" s="73">
        <v>4.9539960000000001</v>
      </c>
      <c r="K68" s="73">
        <v>4.9539960000000001</v>
      </c>
      <c r="L68" s="73">
        <v>4.9539960000000001</v>
      </c>
      <c r="M68" s="73">
        <v>4.9539960000000001</v>
      </c>
      <c r="N68" s="73">
        <v>4.9539960000000001</v>
      </c>
      <c r="O68" s="73">
        <v>4.8154370000000002</v>
      </c>
      <c r="P68" s="73">
        <v>4.8405589999999998</v>
      </c>
      <c r="Q68" s="73">
        <v>4.7938229999999997</v>
      </c>
      <c r="R68" s="73">
        <v>4.7860680000000002</v>
      </c>
      <c r="S68" s="73">
        <v>4.7490220000000001</v>
      </c>
      <c r="T68" s="73">
        <v>4.8028029999999999</v>
      </c>
      <c r="U68" s="73">
        <v>4.7932880000000004</v>
      </c>
      <c r="V68" s="73">
        <v>4.7953299999999999</v>
      </c>
      <c r="W68" s="73">
        <v>4.765047</v>
      </c>
      <c r="X68" s="73">
        <v>4.7586019999999998</v>
      </c>
      <c r="Y68" s="73">
        <v>4.7427390000000003</v>
      </c>
      <c r="Z68" s="73">
        <v>4.7712219999999999</v>
      </c>
      <c r="AA68" s="73">
        <v>4.789104</v>
      </c>
      <c r="AB68" s="73">
        <v>4.7540659999999999</v>
      </c>
      <c r="AC68" s="73">
        <v>4.7717330000000002</v>
      </c>
      <c r="AD68" s="73">
        <v>4.7887649999999997</v>
      </c>
      <c r="AE68" s="73">
        <v>4.8805820000000004</v>
      </c>
      <c r="AF68" s="73">
        <v>4.8747030000000002</v>
      </c>
      <c r="AG68" s="73">
        <v>4.8890549999999999</v>
      </c>
      <c r="AH68" s="73">
        <v>4.9098319999999998</v>
      </c>
      <c r="AI68" s="73">
        <v>4.9249460000000003</v>
      </c>
      <c r="AJ68" s="73">
        <v>4.944839</v>
      </c>
      <c r="AK68" s="68">
        <v>9.859999999999999E-4</v>
      </c>
    </row>
    <row r="69" spans="2:37" ht="15" customHeight="1" x14ac:dyDescent="0.45">
      <c r="B69" s="61" t="s">
        <v>312</v>
      </c>
    </row>
    <row r="70" spans="2:37" x14ac:dyDescent="0.45">
      <c r="B70" s="62" t="s">
        <v>309</v>
      </c>
      <c r="C70" s="66">
        <v>0.3468</v>
      </c>
      <c r="D70" s="66">
        <v>0.17338000000000001</v>
      </c>
      <c r="E70" s="66">
        <v>0.17338000000000001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4" t="s">
        <v>164</v>
      </c>
    </row>
    <row r="71" spans="2:37" ht="15" customHeight="1" x14ac:dyDescent="0.45">
      <c r="B71" s="62" t="s">
        <v>34</v>
      </c>
      <c r="C71" s="66">
        <v>24.283072000000001</v>
      </c>
      <c r="D71" s="66">
        <v>25.571251</v>
      </c>
      <c r="E71" s="66">
        <v>25.571251</v>
      </c>
      <c r="F71" s="66">
        <v>26.859417000000001</v>
      </c>
      <c r="G71" s="66">
        <v>26.859417000000001</v>
      </c>
      <c r="H71" s="66">
        <v>26.859417000000001</v>
      </c>
      <c r="I71" s="66">
        <v>26.859417000000001</v>
      </c>
      <c r="J71" s="66">
        <v>26.859417000000001</v>
      </c>
      <c r="K71" s="66">
        <v>26.859417000000001</v>
      </c>
      <c r="L71" s="66">
        <v>26.859417000000001</v>
      </c>
      <c r="M71" s="66">
        <v>26.859417000000001</v>
      </c>
      <c r="N71" s="66">
        <v>26.859417000000001</v>
      </c>
      <c r="O71" s="66">
        <v>26.049828999999999</v>
      </c>
      <c r="P71" s="66">
        <v>26.196611000000001</v>
      </c>
      <c r="Q71" s="66">
        <v>25.923535999999999</v>
      </c>
      <c r="R71" s="66">
        <v>25.878226999999999</v>
      </c>
      <c r="S71" s="66">
        <v>25.661767999999999</v>
      </c>
      <c r="T71" s="66">
        <v>25.976006999999999</v>
      </c>
      <c r="U71" s="66">
        <v>25.920415999999999</v>
      </c>
      <c r="V71" s="66">
        <v>25.932342999999999</v>
      </c>
      <c r="W71" s="66">
        <v>25.755402</v>
      </c>
      <c r="X71" s="66">
        <v>25.717741</v>
      </c>
      <c r="Y71" s="66">
        <v>25.625059</v>
      </c>
      <c r="Z71" s="66">
        <v>25.791481000000001</v>
      </c>
      <c r="AA71" s="66">
        <v>25.895962000000001</v>
      </c>
      <c r="AB71" s="66">
        <v>25.691240000000001</v>
      </c>
      <c r="AC71" s="66">
        <v>25.79447</v>
      </c>
      <c r="AD71" s="66">
        <v>25.893986000000002</v>
      </c>
      <c r="AE71" s="66">
        <v>26.430465999999999</v>
      </c>
      <c r="AF71" s="66">
        <v>26.396115999999999</v>
      </c>
      <c r="AG71" s="66">
        <v>26.479975</v>
      </c>
      <c r="AH71" s="66">
        <v>26.601369999999999</v>
      </c>
      <c r="AI71" s="66">
        <v>26.689678000000001</v>
      </c>
      <c r="AJ71" s="66">
        <v>26.805916</v>
      </c>
      <c r="AK71" s="64">
        <v>1.475E-3</v>
      </c>
    </row>
    <row r="72" spans="2:37" x14ac:dyDescent="0.45">
      <c r="B72" s="62" t="s">
        <v>310</v>
      </c>
      <c r="C72" s="66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4" t="s">
        <v>164</v>
      </c>
    </row>
    <row r="73" spans="2:37" ht="15" customHeight="1" x14ac:dyDescent="0.45">
      <c r="B73" s="62" t="s">
        <v>311</v>
      </c>
      <c r="C73" s="66">
        <v>7.8879400000000004</v>
      </c>
      <c r="D73" s="66">
        <v>10.648740999999999</v>
      </c>
      <c r="E73" s="66">
        <v>10.648740999999999</v>
      </c>
      <c r="F73" s="66">
        <v>13.409573999999999</v>
      </c>
      <c r="G73" s="66">
        <v>13.409573999999999</v>
      </c>
      <c r="H73" s="66">
        <v>13.409573999999999</v>
      </c>
      <c r="I73" s="66">
        <v>13.409573999999999</v>
      </c>
      <c r="J73" s="66">
        <v>13.430156</v>
      </c>
      <c r="K73" s="66">
        <v>13.438261000000001</v>
      </c>
      <c r="L73" s="66">
        <v>13.439049000000001</v>
      </c>
      <c r="M73" s="66">
        <v>13.439049000000001</v>
      </c>
      <c r="N73" s="66">
        <v>13.487943</v>
      </c>
      <c r="O73" s="66">
        <v>13.093921</v>
      </c>
      <c r="P73" s="66">
        <v>13.188672</v>
      </c>
      <c r="Q73" s="66">
        <v>13.052341</v>
      </c>
      <c r="R73" s="66">
        <v>13.029719999999999</v>
      </c>
      <c r="S73" s="66">
        <v>12.921652999999999</v>
      </c>
      <c r="T73" s="66">
        <v>13.078538</v>
      </c>
      <c r="U73" s="66">
        <v>13.050782</v>
      </c>
      <c r="V73" s="66">
        <v>13.056737999999999</v>
      </c>
      <c r="W73" s="66">
        <v>12.968399</v>
      </c>
      <c r="X73" s="66">
        <v>12.949597000000001</v>
      </c>
      <c r="Y73" s="66">
        <v>12.903326</v>
      </c>
      <c r="Z73" s="66">
        <v>12.986413000000001</v>
      </c>
      <c r="AA73" s="66">
        <v>13.038575</v>
      </c>
      <c r="AB73" s="66">
        <v>12.897092000000001</v>
      </c>
      <c r="AC73" s="66">
        <v>12.907372000000001</v>
      </c>
      <c r="AD73" s="66">
        <v>12.957055</v>
      </c>
      <c r="AE73" s="66">
        <v>13.224894000000001</v>
      </c>
      <c r="AF73" s="66">
        <v>13.207743000000001</v>
      </c>
      <c r="AG73" s="66">
        <v>13.249610000000001</v>
      </c>
      <c r="AH73" s="66">
        <v>13.310221</v>
      </c>
      <c r="AI73" s="66">
        <v>13.354317</v>
      </c>
      <c r="AJ73" s="66">
        <v>13.412335000000001</v>
      </c>
      <c r="AK73" s="64">
        <v>7.2360000000000002E-3</v>
      </c>
    </row>
    <row r="74" spans="2:37" ht="15" customHeight="1" x14ac:dyDescent="0.45">
      <c r="B74" s="61" t="s">
        <v>301</v>
      </c>
      <c r="C74" s="73">
        <v>32.517811000000002</v>
      </c>
      <c r="D74" s="73">
        <v>36.393371999999999</v>
      </c>
      <c r="E74" s="73">
        <v>36.393371999999999</v>
      </c>
      <c r="F74" s="73">
        <v>40.268990000000002</v>
      </c>
      <c r="G74" s="73">
        <v>40.268990000000002</v>
      </c>
      <c r="H74" s="73">
        <v>40.268990000000002</v>
      </c>
      <c r="I74" s="73">
        <v>40.268990000000002</v>
      </c>
      <c r="J74" s="73">
        <v>40.289574000000002</v>
      </c>
      <c r="K74" s="73">
        <v>40.297676000000003</v>
      </c>
      <c r="L74" s="73">
        <v>40.298465999999998</v>
      </c>
      <c r="M74" s="73">
        <v>40.298465999999998</v>
      </c>
      <c r="N74" s="73">
        <v>40.347358999999997</v>
      </c>
      <c r="O74" s="73">
        <v>39.143749</v>
      </c>
      <c r="P74" s="73">
        <v>39.385283999999999</v>
      </c>
      <c r="Q74" s="73">
        <v>38.975876</v>
      </c>
      <c r="R74" s="73">
        <v>38.907947999999998</v>
      </c>
      <c r="S74" s="73">
        <v>38.583419999999997</v>
      </c>
      <c r="T74" s="73">
        <v>39.054546000000002</v>
      </c>
      <c r="U74" s="73">
        <v>38.971198999999999</v>
      </c>
      <c r="V74" s="73">
        <v>38.989082000000003</v>
      </c>
      <c r="W74" s="73">
        <v>38.723801000000002</v>
      </c>
      <c r="X74" s="73">
        <v>38.667338999999998</v>
      </c>
      <c r="Y74" s="73">
        <v>38.528385</v>
      </c>
      <c r="Z74" s="73">
        <v>38.777892999999999</v>
      </c>
      <c r="AA74" s="73">
        <v>38.934536000000001</v>
      </c>
      <c r="AB74" s="73">
        <v>38.588332999999999</v>
      </c>
      <c r="AC74" s="73">
        <v>38.701842999999997</v>
      </c>
      <c r="AD74" s="73">
        <v>38.851039999999998</v>
      </c>
      <c r="AE74" s="73">
        <v>39.655357000000002</v>
      </c>
      <c r="AF74" s="73">
        <v>39.603859</v>
      </c>
      <c r="AG74" s="73">
        <v>39.729584000000003</v>
      </c>
      <c r="AH74" s="73">
        <v>39.911591000000001</v>
      </c>
      <c r="AI74" s="73">
        <v>40.043995000000002</v>
      </c>
      <c r="AJ74" s="73">
        <v>40.218249999999998</v>
      </c>
      <c r="AK74" s="68">
        <v>3.1280000000000001E-3</v>
      </c>
    </row>
    <row r="75" spans="2:37" ht="15" customHeight="1" x14ac:dyDescent="0.45">
      <c r="B75" s="61" t="s">
        <v>313</v>
      </c>
    </row>
    <row r="76" spans="2:37" ht="15" customHeight="1" x14ac:dyDescent="0.45">
      <c r="B76" s="62" t="s">
        <v>314</v>
      </c>
      <c r="C76" s="66">
        <v>6.338241</v>
      </c>
      <c r="D76" s="66">
        <v>3.1690909999999999</v>
      </c>
      <c r="E76" s="66">
        <v>3.1690909999999999</v>
      </c>
      <c r="F76" s="66">
        <v>0</v>
      </c>
      <c r="G76" s="66">
        <v>0</v>
      </c>
      <c r="H76" s="66">
        <v>0</v>
      </c>
      <c r="I76" s="66">
        <v>0</v>
      </c>
      <c r="J76" s="66">
        <v>7.3070000000000001E-3</v>
      </c>
      <c r="K76" s="66">
        <v>1.0185E-2</v>
      </c>
      <c r="L76" s="66">
        <v>1.0463999999999999E-2</v>
      </c>
      <c r="M76" s="66">
        <v>1.0463999999999999E-2</v>
      </c>
      <c r="N76" s="66">
        <v>2.7823000000000001E-2</v>
      </c>
      <c r="O76" s="66">
        <v>3.1432000000000002E-2</v>
      </c>
      <c r="P76" s="66">
        <v>0.30374400000000001</v>
      </c>
      <c r="Q76" s="66">
        <v>0.474746</v>
      </c>
      <c r="R76" s="66">
        <v>0.69894000000000001</v>
      </c>
      <c r="S76" s="66">
        <v>6.1126E-2</v>
      </c>
      <c r="T76" s="66">
        <v>0.88079600000000002</v>
      </c>
      <c r="U76" s="66">
        <v>0.92432099999999995</v>
      </c>
      <c r="V76" s="66">
        <v>0.74632399999999999</v>
      </c>
      <c r="W76" s="66">
        <v>0.66453799999999996</v>
      </c>
      <c r="X76" s="66">
        <v>0.53353799999999996</v>
      </c>
      <c r="Y76" s="66">
        <v>0.14693300000000001</v>
      </c>
      <c r="Z76" s="66">
        <v>0.27362399999999998</v>
      </c>
      <c r="AA76" s="66">
        <v>0.24041000000000001</v>
      </c>
      <c r="AB76" s="66">
        <v>2.5111000000000001E-2</v>
      </c>
      <c r="AC76" s="66">
        <v>1.0463999999999999E-2</v>
      </c>
      <c r="AD76" s="66">
        <v>1.0463999999999999E-2</v>
      </c>
      <c r="AE76" s="66">
        <v>1.0463999999999999E-2</v>
      </c>
      <c r="AF76" s="66">
        <v>1.0463999999999999E-2</v>
      </c>
      <c r="AG76" s="66">
        <v>1.0463999999999999E-2</v>
      </c>
      <c r="AH76" s="66">
        <v>1.0465E-2</v>
      </c>
      <c r="AI76" s="66">
        <v>1.0468E-2</v>
      </c>
      <c r="AJ76" s="66">
        <v>1.0463999999999999E-2</v>
      </c>
      <c r="AK76" s="64">
        <v>-0.16350999999999999</v>
      </c>
    </row>
    <row r="77" spans="2:37" ht="15" customHeight="1" x14ac:dyDescent="0.45">
      <c r="B77" s="62" t="s">
        <v>315</v>
      </c>
      <c r="C77" s="66">
        <v>26.179570999999999</v>
      </c>
      <c r="D77" s="66">
        <v>33.224280999999998</v>
      </c>
      <c r="E77" s="66">
        <v>33.224280999999998</v>
      </c>
      <c r="F77" s="66">
        <v>40.268990000000002</v>
      </c>
      <c r="G77" s="66">
        <v>40.268990000000002</v>
      </c>
      <c r="H77" s="66">
        <v>40.268990000000002</v>
      </c>
      <c r="I77" s="66">
        <v>40.268990000000002</v>
      </c>
      <c r="J77" s="66">
        <v>40.282268999999999</v>
      </c>
      <c r="K77" s="66">
        <v>40.287495</v>
      </c>
      <c r="L77" s="66">
        <v>40.288001999999999</v>
      </c>
      <c r="M77" s="66">
        <v>40.288001999999999</v>
      </c>
      <c r="N77" s="66">
        <v>40.319538000000001</v>
      </c>
      <c r="O77" s="66">
        <v>39.112319999999997</v>
      </c>
      <c r="P77" s="66">
        <v>39.081538999999999</v>
      </c>
      <c r="Q77" s="66">
        <v>38.501133000000003</v>
      </c>
      <c r="R77" s="66">
        <v>38.209010999999997</v>
      </c>
      <c r="S77" s="66">
        <v>38.522297000000002</v>
      </c>
      <c r="T77" s="66">
        <v>38.173748000000003</v>
      </c>
      <c r="U77" s="66">
        <v>38.046875</v>
      </c>
      <c r="V77" s="66">
        <v>38.242759999999997</v>
      </c>
      <c r="W77" s="66">
        <v>38.059265000000003</v>
      </c>
      <c r="X77" s="66">
        <v>38.133803999999998</v>
      </c>
      <c r="Y77" s="66">
        <v>38.381453999999998</v>
      </c>
      <c r="Z77" s="66">
        <v>38.504272</v>
      </c>
      <c r="AA77" s="66">
        <v>38.694125999999997</v>
      </c>
      <c r="AB77" s="66">
        <v>38.563220999999999</v>
      </c>
      <c r="AC77" s="66">
        <v>38.691375999999998</v>
      </c>
      <c r="AD77" s="66">
        <v>38.840575999999999</v>
      </c>
      <c r="AE77" s="66">
        <v>39.644897</v>
      </c>
      <c r="AF77" s="66">
        <v>39.593395000000001</v>
      </c>
      <c r="AG77" s="66">
        <v>39.719119999999997</v>
      </c>
      <c r="AH77" s="66">
        <v>39.901127000000002</v>
      </c>
      <c r="AI77" s="66">
        <v>40.033526999999999</v>
      </c>
      <c r="AJ77" s="66">
        <v>40.207787000000003</v>
      </c>
      <c r="AK77" s="64">
        <v>5.9800000000000001E-3</v>
      </c>
    </row>
    <row r="78" spans="2:37" ht="15" customHeight="1" x14ac:dyDescent="0.45"/>
    <row r="79" spans="2:37" ht="15" customHeight="1" x14ac:dyDescent="0.45">
      <c r="B79" s="61" t="s">
        <v>316</v>
      </c>
    </row>
    <row r="80" spans="2:37" ht="15" customHeight="1" x14ac:dyDescent="0.45">
      <c r="B80" s="61" t="s">
        <v>317</v>
      </c>
    </row>
    <row r="81" spans="2:37" x14ac:dyDescent="0.45">
      <c r="B81" s="62" t="s">
        <v>318</v>
      </c>
      <c r="C81" s="72">
        <v>368</v>
      </c>
      <c r="D81" s="72">
        <v>368</v>
      </c>
      <c r="E81" s="72">
        <v>368</v>
      </c>
      <c r="F81" s="72">
        <v>397.96063199999998</v>
      </c>
      <c r="G81" s="72">
        <v>397.96063199999998</v>
      </c>
      <c r="H81" s="72">
        <v>397.96063199999998</v>
      </c>
      <c r="I81" s="72">
        <v>397.96063199999998</v>
      </c>
      <c r="J81" s="72">
        <v>397.96063199999998</v>
      </c>
      <c r="K81" s="72">
        <v>397.96063199999998</v>
      </c>
      <c r="L81" s="72">
        <v>397.96063199999998</v>
      </c>
      <c r="M81" s="72">
        <v>397.96063199999998</v>
      </c>
      <c r="N81" s="72">
        <v>397.96063199999998</v>
      </c>
      <c r="O81" s="72">
        <v>397.96063199999998</v>
      </c>
      <c r="P81" s="72">
        <v>397.96063199999998</v>
      </c>
      <c r="Q81" s="72">
        <v>393.58609000000001</v>
      </c>
      <c r="R81" s="72">
        <v>393.58609000000001</v>
      </c>
      <c r="S81" s="72">
        <v>393.58609000000001</v>
      </c>
      <c r="T81" s="72">
        <v>393.58609000000001</v>
      </c>
      <c r="U81" s="72">
        <v>393.58609000000001</v>
      </c>
      <c r="V81" s="72">
        <v>393.58609000000001</v>
      </c>
      <c r="W81" s="72">
        <v>393.58609000000001</v>
      </c>
      <c r="X81" s="72">
        <v>393.58609000000001</v>
      </c>
      <c r="Y81" s="72">
        <v>393.58609000000001</v>
      </c>
      <c r="Z81" s="72">
        <v>393.58609000000001</v>
      </c>
      <c r="AA81" s="72">
        <v>393.58609000000001</v>
      </c>
      <c r="AB81" s="72">
        <v>393.58609000000001</v>
      </c>
      <c r="AC81" s="72">
        <v>393.58609000000001</v>
      </c>
      <c r="AD81" s="72">
        <v>393.58609000000001</v>
      </c>
      <c r="AE81" s="72">
        <v>393.58609000000001</v>
      </c>
      <c r="AF81" s="72">
        <v>393.58609000000001</v>
      </c>
      <c r="AG81" s="72">
        <v>393.58609000000001</v>
      </c>
      <c r="AH81" s="72">
        <v>393.58609000000001</v>
      </c>
      <c r="AI81" s="72">
        <v>393.58609000000001</v>
      </c>
      <c r="AJ81" s="72">
        <v>393.58609000000001</v>
      </c>
      <c r="AK81" s="64">
        <v>2.1029999999999998E-3</v>
      </c>
    </row>
    <row r="82" spans="2:37" ht="15" customHeight="1" x14ac:dyDescent="0.45">
      <c r="B82" s="62" t="s">
        <v>319</v>
      </c>
      <c r="C82" s="72">
        <v>24</v>
      </c>
      <c r="D82" s="72">
        <v>24</v>
      </c>
      <c r="E82" s="72">
        <v>24</v>
      </c>
      <c r="F82" s="72">
        <v>30.971101999999998</v>
      </c>
      <c r="G82" s="72">
        <v>30.971101999999998</v>
      </c>
      <c r="H82" s="72">
        <v>30.971101999999998</v>
      </c>
      <c r="I82" s="72">
        <v>30.971101999999998</v>
      </c>
      <c r="J82" s="72">
        <v>30.971101999999998</v>
      </c>
      <c r="K82" s="72">
        <v>30.971101999999998</v>
      </c>
      <c r="L82" s="72">
        <v>30.971101999999998</v>
      </c>
      <c r="M82" s="72">
        <v>30.971101999999998</v>
      </c>
      <c r="N82" s="72">
        <v>30.971101999999998</v>
      </c>
      <c r="O82" s="72">
        <v>30.971101999999998</v>
      </c>
      <c r="P82" s="72">
        <v>30.971101999999998</v>
      </c>
      <c r="Q82" s="72">
        <v>30.971101999999998</v>
      </c>
      <c r="R82" s="72">
        <v>30.971101999999998</v>
      </c>
      <c r="S82" s="72">
        <v>30.971101999999998</v>
      </c>
      <c r="T82" s="72">
        <v>30.971101999999998</v>
      </c>
      <c r="U82" s="72">
        <v>30.971101999999998</v>
      </c>
      <c r="V82" s="72">
        <v>30.971101999999998</v>
      </c>
      <c r="W82" s="72">
        <v>30.971101999999998</v>
      </c>
      <c r="X82" s="72">
        <v>30.971101999999998</v>
      </c>
      <c r="Y82" s="72">
        <v>30.971101999999998</v>
      </c>
      <c r="Z82" s="72">
        <v>30.971101999999998</v>
      </c>
      <c r="AA82" s="72">
        <v>30.971101999999998</v>
      </c>
      <c r="AB82" s="72">
        <v>30.971101999999998</v>
      </c>
      <c r="AC82" s="72">
        <v>30.971101999999998</v>
      </c>
      <c r="AD82" s="72">
        <v>30.971101999999998</v>
      </c>
      <c r="AE82" s="72">
        <v>30.971101999999998</v>
      </c>
      <c r="AF82" s="72">
        <v>30.971101999999998</v>
      </c>
      <c r="AG82" s="72">
        <v>30.971101999999998</v>
      </c>
      <c r="AH82" s="72">
        <v>30.971101999999998</v>
      </c>
      <c r="AI82" s="72">
        <v>30.971101999999998</v>
      </c>
      <c r="AJ82" s="72">
        <v>30.971101999999998</v>
      </c>
      <c r="AK82" s="64">
        <v>8.0009999999999994E-3</v>
      </c>
    </row>
    <row r="83" spans="2:37" ht="15" customHeight="1" x14ac:dyDescent="0.45">
      <c r="B83" s="62" t="s">
        <v>320</v>
      </c>
      <c r="C83" s="72">
        <v>37</v>
      </c>
      <c r="D83" s="72">
        <v>37</v>
      </c>
      <c r="E83" s="72">
        <v>37</v>
      </c>
      <c r="F83" s="72">
        <v>39.075619000000003</v>
      </c>
      <c r="G83" s="72">
        <v>39.075619000000003</v>
      </c>
      <c r="H83" s="72">
        <v>39.075619000000003</v>
      </c>
      <c r="I83" s="72">
        <v>39.075619000000003</v>
      </c>
      <c r="J83" s="72">
        <v>39.075619000000003</v>
      </c>
      <c r="K83" s="72">
        <v>39.075619000000003</v>
      </c>
      <c r="L83" s="72">
        <v>39.075619000000003</v>
      </c>
      <c r="M83" s="72">
        <v>39.075619000000003</v>
      </c>
      <c r="N83" s="72">
        <v>39.075619000000003</v>
      </c>
      <c r="O83" s="72">
        <v>39.130226</v>
      </c>
      <c r="P83" s="72">
        <v>39.130226</v>
      </c>
      <c r="Q83" s="72">
        <v>38.716053000000002</v>
      </c>
      <c r="R83" s="72">
        <v>38.716053000000002</v>
      </c>
      <c r="S83" s="72">
        <v>38.716053000000002</v>
      </c>
      <c r="T83" s="72">
        <v>38.716053000000002</v>
      </c>
      <c r="U83" s="72">
        <v>38.716053000000002</v>
      </c>
      <c r="V83" s="72">
        <v>38.716053000000002</v>
      </c>
      <c r="W83" s="72">
        <v>38.716053000000002</v>
      </c>
      <c r="X83" s="72">
        <v>38.716053000000002</v>
      </c>
      <c r="Y83" s="72">
        <v>38.716053000000002</v>
      </c>
      <c r="Z83" s="72">
        <v>38.716053000000002</v>
      </c>
      <c r="AA83" s="72">
        <v>38.716053000000002</v>
      </c>
      <c r="AB83" s="72">
        <v>38.716053000000002</v>
      </c>
      <c r="AC83" s="72">
        <v>38.716053000000002</v>
      </c>
      <c r="AD83" s="72">
        <v>38.716053000000002</v>
      </c>
      <c r="AE83" s="72">
        <v>38.716053000000002</v>
      </c>
      <c r="AF83" s="72">
        <v>38.716053000000002</v>
      </c>
      <c r="AG83" s="72">
        <v>38.716053000000002</v>
      </c>
      <c r="AH83" s="72">
        <v>38.716053000000002</v>
      </c>
      <c r="AI83" s="72">
        <v>38.716053000000002</v>
      </c>
      <c r="AJ83" s="72">
        <v>38.716053000000002</v>
      </c>
      <c r="AK83" s="64">
        <v>1.418E-3</v>
      </c>
    </row>
    <row r="84" spans="2:37" ht="15" customHeight="1" x14ac:dyDescent="0.45">
      <c r="B84" s="61" t="s">
        <v>321</v>
      </c>
      <c r="C84" s="71">
        <v>429</v>
      </c>
      <c r="D84" s="71">
        <v>429</v>
      </c>
      <c r="E84" s="71">
        <v>429</v>
      </c>
      <c r="F84" s="71">
        <v>468.00735500000002</v>
      </c>
      <c r="G84" s="71">
        <v>468.00735500000002</v>
      </c>
      <c r="H84" s="71">
        <v>468.00735500000002</v>
      </c>
      <c r="I84" s="71">
        <v>468.00735500000002</v>
      </c>
      <c r="J84" s="71">
        <v>468.00735500000002</v>
      </c>
      <c r="K84" s="71">
        <v>468.00735500000002</v>
      </c>
      <c r="L84" s="71">
        <v>468.00735500000002</v>
      </c>
      <c r="M84" s="71">
        <v>468.00735500000002</v>
      </c>
      <c r="N84" s="71">
        <v>468.00735500000002</v>
      </c>
      <c r="O84" s="71">
        <v>468.06195100000002</v>
      </c>
      <c r="P84" s="71">
        <v>468.06195100000002</v>
      </c>
      <c r="Q84" s="71">
        <v>463.27325400000001</v>
      </c>
      <c r="R84" s="71">
        <v>463.27325400000001</v>
      </c>
      <c r="S84" s="71">
        <v>463.27325400000001</v>
      </c>
      <c r="T84" s="71">
        <v>463.27325400000001</v>
      </c>
      <c r="U84" s="71">
        <v>463.27325400000001</v>
      </c>
      <c r="V84" s="71">
        <v>463.27325400000001</v>
      </c>
      <c r="W84" s="71">
        <v>463.27325400000001</v>
      </c>
      <c r="X84" s="71">
        <v>463.27325400000001</v>
      </c>
      <c r="Y84" s="71">
        <v>463.27325400000001</v>
      </c>
      <c r="Z84" s="71">
        <v>463.27325400000001</v>
      </c>
      <c r="AA84" s="71">
        <v>463.27325400000001</v>
      </c>
      <c r="AB84" s="71">
        <v>463.27325400000001</v>
      </c>
      <c r="AC84" s="71">
        <v>463.27325400000001</v>
      </c>
      <c r="AD84" s="71">
        <v>463.27325400000001</v>
      </c>
      <c r="AE84" s="71">
        <v>463.27325400000001</v>
      </c>
      <c r="AF84" s="71">
        <v>463.27325400000001</v>
      </c>
      <c r="AG84" s="71">
        <v>463.27325400000001</v>
      </c>
      <c r="AH84" s="71">
        <v>463.27325400000001</v>
      </c>
      <c r="AI84" s="71">
        <v>463.27325400000001</v>
      </c>
      <c r="AJ84" s="71">
        <v>463.27325400000001</v>
      </c>
      <c r="AK84" s="68">
        <v>2.405E-3</v>
      </c>
    </row>
    <row r="85" spans="2:37" ht="15" customHeight="1" x14ac:dyDescent="0.45"/>
    <row r="87" spans="2:37" ht="15.75" x14ac:dyDescent="0.5">
      <c r="B87" s="59" t="s">
        <v>151</v>
      </c>
    </row>
    <row r="88" spans="2:37" x14ac:dyDescent="0.45">
      <c r="B88" s="55" t="s">
        <v>152</v>
      </c>
    </row>
    <row r="89" spans="2:37" x14ac:dyDescent="0.45">
      <c r="B89" s="55" t="s">
        <v>153</v>
      </c>
      <c r="C89" s="52" t="s">
        <v>153</v>
      </c>
      <c r="D89" s="52" t="s">
        <v>153</v>
      </c>
      <c r="E89" s="52" t="s">
        <v>153</v>
      </c>
      <c r="F89" s="52" t="s">
        <v>153</v>
      </c>
      <c r="G89" s="52" t="s">
        <v>153</v>
      </c>
      <c r="H89" s="52" t="s">
        <v>153</v>
      </c>
      <c r="I89" s="52" t="s">
        <v>153</v>
      </c>
      <c r="J89" s="52" t="s">
        <v>153</v>
      </c>
      <c r="K89" s="52" t="s">
        <v>153</v>
      </c>
      <c r="L89" s="52" t="s">
        <v>153</v>
      </c>
      <c r="M89" s="52" t="s">
        <v>153</v>
      </c>
      <c r="N89" s="52" t="s">
        <v>153</v>
      </c>
      <c r="O89" s="52" t="s">
        <v>153</v>
      </c>
      <c r="P89" s="52" t="s">
        <v>153</v>
      </c>
      <c r="Q89" s="52" t="s">
        <v>153</v>
      </c>
      <c r="R89" s="52" t="s">
        <v>153</v>
      </c>
      <c r="S89" s="52" t="s">
        <v>153</v>
      </c>
      <c r="T89" s="52" t="s">
        <v>153</v>
      </c>
      <c r="U89" s="52" t="s">
        <v>153</v>
      </c>
      <c r="V89" s="52" t="s">
        <v>153</v>
      </c>
      <c r="W89" s="52" t="s">
        <v>153</v>
      </c>
      <c r="X89" s="52" t="s">
        <v>153</v>
      </c>
      <c r="Y89" s="52" t="s">
        <v>153</v>
      </c>
      <c r="Z89" s="52" t="s">
        <v>153</v>
      </c>
      <c r="AA89" s="52" t="s">
        <v>153</v>
      </c>
      <c r="AB89" s="52" t="s">
        <v>153</v>
      </c>
      <c r="AC89" s="52" t="s">
        <v>153</v>
      </c>
      <c r="AD89" s="52" t="s">
        <v>153</v>
      </c>
      <c r="AE89" s="52" t="s">
        <v>153</v>
      </c>
      <c r="AF89" s="52" t="s">
        <v>153</v>
      </c>
      <c r="AG89" s="52" t="s">
        <v>153</v>
      </c>
      <c r="AH89" s="52" t="s">
        <v>153</v>
      </c>
      <c r="AI89" s="52" t="s">
        <v>153</v>
      </c>
      <c r="AJ89" s="52" t="s">
        <v>153</v>
      </c>
      <c r="AK89" s="52" t="s">
        <v>154</v>
      </c>
    </row>
    <row r="90" spans="2:37" ht="14.65" thickBot="1" x14ac:dyDescent="0.5">
      <c r="B90" s="56" t="s">
        <v>155</v>
      </c>
      <c r="C90" s="56">
        <v>2017</v>
      </c>
      <c r="D90" s="56">
        <v>2018</v>
      </c>
      <c r="E90" s="56">
        <v>2019</v>
      </c>
      <c r="F90" s="56">
        <v>2020</v>
      </c>
      <c r="G90" s="56">
        <v>2021</v>
      </c>
      <c r="H90" s="56">
        <v>2022</v>
      </c>
      <c r="I90" s="56">
        <v>2023</v>
      </c>
      <c r="J90" s="56">
        <v>2024</v>
      </c>
      <c r="K90" s="56">
        <v>2025</v>
      </c>
      <c r="L90" s="56">
        <v>2026</v>
      </c>
      <c r="M90" s="56">
        <v>2027</v>
      </c>
      <c r="N90" s="56">
        <v>2028</v>
      </c>
      <c r="O90" s="56">
        <v>2029</v>
      </c>
      <c r="P90" s="56">
        <v>2030</v>
      </c>
      <c r="Q90" s="56">
        <v>2031</v>
      </c>
      <c r="R90" s="56">
        <v>2032</v>
      </c>
      <c r="S90" s="56">
        <v>2033</v>
      </c>
      <c r="T90" s="56">
        <v>2034</v>
      </c>
      <c r="U90" s="56">
        <v>2035</v>
      </c>
      <c r="V90" s="56">
        <v>2036</v>
      </c>
      <c r="W90" s="56">
        <v>2037</v>
      </c>
      <c r="X90" s="56">
        <v>2038</v>
      </c>
      <c r="Y90" s="56">
        <v>2039</v>
      </c>
      <c r="Z90" s="56">
        <v>2040</v>
      </c>
      <c r="AA90" s="56">
        <v>2041</v>
      </c>
      <c r="AB90" s="56">
        <v>2042</v>
      </c>
      <c r="AC90" s="56">
        <v>2043</v>
      </c>
      <c r="AD90" s="56">
        <v>2044</v>
      </c>
      <c r="AE90" s="56">
        <v>2045</v>
      </c>
      <c r="AF90" s="56">
        <v>2046</v>
      </c>
      <c r="AG90" s="56">
        <v>2047</v>
      </c>
      <c r="AH90" s="56">
        <v>2048</v>
      </c>
      <c r="AI90" s="56">
        <v>2049</v>
      </c>
      <c r="AJ90" s="56">
        <v>2050</v>
      </c>
      <c r="AK90" s="56">
        <v>2050</v>
      </c>
    </row>
    <row r="91" spans="2:37" ht="14.65" thickTop="1" x14ac:dyDescent="0.45"/>
    <row r="92" spans="2:37" x14ac:dyDescent="0.45">
      <c r="B92" s="61" t="s">
        <v>156</v>
      </c>
    </row>
    <row r="93" spans="2:37" x14ac:dyDescent="0.45">
      <c r="B93" s="62" t="s">
        <v>157</v>
      </c>
      <c r="C93" s="66">
        <v>9.3550000000000004</v>
      </c>
      <c r="D93" s="66">
        <v>10.738707</v>
      </c>
      <c r="E93" s="66">
        <v>11.969469999999999</v>
      </c>
      <c r="F93" s="66">
        <v>13.085901</v>
      </c>
      <c r="G93" s="66">
        <v>13.665421</v>
      </c>
      <c r="H93" s="66">
        <v>13.977781</v>
      </c>
      <c r="I93" s="66">
        <v>13.917915000000001</v>
      </c>
      <c r="J93" s="66">
        <v>14.012055999999999</v>
      </c>
      <c r="K93" s="66">
        <v>14.09416</v>
      </c>
      <c r="L93" s="66">
        <v>14.374950999999999</v>
      </c>
      <c r="M93" s="66">
        <v>14.506202999999999</v>
      </c>
      <c r="N93" s="66">
        <v>14.414600999999999</v>
      </c>
      <c r="O93" s="66">
        <v>14.413425</v>
      </c>
      <c r="P93" s="66">
        <v>14.460274999999999</v>
      </c>
      <c r="Q93" s="66">
        <v>14.534125</v>
      </c>
      <c r="R93" s="66">
        <v>14.510524</v>
      </c>
      <c r="S93" s="66">
        <v>14.482533</v>
      </c>
      <c r="T93" s="66">
        <v>14.434381</v>
      </c>
      <c r="U93" s="66">
        <v>14.329347</v>
      </c>
      <c r="V93" s="66">
        <v>14.269213000000001</v>
      </c>
      <c r="W93" s="66">
        <v>14.174327</v>
      </c>
      <c r="X93" s="66">
        <v>14.138339999999999</v>
      </c>
      <c r="Y93" s="66">
        <v>14.101298</v>
      </c>
      <c r="Z93" s="66">
        <v>14.050145000000001</v>
      </c>
      <c r="AA93" s="66">
        <v>13.942207</v>
      </c>
      <c r="AB93" s="66">
        <v>13.782654000000001</v>
      </c>
      <c r="AC93" s="66">
        <v>13.524231</v>
      </c>
      <c r="AD93" s="66">
        <v>13.299628999999999</v>
      </c>
      <c r="AE93" s="66">
        <v>13.030392000000001</v>
      </c>
      <c r="AF93" s="66">
        <v>12.814966999999999</v>
      </c>
      <c r="AG93" s="66">
        <v>12.614922</v>
      </c>
      <c r="AH93" s="66">
        <v>12.374134</v>
      </c>
      <c r="AI93" s="66">
        <v>12.0793</v>
      </c>
      <c r="AJ93" s="66">
        <v>11.860887999999999</v>
      </c>
      <c r="AK93" s="64">
        <v>3.1110000000000001E-3</v>
      </c>
    </row>
    <row r="94" spans="2:37" x14ac:dyDescent="0.45">
      <c r="B94" s="62" t="s">
        <v>158</v>
      </c>
      <c r="C94" s="66">
        <v>0.49399999999999999</v>
      </c>
      <c r="D94" s="66">
        <v>0.48214499999999999</v>
      </c>
      <c r="E94" s="66">
        <v>0.487068</v>
      </c>
      <c r="F94" s="66">
        <v>0.5</v>
      </c>
      <c r="G94" s="66">
        <v>0.55501699999999998</v>
      </c>
      <c r="H94" s="66">
        <v>0.593024</v>
      </c>
      <c r="I94" s="66">
        <v>0.58454799999999996</v>
      </c>
      <c r="J94" s="66">
        <v>0.571241</v>
      </c>
      <c r="K94" s="66">
        <v>0.58111500000000005</v>
      </c>
      <c r="L94" s="66">
        <v>0.66922000000000004</v>
      </c>
      <c r="M94" s="66">
        <v>0.67625999999999997</v>
      </c>
      <c r="N94" s="66">
        <v>0.65802000000000005</v>
      </c>
      <c r="O94" s="66">
        <v>0.63698399999999999</v>
      </c>
      <c r="P94" s="66">
        <v>0.62767700000000004</v>
      </c>
      <c r="Q94" s="66">
        <v>0.66203999999999996</v>
      </c>
      <c r="R94" s="66">
        <v>0.73163299999999998</v>
      </c>
      <c r="S94" s="66">
        <v>0.80968600000000002</v>
      </c>
      <c r="T94" s="66">
        <v>0.888741</v>
      </c>
      <c r="U94" s="66">
        <v>0.94326900000000002</v>
      </c>
      <c r="V94" s="66">
        <v>1.0361959999999999</v>
      </c>
      <c r="W94" s="66">
        <v>1.0928960000000001</v>
      </c>
      <c r="X94" s="66">
        <v>1.189854</v>
      </c>
      <c r="Y94" s="66">
        <v>1.2296640000000001</v>
      </c>
      <c r="Z94" s="66">
        <v>1.3024150000000001</v>
      </c>
      <c r="AA94" s="66">
        <v>1.2490429999999999</v>
      </c>
      <c r="AB94" s="66">
        <v>1.152226</v>
      </c>
      <c r="AC94" s="66">
        <v>1.0565389999999999</v>
      </c>
      <c r="AD94" s="66">
        <v>0.94470299999999996</v>
      </c>
      <c r="AE94" s="66">
        <v>0.84807900000000003</v>
      </c>
      <c r="AF94" s="66">
        <v>0.76454</v>
      </c>
      <c r="AG94" s="66">
        <v>0.69225800000000004</v>
      </c>
      <c r="AH94" s="66">
        <v>0.62966999999999995</v>
      </c>
      <c r="AI94" s="66">
        <v>0.57152099999999995</v>
      </c>
      <c r="AJ94" s="66">
        <v>0.51294499999999998</v>
      </c>
      <c r="AK94" s="64">
        <v>1.9369999999999999E-3</v>
      </c>
    </row>
    <row r="95" spans="2:37" x14ac:dyDescent="0.45">
      <c r="B95" s="62" t="s">
        <v>159</v>
      </c>
      <c r="C95" s="66">
        <v>8.8610000000000007</v>
      </c>
      <c r="D95" s="66">
        <v>10.256561</v>
      </c>
      <c r="E95" s="66">
        <v>11.482402</v>
      </c>
      <c r="F95" s="66">
        <v>12.585901</v>
      </c>
      <c r="G95" s="66">
        <v>13.110404000000001</v>
      </c>
      <c r="H95" s="66">
        <v>13.384755999999999</v>
      </c>
      <c r="I95" s="66">
        <v>13.333367000000001</v>
      </c>
      <c r="J95" s="66">
        <v>13.440816</v>
      </c>
      <c r="K95" s="66">
        <v>13.513045</v>
      </c>
      <c r="L95" s="66">
        <v>13.705730000000001</v>
      </c>
      <c r="M95" s="66">
        <v>13.829943</v>
      </c>
      <c r="N95" s="66">
        <v>13.756581000000001</v>
      </c>
      <c r="O95" s="66">
        <v>13.776441999999999</v>
      </c>
      <c r="P95" s="66">
        <v>13.832597</v>
      </c>
      <c r="Q95" s="66">
        <v>13.872085</v>
      </c>
      <c r="R95" s="66">
        <v>13.778891</v>
      </c>
      <c r="S95" s="66">
        <v>13.672846</v>
      </c>
      <c r="T95" s="66">
        <v>13.545640000000001</v>
      </c>
      <c r="U95" s="66">
        <v>13.386077999999999</v>
      </c>
      <c r="V95" s="66">
        <v>13.233015999999999</v>
      </c>
      <c r="W95" s="66">
        <v>13.081431</v>
      </c>
      <c r="X95" s="66">
        <v>12.948485</v>
      </c>
      <c r="Y95" s="66">
        <v>12.871634</v>
      </c>
      <c r="Z95" s="66">
        <v>12.747729</v>
      </c>
      <c r="AA95" s="66">
        <v>12.693163999999999</v>
      </c>
      <c r="AB95" s="66">
        <v>12.630428</v>
      </c>
      <c r="AC95" s="66">
        <v>12.467692</v>
      </c>
      <c r="AD95" s="66">
        <v>12.354926000000001</v>
      </c>
      <c r="AE95" s="66">
        <v>12.182312</v>
      </c>
      <c r="AF95" s="66">
        <v>12.050427000000001</v>
      </c>
      <c r="AG95" s="66">
        <v>11.922663</v>
      </c>
      <c r="AH95" s="66">
        <v>11.744465</v>
      </c>
      <c r="AI95" s="66">
        <v>11.507778</v>
      </c>
      <c r="AJ95" s="66">
        <v>11.347943000000001</v>
      </c>
      <c r="AK95" s="64">
        <v>3.1649999999999998E-3</v>
      </c>
    </row>
    <row r="96" spans="2:37" x14ac:dyDescent="0.45">
      <c r="B96" s="62" t="s">
        <v>160</v>
      </c>
      <c r="C96" s="66">
        <v>6.8120000000000003</v>
      </c>
      <c r="D96" s="66">
        <v>5.931</v>
      </c>
      <c r="E96" s="66">
        <v>5.2130000000000001</v>
      </c>
      <c r="F96" s="66">
        <v>4.6201239999999997</v>
      </c>
      <c r="G96" s="66">
        <v>3.7545679999999999</v>
      </c>
      <c r="H96" s="66">
        <v>3.5372710000000001</v>
      </c>
      <c r="I96" s="66">
        <v>3.5076070000000001</v>
      </c>
      <c r="J96" s="66">
        <v>3.3476900000000001</v>
      </c>
      <c r="K96" s="66">
        <v>3.078382</v>
      </c>
      <c r="L96" s="66">
        <v>2.7763149999999999</v>
      </c>
      <c r="M96" s="66">
        <v>2.7044320000000002</v>
      </c>
      <c r="N96" s="66">
        <v>2.8212009999999998</v>
      </c>
      <c r="O96" s="66">
        <v>2.8072050000000002</v>
      </c>
      <c r="P96" s="66">
        <v>2.7199680000000002</v>
      </c>
      <c r="Q96" s="66">
        <v>2.6647750000000001</v>
      </c>
      <c r="R96" s="66">
        <v>2.667618</v>
      </c>
      <c r="S96" s="66">
        <v>2.6265589999999999</v>
      </c>
      <c r="T96" s="66">
        <v>2.6569829999999999</v>
      </c>
      <c r="U96" s="66">
        <v>2.750658</v>
      </c>
      <c r="V96" s="66">
        <v>2.8205619999999998</v>
      </c>
      <c r="W96" s="66">
        <v>2.9597090000000001</v>
      </c>
      <c r="X96" s="66">
        <v>3.006656</v>
      </c>
      <c r="Y96" s="66">
        <v>2.964677</v>
      </c>
      <c r="Z96" s="66">
        <v>3.0126520000000001</v>
      </c>
      <c r="AA96" s="66">
        <v>3.1409379999999998</v>
      </c>
      <c r="AB96" s="66">
        <v>3.3849010000000002</v>
      </c>
      <c r="AC96" s="66">
        <v>3.6131820000000001</v>
      </c>
      <c r="AD96" s="66">
        <v>3.8951600000000002</v>
      </c>
      <c r="AE96" s="66">
        <v>4.1653510000000002</v>
      </c>
      <c r="AF96" s="66">
        <v>4.4635600000000002</v>
      </c>
      <c r="AG96" s="66">
        <v>4.6519959999999996</v>
      </c>
      <c r="AH96" s="66">
        <v>4.9108179999999999</v>
      </c>
      <c r="AI96" s="66">
        <v>5.0815489999999999</v>
      </c>
      <c r="AJ96" s="66">
        <v>5.2999369999999999</v>
      </c>
      <c r="AK96" s="64">
        <v>-3.509E-3</v>
      </c>
    </row>
    <row r="97" spans="2:37" x14ac:dyDescent="0.45">
      <c r="B97" s="62" t="s">
        <v>161</v>
      </c>
      <c r="C97" s="66">
        <v>7.9690000000000003</v>
      </c>
      <c r="D97" s="66">
        <v>7.7359999999999998</v>
      </c>
      <c r="E97" s="66">
        <v>7.024</v>
      </c>
      <c r="F97" s="66">
        <v>6.4455109999999998</v>
      </c>
      <c r="G97" s="66">
        <v>6.1514720000000001</v>
      </c>
      <c r="H97" s="66">
        <v>5.6368679999999998</v>
      </c>
      <c r="I97" s="66">
        <v>5.7158579999999999</v>
      </c>
      <c r="J97" s="66">
        <v>5.4486679999999996</v>
      </c>
      <c r="K97" s="66">
        <v>5.5757969999999997</v>
      </c>
      <c r="L97" s="66">
        <v>5.1989929999999998</v>
      </c>
      <c r="M97" s="66">
        <v>4.5168189999999999</v>
      </c>
      <c r="N97" s="66">
        <v>4.8156460000000001</v>
      </c>
      <c r="O97" s="66">
        <v>4.8224850000000004</v>
      </c>
      <c r="P97" s="66">
        <v>4.8062680000000002</v>
      </c>
      <c r="Q97" s="66">
        <v>4.8209160000000004</v>
      </c>
      <c r="R97" s="66">
        <v>4.7996860000000003</v>
      </c>
      <c r="S97" s="66">
        <v>4.7565140000000001</v>
      </c>
      <c r="T97" s="66">
        <v>5.0214549999999996</v>
      </c>
      <c r="U97" s="66">
        <v>5.1348770000000004</v>
      </c>
      <c r="V97" s="66">
        <v>5.2416219999999996</v>
      </c>
      <c r="W97" s="66">
        <v>5.4638239999999998</v>
      </c>
      <c r="X97" s="66">
        <v>5.619802</v>
      </c>
      <c r="Y97" s="66">
        <v>5.5911629999999999</v>
      </c>
      <c r="Z97" s="66">
        <v>5.7599910000000003</v>
      </c>
      <c r="AA97" s="66">
        <v>5.8635599999999997</v>
      </c>
      <c r="AB97" s="66">
        <v>5.5795130000000004</v>
      </c>
      <c r="AC97" s="66">
        <v>6.155036</v>
      </c>
      <c r="AD97" s="66">
        <v>6.0349409999999999</v>
      </c>
      <c r="AE97" s="66">
        <v>6.6217129999999997</v>
      </c>
      <c r="AF97" s="66">
        <v>6.4525360000000003</v>
      </c>
      <c r="AG97" s="66">
        <v>6.6342629999999998</v>
      </c>
      <c r="AH97" s="66">
        <v>6.8473860000000002</v>
      </c>
      <c r="AI97" s="66">
        <v>7.0322300000000002</v>
      </c>
      <c r="AJ97" s="66">
        <v>7.2754940000000001</v>
      </c>
      <c r="AK97" s="64">
        <v>-1.916E-3</v>
      </c>
    </row>
    <row r="98" spans="2:37" x14ac:dyDescent="0.45">
      <c r="B98" s="62" t="s">
        <v>162</v>
      </c>
      <c r="C98" s="66">
        <v>1.157</v>
      </c>
      <c r="D98" s="66">
        <v>1.8049999999999999</v>
      </c>
      <c r="E98" s="66">
        <v>1.8109999999999999</v>
      </c>
      <c r="F98" s="66">
        <v>1.8253870000000001</v>
      </c>
      <c r="G98" s="66">
        <v>2.396903</v>
      </c>
      <c r="H98" s="66">
        <v>2.0995970000000002</v>
      </c>
      <c r="I98" s="66">
        <v>2.2082519999999999</v>
      </c>
      <c r="J98" s="66">
        <v>2.100978</v>
      </c>
      <c r="K98" s="66">
        <v>2.4974150000000002</v>
      </c>
      <c r="L98" s="66">
        <v>2.4226779999999999</v>
      </c>
      <c r="M98" s="66">
        <v>1.8123880000000001</v>
      </c>
      <c r="N98" s="66">
        <v>1.9944440000000001</v>
      </c>
      <c r="O98" s="66">
        <v>2.0152800000000002</v>
      </c>
      <c r="P98" s="66">
        <v>2.0863</v>
      </c>
      <c r="Q98" s="66">
        <v>2.1561409999999999</v>
      </c>
      <c r="R98" s="66">
        <v>2.1320679999999999</v>
      </c>
      <c r="S98" s="66">
        <v>2.1299549999999998</v>
      </c>
      <c r="T98" s="66">
        <v>2.3644729999999998</v>
      </c>
      <c r="U98" s="66">
        <v>2.3842189999999999</v>
      </c>
      <c r="V98" s="66">
        <v>2.4210609999999999</v>
      </c>
      <c r="W98" s="66">
        <v>2.504114</v>
      </c>
      <c r="X98" s="66">
        <v>2.6131449999999998</v>
      </c>
      <c r="Y98" s="66">
        <v>2.6264859999999999</v>
      </c>
      <c r="Z98" s="66">
        <v>2.7473390000000002</v>
      </c>
      <c r="AA98" s="66">
        <v>2.7226219999999999</v>
      </c>
      <c r="AB98" s="66">
        <v>2.1946119999999998</v>
      </c>
      <c r="AC98" s="66">
        <v>2.5418539999999998</v>
      </c>
      <c r="AD98" s="66">
        <v>2.1397810000000002</v>
      </c>
      <c r="AE98" s="66">
        <v>2.4563619999999999</v>
      </c>
      <c r="AF98" s="66">
        <v>1.988977</v>
      </c>
      <c r="AG98" s="66">
        <v>1.982267</v>
      </c>
      <c r="AH98" s="66">
        <v>1.936569</v>
      </c>
      <c r="AI98" s="66">
        <v>1.9506810000000001</v>
      </c>
      <c r="AJ98" s="66">
        <v>1.975557</v>
      </c>
      <c r="AK98" s="64">
        <v>2.8249999999999998E-3</v>
      </c>
    </row>
    <row r="99" spans="2:37" x14ac:dyDescent="0.45">
      <c r="B99" s="62" t="s">
        <v>163</v>
      </c>
      <c r="C99" s="66">
        <v>0.42699999999999999</v>
      </c>
      <c r="D99" s="66">
        <v>0.23599999999999999</v>
      </c>
      <c r="E99" s="66">
        <v>4.9000000000000002E-2</v>
      </c>
      <c r="F99" s="66">
        <v>1.366E-2</v>
      </c>
      <c r="G99" s="66">
        <v>1.575E-2</v>
      </c>
      <c r="H99" s="66">
        <v>3.4250000000000003E-2</v>
      </c>
      <c r="I99" s="66">
        <v>7.7399999999999997E-2</v>
      </c>
      <c r="J99" s="66">
        <v>9.5630000000000007E-2</v>
      </c>
      <c r="K99" s="66">
        <v>7.1919999999999998E-2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4" t="s">
        <v>164</v>
      </c>
    </row>
    <row r="100" spans="2:37" x14ac:dyDescent="0.45">
      <c r="B100" s="61" t="s">
        <v>165</v>
      </c>
      <c r="C100" s="73">
        <v>16.594000000000001</v>
      </c>
      <c r="D100" s="73">
        <v>16.905705999999999</v>
      </c>
      <c r="E100" s="73">
        <v>17.231470000000002</v>
      </c>
      <c r="F100" s="73">
        <v>17.719684999999998</v>
      </c>
      <c r="G100" s="73">
        <v>17.435741</v>
      </c>
      <c r="H100" s="73">
        <v>17.549302999999998</v>
      </c>
      <c r="I100" s="73">
        <v>17.502922000000002</v>
      </c>
      <c r="J100" s="73">
        <v>17.455378</v>
      </c>
      <c r="K100" s="73">
        <v>17.244463</v>
      </c>
      <c r="L100" s="73">
        <v>17.151266</v>
      </c>
      <c r="M100" s="73">
        <v>17.210633999999999</v>
      </c>
      <c r="N100" s="73">
        <v>17.235802</v>
      </c>
      <c r="O100" s="73">
        <v>17.220631000000001</v>
      </c>
      <c r="P100" s="73">
        <v>17.180243000000001</v>
      </c>
      <c r="Q100" s="73">
        <v>17.198899999999998</v>
      </c>
      <c r="R100" s="73">
        <v>17.178142999999999</v>
      </c>
      <c r="S100" s="73">
        <v>17.109090999999999</v>
      </c>
      <c r="T100" s="73">
        <v>17.091363999999999</v>
      </c>
      <c r="U100" s="73">
        <v>17.080003999999999</v>
      </c>
      <c r="V100" s="73">
        <v>17.089774999999999</v>
      </c>
      <c r="W100" s="73">
        <v>17.134036999999999</v>
      </c>
      <c r="X100" s="73">
        <v>17.144997</v>
      </c>
      <c r="Y100" s="73">
        <v>17.065975000000002</v>
      </c>
      <c r="Z100" s="73">
        <v>17.062798000000001</v>
      </c>
      <c r="AA100" s="73">
        <v>17.083144999999998</v>
      </c>
      <c r="AB100" s="73">
        <v>17.167555</v>
      </c>
      <c r="AC100" s="73">
        <v>17.137412999999999</v>
      </c>
      <c r="AD100" s="73">
        <v>17.194790000000001</v>
      </c>
      <c r="AE100" s="73">
        <v>17.195744000000001</v>
      </c>
      <c r="AF100" s="73">
        <v>17.278525999999999</v>
      </c>
      <c r="AG100" s="73">
        <v>17.266918</v>
      </c>
      <c r="AH100" s="73">
        <v>17.284952000000001</v>
      </c>
      <c r="AI100" s="73">
        <v>17.160848999999999</v>
      </c>
      <c r="AJ100" s="73">
        <v>17.160824000000002</v>
      </c>
      <c r="AK100" s="68">
        <v>4.6799999999999999E-4</v>
      </c>
    </row>
    <row r="103" spans="2:37" s="9" customFormat="1" x14ac:dyDescent="0.45">
      <c r="B103" s="3" t="s">
        <v>322</v>
      </c>
    </row>
    <row r="104" spans="2:37" ht="14.65" thickBot="1" x14ac:dyDescent="0.5">
      <c r="B104" s="53" t="s">
        <v>169</v>
      </c>
      <c r="C104" s="56">
        <v>2017</v>
      </c>
      <c r="D104" s="56">
        <v>2018</v>
      </c>
      <c r="E104" s="56">
        <v>2019</v>
      </c>
      <c r="F104" s="56">
        <v>2020</v>
      </c>
      <c r="G104" s="56">
        <v>2021</v>
      </c>
      <c r="H104" s="56">
        <v>2022</v>
      </c>
      <c r="I104" s="56">
        <v>2023</v>
      </c>
      <c r="J104" s="56">
        <v>2024</v>
      </c>
      <c r="K104" s="56">
        <v>2025</v>
      </c>
      <c r="L104" s="56">
        <v>2026</v>
      </c>
      <c r="M104" s="56">
        <v>2027</v>
      </c>
      <c r="N104" s="56">
        <v>2028</v>
      </c>
      <c r="O104" s="56">
        <v>2029</v>
      </c>
      <c r="P104" s="56">
        <v>2030</v>
      </c>
      <c r="Q104" s="56">
        <v>2031</v>
      </c>
      <c r="R104" s="56">
        <v>2032</v>
      </c>
      <c r="S104" s="56">
        <v>2033</v>
      </c>
      <c r="T104" s="56">
        <v>2034</v>
      </c>
      <c r="U104" s="56">
        <v>2035</v>
      </c>
      <c r="V104" s="56">
        <v>2036</v>
      </c>
      <c r="W104" s="56">
        <v>2037</v>
      </c>
      <c r="X104" s="56">
        <v>2038</v>
      </c>
      <c r="Y104" s="56">
        <v>2039</v>
      </c>
      <c r="Z104" s="56">
        <v>2040</v>
      </c>
      <c r="AA104" s="56">
        <v>2041</v>
      </c>
      <c r="AB104" s="56">
        <v>2042</v>
      </c>
      <c r="AC104" s="56">
        <v>2043</v>
      </c>
      <c r="AD104" s="56">
        <v>2044</v>
      </c>
      <c r="AE104" s="56">
        <v>2045</v>
      </c>
      <c r="AF104" s="56">
        <v>2046</v>
      </c>
      <c r="AG104" s="56">
        <v>2047</v>
      </c>
      <c r="AH104" s="56">
        <v>2048</v>
      </c>
      <c r="AI104" s="56">
        <v>2049</v>
      </c>
      <c r="AJ104" s="56">
        <v>2050</v>
      </c>
      <c r="AK104" s="56"/>
    </row>
    <row r="105" spans="2:37" ht="14.65" thickTop="1" x14ac:dyDescent="0.45">
      <c r="B105" s="6" t="s">
        <v>323</v>
      </c>
      <c r="C105" s="6">
        <f>(((C93-Refineries!C98)*'AEO Table 73'!C48+Refineries!C96*'AEO Table 73'!C49)/SUM(Refineries!C93,Refineries!C96,-Refineries!C98))*C8*365*10^6*10^6</f>
        <v>3.6920673808477024E+16</v>
      </c>
      <c r="D105" s="6">
        <f>(((D93-Refineries!D98)*'AEO Table 73'!D48+Refineries!D96*'AEO Table 73'!D49)/SUM(Refineries!D93,Refineries!D96,-Refineries!D98))*D8*365*10^6*10^6</f>
        <v>3.770214216028644E+16</v>
      </c>
      <c r="E105" s="6">
        <f>(((E93-Refineries!E98)*'AEO Table 73'!E48+Refineries!E96*'AEO Table 73'!E49)/SUM(Refineries!E93,Refineries!E96,-Refineries!E98))*E8*365*10^6*10^6</f>
        <v>3.8329111730387656E+16</v>
      </c>
      <c r="F105" s="6">
        <f>(((F93-Refineries!F98)*'AEO Table 73'!F48+Refineries!F96*'AEO Table 73'!F49)/SUM(Refineries!F93,Refineries!F96,-Refineries!F98))*F8*365*10^6*10^6</f>
        <v>3.9449717721707384E+16</v>
      </c>
      <c r="G105" s="6">
        <f>(((G93-Refineries!G98)*'AEO Table 73'!G48+Refineries!G96*'AEO Table 73'!G49)/SUM(Refineries!G93,Refineries!G96,-Refineries!G98))*G8*365*10^6*10^6</f>
        <v>3.8640888432695104E+16</v>
      </c>
      <c r="H105" s="6">
        <f>(((H93-Refineries!H98)*'AEO Table 73'!H48+Refineries!H96*'AEO Table 73'!H49)/SUM(Refineries!H93,Refineries!H96,-Refineries!H98))*H8*365*10^6*10^6</f>
        <v>3.8716832647376544E+16</v>
      </c>
      <c r="I105" s="6">
        <f>(((I93-Refineries!I98)*'AEO Table 73'!I48+Refineries!I96*'AEO Table 73'!I49)/SUM(Refineries!I93,Refineries!I96,-Refineries!I98))*I8*365*10^6*10^6</f>
        <v>3.852445973804652E+16</v>
      </c>
      <c r="J105" s="6">
        <f>(((J93-Refineries!J98)*'AEO Table 73'!J48+Refineries!J96*'AEO Table 73'!J49)/SUM(Refineries!J93,Refineries!J96,-Refineries!J98))*J8*365*10^6*10^6</f>
        <v>3.8286953175073136E+16</v>
      </c>
      <c r="K105" s="6">
        <f>(((K93-Refineries!K98)*'AEO Table 73'!K48+Refineries!K96*'AEO Table 73'!K49)/SUM(Refineries!K93,Refineries!K96,-Refineries!K98))*K8*365*10^6*10^6</f>
        <v>3.7722902463692688E+16</v>
      </c>
      <c r="L105" s="6">
        <f>(((L93-Refineries!L98)*'AEO Table 73'!L48+Refineries!L96*'AEO Table 73'!L49)/SUM(Refineries!L93,Refineries!L96,-Refineries!L98))*L8*365*10^6*10^6</f>
        <v>3.7389407458097568E+16</v>
      </c>
      <c r="M105" s="6">
        <f>(((M93-Refineries!M98)*'AEO Table 73'!M48+Refineries!M96*'AEO Table 73'!M49)/SUM(Refineries!M93,Refineries!M96,-Refineries!M98))*M8*365*10^6*10^6</f>
        <v>3.7414441063674488E+16</v>
      </c>
      <c r="N105" s="6">
        <f>(((N93-Refineries!N98)*'AEO Table 73'!N48+Refineries!N96*'AEO Table 73'!N49)/SUM(Refineries!N93,Refineries!N96,-Refineries!N98))*N8*365*10^6*10^6</f>
        <v>3.75014574940592E+16</v>
      </c>
      <c r="O105" s="6">
        <f>(((O93-Refineries!O98)*'AEO Table 73'!O48+Refineries!O96*'AEO Table 73'!O49)/SUM(Refineries!O93,Refineries!O96,-Refineries!O98))*O8*365*10^6*10^6</f>
        <v>3.7416143868704016E+16</v>
      </c>
      <c r="P105" s="6">
        <f>(((P93-Refineries!P98)*'AEO Table 73'!P48+Refineries!P96*'AEO Table 73'!P49)/SUM(Refineries!P93,Refineries!P96,-Refineries!P98))*P8*365*10^6*10^6</f>
        <v>3.7329124896271536E+16</v>
      </c>
      <c r="Q105" s="6">
        <f>(((Q93-Refineries!Q98)*'AEO Table 73'!Q48+Refineries!Q96*'AEO Table 73'!Q49)/SUM(Refineries!Q93,Refineries!Q96,-Refineries!Q98))*Q8*365*10^6*10^6</f>
        <v>3.7374502036084536E+16</v>
      </c>
      <c r="R105" s="6">
        <f>(((R93-Refineries!R98)*'AEO Table 73'!R48+Refineries!R96*'AEO Table 73'!R49)/SUM(Refineries!R93,Refineries!R96,-Refineries!R98))*R8*365*10^6*10^6</f>
        <v>3.732118093625984E+16</v>
      </c>
      <c r="S105" s="6">
        <f>(((S93-Refineries!S98)*'AEO Table 73'!S48+Refineries!S96*'AEO Table 73'!S49)/SUM(Refineries!S93,Refineries!S96,-Refineries!S98))*S8*365*10^6*10^6</f>
        <v>3.713186276795316E+16</v>
      </c>
      <c r="T105" s="6">
        <f>(((T93-Refineries!T98)*'AEO Table 73'!T48+Refineries!T96*'AEO Table 73'!T49)/SUM(Refineries!T93,Refineries!T96,-Refineries!T98))*T8*365*10^6*10^6</f>
        <v>3.715687392717856E+16</v>
      </c>
      <c r="U105" s="6">
        <f>(((U93-Refineries!U98)*'AEO Table 73'!U48+Refineries!U96*'AEO Table 73'!U49)/SUM(Refineries!U93,Refineries!U96,-Refineries!U98))*U8*365*10^6*10^6</f>
        <v>3.7154787798568304E+16</v>
      </c>
      <c r="V105" s="6">
        <f>(((V93-Refineries!V98)*'AEO Table 73'!V48+Refineries!V96*'AEO Table 73'!V49)/SUM(Refineries!V93,Refineries!V96,-Refineries!V98))*V8*365*10^6*10^6</f>
        <v>3.713704842626476E+16</v>
      </c>
      <c r="W105" s="6">
        <f>(((W93-Refineries!W98)*'AEO Table 73'!W48+Refineries!W96*'AEO Table 73'!W49)/SUM(Refineries!W93,Refineries!W96,-Refineries!W98))*W8*365*10^6*10^6</f>
        <v>3.7311968978193328E+16</v>
      </c>
      <c r="X105" s="6">
        <f>(((X93-Refineries!X98)*'AEO Table 73'!X48+Refineries!X96*'AEO Table 73'!X49)/SUM(Refineries!X93,Refineries!X96,-Refineries!X98))*X8*365*10^6*10^6</f>
        <v>3.7349633727293536E+16</v>
      </c>
      <c r="Y105" s="6">
        <f>(((Y93-Refineries!Y98)*'AEO Table 73'!Y48+Refineries!Y96*'AEO Table 73'!Y49)/SUM(Refineries!Y93,Refineries!Y96,-Refineries!Y98))*Y8*365*10^6*10^6</f>
        <v>3.719251007766912E+16</v>
      </c>
      <c r="Z105" s="6">
        <f>(((Z93-Refineries!Z98)*'AEO Table 73'!Z48+Refineries!Z96*'AEO Table 73'!Z49)/SUM(Refineries!Z93,Refineries!Z96,-Refineries!Z98))*Z8*365*10^6*10^6</f>
        <v>3.719310798693192E+16</v>
      </c>
      <c r="AA105" s="6">
        <f>(((AA93-Refineries!AA98)*'AEO Table 73'!AA48+Refineries!AA96*'AEO Table 73'!AA49)/SUM(Refineries!AA93,Refineries!AA96,-Refineries!AA98))*AA8*365*10^6*10^6</f>
        <v>3.7252277080089552E+16</v>
      </c>
      <c r="AB105" s="6">
        <f>(((AB93-Refineries!AB98)*'AEO Table 73'!AB48+Refineries!AB96*'AEO Table 73'!AB49)/SUM(Refineries!AB93,Refineries!AB96,-Refineries!AB98))*AB8*365*10^6*10^6</f>
        <v>3.740176013963708E+16</v>
      </c>
      <c r="AC105" s="6">
        <f>(((AC93-Refineries!AC98)*'AEO Table 73'!AC48+Refineries!AC96*'AEO Table 73'!AC49)/SUM(Refineries!AC93,Refineries!AC96,-Refineries!AC98))*AC8*365*10^6*10^6</f>
        <v>3.740273375299788E+16</v>
      </c>
      <c r="AD105" s="6">
        <f>(((AD93-Refineries!AD98)*'AEO Table 73'!AD48+Refineries!AD96*'AEO Table 73'!AD49)/SUM(Refineries!AD93,Refineries!AD96,-Refineries!AD98))*AD8*365*10^6*10^6</f>
        <v>3.7563940181665816E+16</v>
      </c>
      <c r="AE105" s="6">
        <f>(((AE93-Refineries!AE98)*'AEO Table 73'!AE48+Refineries!AE96*'AEO Table 73'!AE49)/SUM(Refineries!AE93,Refineries!AE96,-Refineries!AE98))*AE8*365*10^6*10^6</f>
        <v>3.7641433975209376E+16</v>
      </c>
      <c r="AF105" s="6">
        <f>(((AF93-Refineries!AF98)*'AEO Table 73'!AF48+Refineries!AF96*'AEO Table 73'!AF49)/SUM(Refineries!AF93,Refineries!AF96,-Refineries!AF98))*AF8*365*10^6*10^6</f>
        <v>3.7845322307668264E+16</v>
      </c>
      <c r="AG105" s="6">
        <f>(((AG93-Refineries!AG98)*'AEO Table 73'!AG48+Refineries!AG96*'AEO Table 73'!AG49)/SUM(Refineries!AG93,Refineries!AG96,-Refineries!AG98))*AG8*365*10^6*10^6</f>
        <v>3.7842558521428608E+16</v>
      </c>
      <c r="AH105" s="6">
        <f>(((AH93-Refineries!AH98)*'AEO Table 73'!AH48+Refineries!AH96*'AEO Table 73'!AH49)/SUM(Refineries!AH93,Refineries!AH96,-Refineries!AH98))*AH8*365*10^6*10^6</f>
        <v>3.7908746417997104E+16</v>
      </c>
      <c r="AI105" s="6">
        <f>(((AI93-Refineries!AI98)*'AEO Table 73'!AI48+Refineries!AI96*'AEO Table 73'!AI49)/SUM(Refineries!AI93,Refineries!AI96,-Refineries!AI98))*AI8*365*10^6*10^6</f>
        <v>3.7674722114617744E+16</v>
      </c>
      <c r="AJ105" s="6">
        <f>(((AJ93-Refineries!AJ98)*'AEO Table 73'!AJ48+Refineries!AJ96*'AEO Table 73'!AJ49)/SUM(Refineries!AJ93,Refineries!AJ96,-Refineries!AJ98))*AJ8*365*10^6*10^6</f>
        <v>3.769903347553624E+16</v>
      </c>
    </row>
    <row r="106" spans="2:37" x14ac:dyDescent="0.45">
      <c r="B106" s="6" t="s">
        <v>135</v>
      </c>
      <c r="C106" s="6">
        <f>C18*10^12</f>
        <v>1477841064000000</v>
      </c>
      <c r="D106" s="6">
        <f t="shared" ref="D106:AJ106" si="0">D18*10^12</f>
        <v>1458953857000000</v>
      </c>
      <c r="E106" s="6">
        <f t="shared" si="0"/>
        <v>1443570801000000</v>
      </c>
      <c r="F106" s="6">
        <f t="shared" si="0"/>
        <v>1503634766000000</v>
      </c>
      <c r="G106" s="6">
        <f t="shared" si="0"/>
        <v>1494849365000000</v>
      </c>
      <c r="H106" s="6">
        <f t="shared" si="0"/>
        <v>1507322266000000</v>
      </c>
      <c r="I106" s="6">
        <f t="shared" si="0"/>
        <v>1516399414000000</v>
      </c>
      <c r="J106" s="6">
        <f t="shared" si="0"/>
        <v>1501258545000000</v>
      </c>
      <c r="K106" s="6">
        <f t="shared" si="0"/>
        <v>1490474854000000</v>
      </c>
      <c r="L106" s="6">
        <f t="shared" si="0"/>
        <v>1497544678000000</v>
      </c>
      <c r="M106" s="6">
        <f t="shared" si="0"/>
        <v>1427854248000000</v>
      </c>
      <c r="N106" s="6">
        <f t="shared" si="0"/>
        <v>1453719482000000</v>
      </c>
      <c r="O106" s="6">
        <f t="shared" si="0"/>
        <v>1403582397000000</v>
      </c>
      <c r="P106" s="6">
        <f t="shared" si="0"/>
        <v>1411829468000000</v>
      </c>
      <c r="Q106" s="6">
        <f t="shared" si="0"/>
        <v>1393601318000000</v>
      </c>
      <c r="R106" s="6">
        <f t="shared" si="0"/>
        <v>1387472656000000</v>
      </c>
      <c r="S106" s="6">
        <f t="shared" si="0"/>
        <v>1376320190000000</v>
      </c>
      <c r="T106" s="6">
        <f t="shared" si="0"/>
        <v>1393617676000000</v>
      </c>
      <c r="U106" s="6">
        <f t="shared" si="0"/>
        <v>1409844360000000</v>
      </c>
      <c r="V106" s="6">
        <f t="shared" si="0"/>
        <v>1413510498000000</v>
      </c>
      <c r="W106" s="6">
        <f t="shared" si="0"/>
        <v>1415609985000000</v>
      </c>
      <c r="X106" s="6">
        <f t="shared" si="0"/>
        <v>1432585327000000</v>
      </c>
      <c r="Y106" s="6">
        <f t="shared" si="0"/>
        <v>1431089355000000</v>
      </c>
      <c r="Z106" s="6">
        <f t="shared" si="0"/>
        <v>1444054077000000</v>
      </c>
      <c r="AA106" s="6">
        <f t="shared" si="0"/>
        <v>1452462646000000</v>
      </c>
      <c r="AB106" s="6">
        <f t="shared" si="0"/>
        <v>1436817627000000</v>
      </c>
      <c r="AC106" s="6">
        <f t="shared" si="0"/>
        <v>1464999512000000</v>
      </c>
      <c r="AD106" s="6">
        <f t="shared" si="0"/>
        <v>1457420044000000</v>
      </c>
      <c r="AE106" s="6">
        <f t="shared" si="0"/>
        <v>1525833862000000</v>
      </c>
      <c r="AF106" s="6">
        <f t="shared" si="0"/>
        <v>1499611328000000</v>
      </c>
      <c r="AG106" s="6">
        <f t="shared" si="0"/>
        <v>1507556274000000</v>
      </c>
      <c r="AH106" s="6">
        <f t="shared" si="0"/>
        <v>1514647339000000</v>
      </c>
      <c r="AI106" s="6">
        <f t="shared" si="0"/>
        <v>1540548828000000</v>
      </c>
      <c r="AJ106" s="6">
        <f t="shared" si="0"/>
        <v>1541281860000000</v>
      </c>
    </row>
    <row r="107" spans="2:37" x14ac:dyDescent="0.45">
      <c r="B107" s="70" t="s">
        <v>134</v>
      </c>
      <c r="C107" s="6">
        <f>C22*10^12</f>
        <v>24000000000000</v>
      </c>
      <c r="D107" s="6">
        <f t="shared" ref="D107:AJ107" si="1">D22*10^12</f>
        <v>24000000000000</v>
      </c>
      <c r="E107" s="6">
        <f t="shared" si="1"/>
        <v>24000000000000</v>
      </c>
      <c r="F107" s="6">
        <f t="shared" si="1"/>
        <v>30971102000000</v>
      </c>
      <c r="G107" s="6">
        <f t="shared" si="1"/>
        <v>30971102000000</v>
      </c>
      <c r="H107" s="6">
        <f t="shared" si="1"/>
        <v>30971102000000</v>
      </c>
      <c r="I107" s="6">
        <f t="shared" si="1"/>
        <v>30971102000000</v>
      </c>
      <c r="J107" s="6">
        <f t="shared" si="1"/>
        <v>30971102000000</v>
      </c>
      <c r="K107" s="6">
        <f t="shared" si="1"/>
        <v>30971102000000</v>
      </c>
      <c r="L107" s="6">
        <f t="shared" si="1"/>
        <v>30971102000000</v>
      </c>
      <c r="M107" s="6">
        <f t="shared" si="1"/>
        <v>30971102000000</v>
      </c>
      <c r="N107" s="6">
        <f t="shared" si="1"/>
        <v>30971102000000</v>
      </c>
      <c r="O107" s="6">
        <f t="shared" si="1"/>
        <v>30971102000000</v>
      </c>
      <c r="P107" s="6">
        <f t="shared" si="1"/>
        <v>30971102000000</v>
      </c>
      <c r="Q107" s="6">
        <f t="shared" si="1"/>
        <v>30971102000000</v>
      </c>
      <c r="R107" s="6">
        <f t="shared" si="1"/>
        <v>30971102000000</v>
      </c>
      <c r="S107" s="6">
        <f t="shared" si="1"/>
        <v>30971102000000</v>
      </c>
      <c r="T107" s="6">
        <f t="shared" si="1"/>
        <v>30971102000000</v>
      </c>
      <c r="U107" s="6">
        <f t="shared" si="1"/>
        <v>30971102000000</v>
      </c>
      <c r="V107" s="6">
        <f t="shared" si="1"/>
        <v>30971102000000</v>
      </c>
      <c r="W107" s="6">
        <f t="shared" si="1"/>
        <v>30971102000000</v>
      </c>
      <c r="X107" s="6">
        <f t="shared" si="1"/>
        <v>30971102000000</v>
      </c>
      <c r="Y107" s="6">
        <f t="shared" si="1"/>
        <v>30971102000000</v>
      </c>
      <c r="Z107" s="6">
        <f t="shared" si="1"/>
        <v>30971102000000</v>
      </c>
      <c r="AA107" s="6">
        <f t="shared" si="1"/>
        <v>30971102000000</v>
      </c>
      <c r="AB107" s="6">
        <f t="shared" si="1"/>
        <v>30971102000000</v>
      </c>
      <c r="AC107" s="6">
        <f t="shared" si="1"/>
        <v>30971102000000</v>
      </c>
      <c r="AD107" s="6">
        <f t="shared" si="1"/>
        <v>30971102000000</v>
      </c>
      <c r="AE107" s="6">
        <f t="shared" si="1"/>
        <v>30971102000000</v>
      </c>
      <c r="AF107" s="6">
        <f t="shared" si="1"/>
        <v>30971102000000</v>
      </c>
      <c r="AG107" s="6">
        <f t="shared" si="1"/>
        <v>30971102000000</v>
      </c>
      <c r="AH107" s="6">
        <f t="shared" si="1"/>
        <v>30971102000000</v>
      </c>
      <c r="AI107" s="6">
        <f t="shared" si="1"/>
        <v>30971102000000</v>
      </c>
      <c r="AJ107" s="6">
        <f t="shared" si="1"/>
        <v>30971102000000</v>
      </c>
    </row>
    <row r="108" spans="2:37" x14ac:dyDescent="0.45">
      <c r="B108" s="6" t="s">
        <v>133</v>
      </c>
      <c r="C108" s="6">
        <f>C24*10^12</f>
        <v>202700989000000</v>
      </c>
      <c r="D108" s="6">
        <f t="shared" ref="D108:AJ108" si="2">D24*10^12</f>
        <v>202700989000000</v>
      </c>
      <c r="E108" s="6">
        <f t="shared" si="2"/>
        <v>202700989000000</v>
      </c>
      <c r="F108" s="6">
        <f t="shared" si="2"/>
        <v>208615479000000</v>
      </c>
      <c r="G108" s="6">
        <f t="shared" si="2"/>
        <v>204761292000000</v>
      </c>
      <c r="H108" s="6">
        <f t="shared" si="2"/>
        <v>201333435000000</v>
      </c>
      <c r="I108" s="6">
        <f t="shared" si="2"/>
        <v>197595566000000</v>
      </c>
      <c r="J108" s="6">
        <f t="shared" si="2"/>
        <v>192152771000000</v>
      </c>
      <c r="K108" s="6">
        <f t="shared" si="2"/>
        <v>188998978000000</v>
      </c>
      <c r="L108" s="6">
        <f t="shared" si="2"/>
        <v>183821869000000</v>
      </c>
      <c r="M108" s="6">
        <f t="shared" si="2"/>
        <v>179400681000000</v>
      </c>
      <c r="N108" s="6">
        <f t="shared" si="2"/>
        <v>181035568000000</v>
      </c>
      <c r="O108" s="6">
        <f t="shared" si="2"/>
        <v>177919800000000</v>
      </c>
      <c r="P108" s="6">
        <f t="shared" si="2"/>
        <v>178382324000000</v>
      </c>
      <c r="Q108" s="6">
        <f t="shared" si="2"/>
        <v>180619446000000</v>
      </c>
      <c r="R108" s="6">
        <f t="shared" si="2"/>
        <v>179868179000000</v>
      </c>
      <c r="S108" s="6">
        <f t="shared" si="2"/>
        <v>178195099000000</v>
      </c>
      <c r="T108" s="6">
        <f t="shared" si="2"/>
        <v>182565567000000</v>
      </c>
      <c r="U108" s="6">
        <f t="shared" si="2"/>
        <v>182076477000000</v>
      </c>
      <c r="V108" s="6">
        <f t="shared" si="2"/>
        <v>181930023000000</v>
      </c>
      <c r="W108" s="6">
        <f t="shared" si="2"/>
        <v>185526352000000</v>
      </c>
      <c r="X108" s="6">
        <f t="shared" si="2"/>
        <v>186070999000000</v>
      </c>
      <c r="Y108" s="6">
        <f t="shared" si="2"/>
        <v>185614532000000</v>
      </c>
      <c r="Z108" s="6">
        <f t="shared" si="2"/>
        <v>188380615000000</v>
      </c>
      <c r="AA108" s="6">
        <f t="shared" si="2"/>
        <v>189074509000000</v>
      </c>
      <c r="AB108" s="6">
        <f t="shared" si="2"/>
        <v>189086334000000</v>
      </c>
      <c r="AC108" s="6">
        <f t="shared" si="2"/>
        <v>191911087000000</v>
      </c>
      <c r="AD108" s="6">
        <f t="shared" si="2"/>
        <v>194197769000000</v>
      </c>
      <c r="AE108" s="6">
        <f t="shared" si="2"/>
        <v>197605118000000</v>
      </c>
      <c r="AF108" s="6">
        <f t="shared" si="2"/>
        <v>199144547000000</v>
      </c>
      <c r="AG108" s="6">
        <f t="shared" si="2"/>
        <v>200590317000000</v>
      </c>
      <c r="AH108" s="6">
        <f t="shared" si="2"/>
        <v>201088745000000</v>
      </c>
      <c r="AI108" s="6">
        <f t="shared" si="2"/>
        <v>201227921000000</v>
      </c>
      <c r="AJ108" s="6">
        <f t="shared" si="2"/>
        <v>201593689000000</v>
      </c>
    </row>
    <row r="109" spans="2:37" x14ac:dyDescent="0.45">
      <c r="B109" s="6" t="s">
        <v>339</v>
      </c>
      <c r="C109" s="6">
        <f>C23*10^12</f>
        <v>783995972000000</v>
      </c>
      <c r="D109" s="6">
        <f t="shared" ref="D109:AJ109" si="3">D23*10^12</f>
        <v>782417969000000</v>
      </c>
      <c r="E109" s="6">
        <f t="shared" si="3"/>
        <v>802767883000000</v>
      </c>
      <c r="F109" s="6">
        <f t="shared" si="3"/>
        <v>837631226000000</v>
      </c>
      <c r="G109" s="6">
        <f t="shared" si="3"/>
        <v>838947266000000</v>
      </c>
      <c r="H109" s="6">
        <f t="shared" si="3"/>
        <v>840181335000000</v>
      </c>
      <c r="I109" s="6">
        <f t="shared" si="3"/>
        <v>841316956000000</v>
      </c>
      <c r="J109" s="6">
        <f t="shared" si="3"/>
        <v>844533508000000</v>
      </c>
      <c r="K109" s="6">
        <f t="shared" si="3"/>
        <v>845605103000000</v>
      </c>
      <c r="L109" s="6">
        <f t="shared" si="3"/>
        <v>845901733000000</v>
      </c>
      <c r="M109" s="6">
        <f t="shared" si="3"/>
        <v>846117615000000</v>
      </c>
      <c r="N109" s="6">
        <f t="shared" si="3"/>
        <v>851530518000000</v>
      </c>
      <c r="O109" s="6">
        <f t="shared" si="3"/>
        <v>852830872000000</v>
      </c>
      <c r="P109" s="6">
        <f t="shared" si="3"/>
        <v>855325012000000</v>
      </c>
      <c r="Q109" s="6">
        <f t="shared" si="3"/>
        <v>846386353000000</v>
      </c>
      <c r="R109" s="6">
        <f t="shared" si="3"/>
        <v>847307373000000</v>
      </c>
      <c r="S109" s="6">
        <f t="shared" si="3"/>
        <v>848445923000000</v>
      </c>
      <c r="T109" s="6">
        <f t="shared" si="3"/>
        <v>848728088000000</v>
      </c>
      <c r="U109" s="6">
        <f t="shared" si="3"/>
        <v>848773621000000</v>
      </c>
      <c r="V109" s="6">
        <f t="shared" si="3"/>
        <v>848779724000000</v>
      </c>
      <c r="W109" s="6">
        <f t="shared" si="3"/>
        <v>848771790000000</v>
      </c>
      <c r="X109" s="6">
        <f t="shared" si="3"/>
        <v>848746521000000</v>
      </c>
      <c r="Y109" s="6">
        <f t="shared" si="3"/>
        <v>848725830000000</v>
      </c>
      <c r="Z109" s="6">
        <f t="shared" si="3"/>
        <v>848697937000000</v>
      </c>
      <c r="AA109" s="6">
        <f t="shared" si="3"/>
        <v>848703186000000</v>
      </c>
      <c r="AB109" s="6">
        <f t="shared" si="3"/>
        <v>844511902000000</v>
      </c>
      <c r="AC109" s="6">
        <f t="shared" si="3"/>
        <v>840107117000000</v>
      </c>
      <c r="AD109" s="6">
        <f t="shared" si="3"/>
        <v>838935852000000</v>
      </c>
      <c r="AE109" s="6">
        <f t="shared" si="3"/>
        <v>837246155000000</v>
      </c>
      <c r="AF109" s="6">
        <f t="shared" si="3"/>
        <v>837239624000000</v>
      </c>
      <c r="AG109" s="6">
        <f t="shared" si="3"/>
        <v>837227173000000</v>
      </c>
      <c r="AH109" s="6">
        <f t="shared" si="3"/>
        <v>837215759000000</v>
      </c>
      <c r="AI109" s="6">
        <f t="shared" si="3"/>
        <v>837205627000000</v>
      </c>
      <c r="AJ109" s="6">
        <f t="shared" si="3"/>
        <v>837194214000000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20.86328125" style="6" hidden="1" customWidth="1"/>
    <col min="2" max="2" width="45.73046875" style="6" customWidth="1"/>
    <col min="3" max="16384" width="9.1328125" style="6"/>
  </cols>
  <sheetData>
    <row r="1" spans="1:37" ht="15" customHeight="1" thickBot="1" x14ac:dyDescent="0.5">
      <c r="B1" s="55" t="s">
        <v>142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45"/>
    <row r="3" spans="1:37" ht="15" customHeight="1" x14ac:dyDescent="0.45">
      <c r="C3" s="95" t="s">
        <v>143</v>
      </c>
      <c r="D3" s="95" t="s">
        <v>118</v>
      </c>
      <c r="E3" s="95"/>
      <c r="F3" s="95"/>
      <c r="G3" s="95"/>
    </row>
    <row r="4" spans="1:37" ht="15" customHeight="1" x14ac:dyDescent="0.45">
      <c r="C4" s="95" t="s">
        <v>144</v>
      </c>
      <c r="D4" s="95" t="s">
        <v>145</v>
      </c>
      <c r="E4" s="95"/>
      <c r="F4" s="95"/>
      <c r="G4" s="95" t="s">
        <v>146</v>
      </c>
    </row>
    <row r="5" spans="1:37" ht="15" customHeight="1" x14ac:dyDescent="0.45">
      <c r="C5" s="95" t="s">
        <v>147</v>
      </c>
      <c r="D5" s="95" t="s">
        <v>148</v>
      </c>
      <c r="E5" s="95"/>
      <c r="F5" s="95"/>
      <c r="G5" s="95"/>
    </row>
    <row r="6" spans="1:37" ht="15" customHeight="1" x14ac:dyDescent="0.45">
      <c r="C6" s="95" t="s">
        <v>149</v>
      </c>
      <c r="D6" s="95"/>
      <c r="E6" s="95" t="s">
        <v>150</v>
      </c>
      <c r="F6" s="95"/>
      <c r="G6" s="95"/>
    </row>
    <row r="10" spans="1:37" ht="15" customHeight="1" x14ac:dyDescent="0.5">
      <c r="A10" s="96" t="s">
        <v>345</v>
      </c>
      <c r="B10" s="59" t="s">
        <v>346</v>
      </c>
    </row>
    <row r="11" spans="1:37" ht="15" customHeight="1" x14ac:dyDescent="0.45">
      <c r="B11" s="55" t="s">
        <v>317</v>
      </c>
    </row>
    <row r="12" spans="1:37" ht="15" customHeight="1" x14ac:dyDescent="0.45">
      <c r="B12" s="55" t="s">
        <v>153</v>
      </c>
      <c r="C12" s="52" t="s">
        <v>153</v>
      </c>
      <c r="D12" s="52" t="s">
        <v>153</v>
      </c>
      <c r="E12" s="52" t="s">
        <v>153</v>
      </c>
      <c r="F12" s="52" t="s">
        <v>153</v>
      </c>
      <c r="G12" s="52" t="s">
        <v>153</v>
      </c>
      <c r="H12" s="52" t="s">
        <v>153</v>
      </c>
      <c r="I12" s="52" t="s">
        <v>153</v>
      </c>
      <c r="J12" s="52" t="s">
        <v>153</v>
      </c>
      <c r="K12" s="52" t="s">
        <v>153</v>
      </c>
      <c r="L12" s="52" t="s">
        <v>153</v>
      </c>
      <c r="M12" s="52" t="s">
        <v>153</v>
      </c>
      <c r="N12" s="52" t="s">
        <v>153</v>
      </c>
      <c r="O12" s="52" t="s">
        <v>153</v>
      </c>
      <c r="P12" s="52" t="s">
        <v>153</v>
      </c>
      <c r="Q12" s="52" t="s">
        <v>153</v>
      </c>
      <c r="R12" s="52" t="s">
        <v>153</v>
      </c>
      <c r="S12" s="52" t="s">
        <v>153</v>
      </c>
      <c r="T12" s="52" t="s">
        <v>153</v>
      </c>
      <c r="U12" s="52" t="s">
        <v>153</v>
      </c>
      <c r="V12" s="52" t="s">
        <v>153</v>
      </c>
      <c r="W12" s="52" t="s">
        <v>153</v>
      </c>
      <c r="X12" s="52" t="s">
        <v>153</v>
      </c>
      <c r="Y12" s="52" t="s">
        <v>153</v>
      </c>
      <c r="Z12" s="52" t="s">
        <v>153</v>
      </c>
      <c r="AA12" s="52" t="s">
        <v>153</v>
      </c>
      <c r="AB12" s="52" t="s">
        <v>153</v>
      </c>
      <c r="AC12" s="52" t="s">
        <v>153</v>
      </c>
      <c r="AD12" s="52" t="s">
        <v>153</v>
      </c>
      <c r="AE12" s="52" t="s">
        <v>153</v>
      </c>
      <c r="AF12" s="52" t="s">
        <v>153</v>
      </c>
      <c r="AG12" s="52" t="s">
        <v>153</v>
      </c>
      <c r="AH12" s="52" t="s">
        <v>153</v>
      </c>
      <c r="AI12" s="52" t="s">
        <v>153</v>
      </c>
      <c r="AJ12" s="52" t="s">
        <v>153</v>
      </c>
      <c r="AK12" s="52" t="s">
        <v>154</v>
      </c>
    </row>
    <row r="13" spans="1:37" ht="15" customHeight="1" thickBot="1" x14ac:dyDescent="0.5">
      <c r="B13" s="56" t="s">
        <v>347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45"/>
    <row r="15" spans="1:37" ht="15" customHeight="1" x14ac:dyDescent="0.45">
      <c r="A15" s="96" t="s">
        <v>348</v>
      </c>
      <c r="B15" s="61" t="s">
        <v>349</v>
      </c>
      <c r="C15" s="67">
        <v>15428.980469</v>
      </c>
      <c r="D15" s="67">
        <v>15405.497069999999</v>
      </c>
      <c r="E15" s="67">
        <v>15323.708984000001</v>
      </c>
      <c r="F15" s="67">
        <v>15159.971680000001</v>
      </c>
      <c r="G15" s="67">
        <v>14917.845703000001</v>
      </c>
      <c r="H15" s="67">
        <v>14628.935546999999</v>
      </c>
      <c r="I15" s="67">
        <v>14292.073242</v>
      </c>
      <c r="J15" s="67">
        <v>13935.911133</v>
      </c>
      <c r="K15" s="67">
        <v>13565.998046999999</v>
      </c>
      <c r="L15" s="67">
        <v>13277.203125</v>
      </c>
      <c r="M15" s="67">
        <v>13019.744140999999</v>
      </c>
      <c r="N15" s="67">
        <v>12784.965819999999</v>
      </c>
      <c r="O15" s="67">
        <v>12550.357421999999</v>
      </c>
      <c r="P15" s="67">
        <v>12335.547852</v>
      </c>
      <c r="Q15" s="67">
        <v>12134.970703000001</v>
      </c>
      <c r="R15" s="67">
        <v>11949.124023</v>
      </c>
      <c r="S15" s="67">
        <v>11778.060546999999</v>
      </c>
      <c r="T15" s="67">
        <v>11621.788086</v>
      </c>
      <c r="U15" s="67">
        <v>11477.595703000001</v>
      </c>
      <c r="V15" s="67">
        <v>11370.867188</v>
      </c>
      <c r="W15" s="67">
        <v>11287.214844</v>
      </c>
      <c r="X15" s="67">
        <v>11223.201171999999</v>
      </c>
      <c r="Y15" s="67">
        <v>11175.604492</v>
      </c>
      <c r="Z15" s="67">
        <v>11142.942383</v>
      </c>
      <c r="AA15" s="67">
        <v>11122.249023</v>
      </c>
      <c r="AB15" s="67">
        <v>11112.762694999999</v>
      </c>
      <c r="AC15" s="67">
        <v>11114.8125</v>
      </c>
      <c r="AD15" s="67">
        <v>11125.955078000001</v>
      </c>
      <c r="AE15" s="67">
        <v>11141.640625</v>
      </c>
      <c r="AF15" s="67">
        <v>11164.966796999999</v>
      </c>
      <c r="AG15" s="67">
        <v>11191.121094</v>
      </c>
      <c r="AH15" s="67">
        <v>11216.115234000001</v>
      </c>
      <c r="AI15" s="67">
        <v>11244.188477</v>
      </c>
      <c r="AJ15" s="67">
        <v>11271.484375</v>
      </c>
      <c r="AK15" s="68">
        <v>-9.7169999999999999E-3</v>
      </c>
    </row>
    <row r="16" spans="1:37" ht="15" customHeight="1" x14ac:dyDescent="0.45">
      <c r="A16" s="96" t="s">
        <v>350</v>
      </c>
      <c r="B16" s="62" t="s">
        <v>351</v>
      </c>
      <c r="C16" s="97">
        <v>15335.150390999999</v>
      </c>
      <c r="D16" s="97">
        <v>15269.456055000001</v>
      </c>
      <c r="E16" s="97">
        <v>15169.746094</v>
      </c>
      <c r="F16" s="97">
        <v>14974.8125</v>
      </c>
      <c r="G16" s="97">
        <v>14696.188477</v>
      </c>
      <c r="H16" s="97">
        <v>14372.848633</v>
      </c>
      <c r="I16" s="97">
        <v>14004.568359000001</v>
      </c>
      <c r="J16" s="97">
        <v>13595.412109000001</v>
      </c>
      <c r="K16" s="97">
        <v>13161.477539</v>
      </c>
      <c r="L16" s="97">
        <v>12844.557617</v>
      </c>
      <c r="M16" s="97">
        <v>12544.257812</v>
      </c>
      <c r="N16" s="97">
        <v>12271.507812</v>
      </c>
      <c r="O16" s="97">
        <v>11997.8125</v>
      </c>
      <c r="P16" s="97">
        <v>11740.967773</v>
      </c>
      <c r="Q16" s="97">
        <v>11512.417969</v>
      </c>
      <c r="R16" s="97">
        <v>11302.257812</v>
      </c>
      <c r="S16" s="97">
        <v>11104.021484000001</v>
      </c>
      <c r="T16" s="97">
        <v>10915.162109000001</v>
      </c>
      <c r="U16" s="97">
        <v>10746.730469</v>
      </c>
      <c r="V16" s="97">
        <v>10612.404296999999</v>
      </c>
      <c r="W16" s="97">
        <v>10502.84375</v>
      </c>
      <c r="X16" s="97">
        <v>10416.008789</v>
      </c>
      <c r="Y16" s="97">
        <v>10350.127930000001</v>
      </c>
      <c r="Z16" s="97">
        <v>10299.679688</v>
      </c>
      <c r="AA16" s="97">
        <v>10269.910156</v>
      </c>
      <c r="AB16" s="97">
        <v>10251.455078000001</v>
      </c>
      <c r="AC16" s="97">
        <v>10250.534180000001</v>
      </c>
      <c r="AD16" s="97">
        <v>10253.911133</v>
      </c>
      <c r="AE16" s="97">
        <v>10260.729492</v>
      </c>
      <c r="AF16" s="97">
        <v>10292.284180000001</v>
      </c>
      <c r="AG16" s="97">
        <v>10333.274414</v>
      </c>
      <c r="AH16" s="97">
        <v>10360.221680000001</v>
      </c>
      <c r="AI16" s="97">
        <v>10370.962890999999</v>
      </c>
      <c r="AJ16" s="97">
        <v>10381.070312</v>
      </c>
      <c r="AK16" s="64">
        <v>-1.1986E-2</v>
      </c>
    </row>
    <row r="17" spans="1:37" ht="15" customHeight="1" x14ac:dyDescent="0.45">
      <c r="A17" s="96" t="s">
        <v>352</v>
      </c>
      <c r="B17" s="62" t="s">
        <v>353</v>
      </c>
      <c r="C17" s="97">
        <v>9.1569839999999996</v>
      </c>
      <c r="D17" s="97">
        <v>43.012703000000002</v>
      </c>
      <c r="E17" s="97">
        <v>44.298954000000002</v>
      </c>
      <c r="F17" s="97">
        <v>52.465949999999999</v>
      </c>
      <c r="G17" s="97">
        <v>63.491283000000003</v>
      </c>
      <c r="H17" s="97">
        <v>71.578002999999995</v>
      </c>
      <c r="I17" s="97">
        <v>77.357467999999997</v>
      </c>
      <c r="J17" s="97">
        <v>104.88159899999999</v>
      </c>
      <c r="K17" s="97">
        <v>143.47879</v>
      </c>
      <c r="L17" s="97">
        <v>146.330536</v>
      </c>
      <c r="M17" s="97">
        <v>164.73542800000001</v>
      </c>
      <c r="N17" s="97">
        <v>178.723511</v>
      </c>
      <c r="O17" s="97">
        <v>194.286621</v>
      </c>
      <c r="P17" s="97">
        <v>212.83853099999999</v>
      </c>
      <c r="Q17" s="97">
        <v>217.02877799999999</v>
      </c>
      <c r="R17" s="97">
        <v>218.706253</v>
      </c>
      <c r="S17" s="97">
        <v>224.127533</v>
      </c>
      <c r="T17" s="97">
        <v>235.04330400000001</v>
      </c>
      <c r="U17" s="97">
        <v>238.42449999999999</v>
      </c>
      <c r="V17" s="97">
        <v>244.75335699999999</v>
      </c>
      <c r="W17" s="97">
        <v>249.607956</v>
      </c>
      <c r="X17" s="97">
        <v>251.68942300000001</v>
      </c>
      <c r="Y17" s="97">
        <v>249.42179899999999</v>
      </c>
      <c r="Z17" s="97">
        <v>246.14849899999999</v>
      </c>
      <c r="AA17" s="97">
        <v>234.973389</v>
      </c>
      <c r="AB17" s="97">
        <v>224.71127300000001</v>
      </c>
      <c r="AC17" s="97">
        <v>208.83667</v>
      </c>
      <c r="AD17" s="97">
        <v>198.043747</v>
      </c>
      <c r="AE17" s="97">
        <v>188.86973599999999</v>
      </c>
      <c r="AF17" s="97">
        <v>162.43597399999999</v>
      </c>
      <c r="AG17" s="97">
        <v>129.59371899999999</v>
      </c>
      <c r="AH17" s="97">
        <v>109.988777</v>
      </c>
      <c r="AI17" s="97">
        <v>109.858192</v>
      </c>
      <c r="AJ17" s="97">
        <v>110.01675400000001</v>
      </c>
      <c r="AK17" s="64">
        <v>2.9783E-2</v>
      </c>
    </row>
    <row r="18" spans="1:37" ht="15" customHeight="1" x14ac:dyDescent="0.45">
      <c r="A18" s="96" t="s">
        <v>354</v>
      </c>
      <c r="B18" s="62" t="s">
        <v>355</v>
      </c>
      <c r="C18" s="97">
        <v>60.853920000000002</v>
      </c>
      <c r="D18" s="97">
        <v>63.207065999999998</v>
      </c>
      <c r="E18" s="97">
        <v>68.963806000000005</v>
      </c>
      <c r="F18" s="97">
        <v>77.644913000000003</v>
      </c>
      <c r="G18" s="97">
        <v>85.732367999999994</v>
      </c>
      <c r="H18" s="97">
        <v>93.502289000000005</v>
      </c>
      <c r="I18" s="97">
        <v>100.80136899999999</v>
      </c>
      <c r="J18" s="97">
        <v>107.598206</v>
      </c>
      <c r="K18" s="97">
        <v>113.814278</v>
      </c>
      <c r="L18" s="97">
        <v>120.602844</v>
      </c>
      <c r="M18" s="97">
        <v>127.269402</v>
      </c>
      <c r="N18" s="97">
        <v>134.14170799999999</v>
      </c>
      <c r="O18" s="97">
        <v>140.60813899999999</v>
      </c>
      <c r="P18" s="97">
        <v>147.05969200000001</v>
      </c>
      <c r="Q18" s="97">
        <v>153.66433699999999</v>
      </c>
      <c r="R18" s="97">
        <v>159.30062899999999</v>
      </c>
      <c r="S18" s="97">
        <v>164.19001800000001</v>
      </c>
      <c r="T18" s="97">
        <v>168.79711900000001</v>
      </c>
      <c r="U18" s="97">
        <v>172.647324</v>
      </c>
      <c r="V18" s="97">
        <v>176.17077599999999</v>
      </c>
      <c r="W18" s="97">
        <v>179.40422100000001</v>
      </c>
      <c r="X18" s="97">
        <v>182.19274899999999</v>
      </c>
      <c r="Y18" s="97">
        <v>184.536057</v>
      </c>
      <c r="Z18" s="97">
        <v>187.16952499999999</v>
      </c>
      <c r="AA18" s="97">
        <v>189.247086</v>
      </c>
      <c r="AB18" s="97">
        <v>190.379639</v>
      </c>
      <c r="AC18" s="97">
        <v>191.20649700000001</v>
      </c>
      <c r="AD18" s="97">
        <v>191.812073</v>
      </c>
      <c r="AE18" s="97">
        <v>192.10318000000001</v>
      </c>
      <c r="AF18" s="97">
        <v>192.425049</v>
      </c>
      <c r="AG18" s="97">
        <v>192.67849699999999</v>
      </c>
      <c r="AH18" s="97">
        <v>192.679214</v>
      </c>
      <c r="AI18" s="97">
        <v>192.53387499999999</v>
      </c>
      <c r="AJ18" s="97">
        <v>192.14184599999999</v>
      </c>
      <c r="AK18" s="64">
        <v>3.5354999999999998E-2</v>
      </c>
    </row>
    <row r="19" spans="1:37" ht="15" customHeight="1" x14ac:dyDescent="0.45">
      <c r="A19" s="96" t="s">
        <v>356</v>
      </c>
      <c r="B19" s="62" t="s">
        <v>260</v>
      </c>
      <c r="C19" s="97">
        <v>8.0770090000000003</v>
      </c>
      <c r="D19" s="97">
        <v>6.9962720000000003</v>
      </c>
      <c r="E19" s="97">
        <v>5.8007540000000004</v>
      </c>
      <c r="F19" s="97">
        <v>5.3308289999999996</v>
      </c>
      <c r="G19" s="97">
        <v>5.01966</v>
      </c>
      <c r="H19" s="97">
        <v>4.7176429999999998</v>
      </c>
      <c r="I19" s="97">
        <v>4.4306369999999999</v>
      </c>
      <c r="J19" s="97">
        <v>4.1541180000000004</v>
      </c>
      <c r="K19" s="97">
        <v>3.9036010000000001</v>
      </c>
      <c r="L19" s="97">
        <v>3.6813410000000002</v>
      </c>
      <c r="M19" s="97">
        <v>3.4967679999999999</v>
      </c>
      <c r="N19" s="97">
        <v>3.33005</v>
      </c>
      <c r="O19" s="97">
        <v>3.1806969999999999</v>
      </c>
      <c r="P19" s="97">
        <v>3.0464380000000002</v>
      </c>
      <c r="Q19" s="97">
        <v>2.9362509999999999</v>
      </c>
      <c r="R19" s="97">
        <v>2.8520979999999998</v>
      </c>
      <c r="S19" s="97">
        <v>2.7820170000000002</v>
      </c>
      <c r="T19" s="97">
        <v>2.7439550000000001</v>
      </c>
      <c r="U19" s="97">
        <v>2.7154440000000002</v>
      </c>
      <c r="V19" s="97">
        <v>2.698159</v>
      </c>
      <c r="W19" s="97">
        <v>2.6841900000000001</v>
      </c>
      <c r="X19" s="97">
        <v>2.6790980000000002</v>
      </c>
      <c r="Y19" s="97">
        <v>2.6781470000000001</v>
      </c>
      <c r="Z19" s="97">
        <v>2.6794039999999999</v>
      </c>
      <c r="AA19" s="97">
        <v>2.6922079999999999</v>
      </c>
      <c r="AB19" s="97">
        <v>2.7077149999999999</v>
      </c>
      <c r="AC19" s="97">
        <v>2.7216269999999998</v>
      </c>
      <c r="AD19" s="97">
        <v>2.7357770000000001</v>
      </c>
      <c r="AE19" s="97">
        <v>2.7523939999999998</v>
      </c>
      <c r="AF19" s="97">
        <v>2.7694559999999999</v>
      </c>
      <c r="AG19" s="97">
        <v>2.7865679999999999</v>
      </c>
      <c r="AH19" s="97">
        <v>2.8049050000000002</v>
      </c>
      <c r="AI19" s="97">
        <v>2.818092</v>
      </c>
      <c r="AJ19" s="97">
        <v>2.8305720000000001</v>
      </c>
      <c r="AK19" s="64">
        <v>-2.7882000000000001E-2</v>
      </c>
    </row>
    <row r="20" spans="1:37" ht="15" customHeight="1" x14ac:dyDescent="0.45">
      <c r="A20" s="96" t="s">
        <v>357</v>
      </c>
      <c r="B20" s="62" t="s">
        <v>358</v>
      </c>
      <c r="C20" s="97">
        <v>3.931244</v>
      </c>
      <c r="D20" s="97">
        <v>4.3265010000000004</v>
      </c>
      <c r="E20" s="97">
        <v>4.0624180000000001</v>
      </c>
      <c r="F20" s="97">
        <v>3.9512130000000001</v>
      </c>
      <c r="G20" s="97">
        <v>3.6753840000000002</v>
      </c>
      <c r="H20" s="97">
        <v>3.3939149999999998</v>
      </c>
      <c r="I20" s="97">
        <v>3.1845400000000001</v>
      </c>
      <c r="J20" s="97">
        <v>2.967552</v>
      </c>
      <c r="K20" s="97">
        <v>2.772993</v>
      </c>
      <c r="L20" s="97">
        <v>2.5952959999999998</v>
      </c>
      <c r="M20" s="97">
        <v>2.482469</v>
      </c>
      <c r="N20" s="97">
        <v>2.3604159999999998</v>
      </c>
      <c r="O20" s="97">
        <v>2.2681010000000001</v>
      </c>
      <c r="P20" s="97">
        <v>2.162544</v>
      </c>
      <c r="Q20" s="97">
        <v>2.0674649999999999</v>
      </c>
      <c r="R20" s="97">
        <v>2.0058319999999998</v>
      </c>
      <c r="S20" s="97">
        <v>1.9528559999999999</v>
      </c>
      <c r="T20" s="97">
        <v>1.926577</v>
      </c>
      <c r="U20" s="97">
        <v>1.9053199999999999</v>
      </c>
      <c r="V20" s="97">
        <v>1.8984559999999999</v>
      </c>
      <c r="W20" s="97">
        <v>1.8916489999999999</v>
      </c>
      <c r="X20" s="97">
        <v>1.898957</v>
      </c>
      <c r="Y20" s="97">
        <v>1.910733</v>
      </c>
      <c r="Z20" s="97">
        <v>1.9252130000000001</v>
      </c>
      <c r="AA20" s="97">
        <v>1.9521839999999999</v>
      </c>
      <c r="AB20" s="97">
        <v>1.9897940000000001</v>
      </c>
      <c r="AC20" s="97">
        <v>2.0224250000000001</v>
      </c>
      <c r="AD20" s="97">
        <v>2.0561579999999999</v>
      </c>
      <c r="AE20" s="97">
        <v>2.0949239999999998</v>
      </c>
      <c r="AF20" s="97">
        <v>2.138347</v>
      </c>
      <c r="AG20" s="97">
        <v>2.1827390000000002</v>
      </c>
      <c r="AH20" s="97">
        <v>2.2323110000000002</v>
      </c>
      <c r="AI20" s="97">
        <v>2.279563</v>
      </c>
      <c r="AJ20" s="97">
        <v>2.3288139999999999</v>
      </c>
      <c r="AK20" s="64">
        <v>-1.917E-2</v>
      </c>
    </row>
    <row r="21" spans="1:37" ht="15" customHeight="1" x14ac:dyDescent="0.45">
      <c r="A21" s="96" t="s">
        <v>359</v>
      </c>
      <c r="B21" s="62" t="s">
        <v>320</v>
      </c>
      <c r="C21" s="97">
        <v>11.537136</v>
      </c>
      <c r="D21" s="97">
        <v>17.900618000000001</v>
      </c>
      <c r="E21" s="97">
        <v>29.66337</v>
      </c>
      <c r="F21" s="97">
        <v>43.691540000000003</v>
      </c>
      <c r="G21" s="97">
        <v>60.113934</v>
      </c>
      <c r="H21" s="97">
        <v>77.175849999999997</v>
      </c>
      <c r="I21" s="97">
        <v>94.003890999999996</v>
      </c>
      <c r="J21" s="97">
        <v>111.052177</v>
      </c>
      <c r="K21" s="97">
        <v>128.48336800000001</v>
      </c>
      <c r="L21" s="97">
        <v>145.28533899999999</v>
      </c>
      <c r="M21" s="97">
        <v>161.43392900000001</v>
      </c>
      <c r="N21" s="97">
        <v>177.16246000000001</v>
      </c>
      <c r="O21" s="97">
        <v>192.89389</v>
      </c>
      <c r="P21" s="97">
        <v>208.73147599999999</v>
      </c>
      <c r="Q21" s="97">
        <v>224.82223500000001</v>
      </c>
      <c r="R21" s="97">
        <v>240.96106</v>
      </c>
      <c r="S21" s="97">
        <v>257.17175300000002</v>
      </c>
      <c r="T21" s="97">
        <v>273.62857100000002</v>
      </c>
      <c r="U21" s="97">
        <v>290.11511200000001</v>
      </c>
      <c r="V21" s="97">
        <v>307.36251800000002</v>
      </c>
      <c r="W21" s="97">
        <v>324.78741500000001</v>
      </c>
      <c r="X21" s="97">
        <v>342.39038099999999</v>
      </c>
      <c r="Y21" s="97">
        <v>360.27218599999998</v>
      </c>
      <c r="Z21" s="97">
        <v>378.38275099999998</v>
      </c>
      <c r="AA21" s="97">
        <v>396.28463699999998</v>
      </c>
      <c r="AB21" s="97">
        <v>414.11938500000002</v>
      </c>
      <c r="AC21" s="97">
        <v>431.90869099999998</v>
      </c>
      <c r="AD21" s="97">
        <v>449.652466</v>
      </c>
      <c r="AE21" s="97">
        <v>467.21533199999999</v>
      </c>
      <c r="AF21" s="97">
        <v>484.91217</v>
      </c>
      <c r="AG21" s="97">
        <v>502.46365400000002</v>
      </c>
      <c r="AH21" s="97">
        <v>519.88464399999998</v>
      </c>
      <c r="AI21" s="97">
        <v>537.254456</v>
      </c>
      <c r="AJ21" s="97">
        <v>554.416382</v>
      </c>
      <c r="AK21" s="64">
        <v>0.11325</v>
      </c>
    </row>
    <row r="22" spans="1:37" ht="15" customHeight="1" x14ac:dyDescent="0.45">
      <c r="A22" s="96" t="s">
        <v>360</v>
      </c>
      <c r="B22" s="62" t="s">
        <v>361</v>
      </c>
      <c r="C22" s="97">
        <v>0.27376</v>
      </c>
      <c r="D22" s="97">
        <v>0.59876600000000002</v>
      </c>
      <c r="E22" s="97">
        <v>1.173962</v>
      </c>
      <c r="F22" s="97">
        <v>2.074811</v>
      </c>
      <c r="G22" s="97">
        <v>3.6237200000000001</v>
      </c>
      <c r="H22" s="97">
        <v>5.7200490000000004</v>
      </c>
      <c r="I22" s="97">
        <v>7.7269990000000002</v>
      </c>
      <c r="J22" s="97">
        <v>9.8447119999999995</v>
      </c>
      <c r="K22" s="97">
        <v>12.067842000000001</v>
      </c>
      <c r="L22" s="97">
        <v>14.150493000000001</v>
      </c>
      <c r="M22" s="97">
        <v>16.068527</v>
      </c>
      <c r="N22" s="97">
        <v>17.740499</v>
      </c>
      <c r="O22" s="97">
        <v>19.306999000000001</v>
      </c>
      <c r="P22" s="97">
        <v>20.741416999999998</v>
      </c>
      <c r="Q22" s="97">
        <v>22.034424000000001</v>
      </c>
      <c r="R22" s="97">
        <v>23.040400000000002</v>
      </c>
      <c r="S22" s="97">
        <v>23.813354</v>
      </c>
      <c r="T22" s="97">
        <v>24.486129999999999</v>
      </c>
      <c r="U22" s="97">
        <v>25.056366000000001</v>
      </c>
      <c r="V22" s="97">
        <v>25.579964</v>
      </c>
      <c r="W22" s="97">
        <v>25.995058</v>
      </c>
      <c r="X22" s="97">
        <v>26.341857999999998</v>
      </c>
      <c r="Y22" s="97">
        <v>26.657215000000001</v>
      </c>
      <c r="Z22" s="97">
        <v>26.957090000000001</v>
      </c>
      <c r="AA22" s="97">
        <v>27.189185999999999</v>
      </c>
      <c r="AB22" s="97">
        <v>27.399198999999999</v>
      </c>
      <c r="AC22" s="97">
        <v>27.583216</v>
      </c>
      <c r="AD22" s="97">
        <v>27.742733000000001</v>
      </c>
      <c r="AE22" s="97">
        <v>27.874962</v>
      </c>
      <c r="AF22" s="97">
        <v>28.002413000000001</v>
      </c>
      <c r="AG22" s="97">
        <v>28.141259999999999</v>
      </c>
      <c r="AH22" s="97">
        <v>28.302531999999999</v>
      </c>
      <c r="AI22" s="97">
        <v>28.480495000000001</v>
      </c>
      <c r="AJ22" s="97">
        <v>28.679655</v>
      </c>
      <c r="AK22" s="64">
        <v>0.128522</v>
      </c>
    </row>
    <row r="24" spans="1:37" ht="15" customHeight="1" x14ac:dyDescent="0.45">
      <c r="A24" s="96" t="s">
        <v>362</v>
      </c>
      <c r="B24" s="61" t="s">
        <v>363</v>
      </c>
      <c r="C24" s="67">
        <v>886.89825399999995</v>
      </c>
      <c r="D24" s="67">
        <v>901.04919400000006</v>
      </c>
      <c r="E24" s="67">
        <v>913.30731200000002</v>
      </c>
      <c r="F24" s="67">
        <v>917.23217799999998</v>
      </c>
      <c r="G24" s="67">
        <v>916.86462400000005</v>
      </c>
      <c r="H24" s="67">
        <v>915.28680399999996</v>
      </c>
      <c r="I24" s="67">
        <v>913.37457300000005</v>
      </c>
      <c r="J24" s="67">
        <v>910.667236</v>
      </c>
      <c r="K24" s="67">
        <v>911.52050799999995</v>
      </c>
      <c r="L24" s="67">
        <v>912.30297900000005</v>
      </c>
      <c r="M24" s="67">
        <v>912.036743</v>
      </c>
      <c r="N24" s="67">
        <v>913.76531999999997</v>
      </c>
      <c r="O24" s="67">
        <v>913.86468500000001</v>
      </c>
      <c r="P24" s="67">
        <v>913.95062299999995</v>
      </c>
      <c r="Q24" s="67">
        <v>916.18102999999996</v>
      </c>
      <c r="R24" s="67">
        <v>919.21929899999998</v>
      </c>
      <c r="S24" s="67">
        <v>923.73584000000005</v>
      </c>
      <c r="T24" s="67">
        <v>929.93817100000001</v>
      </c>
      <c r="U24" s="67">
        <v>937.46362299999998</v>
      </c>
      <c r="V24" s="67">
        <v>945.92535399999997</v>
      </c>
      <c r="W24" s="67">
        <v>955.72406000000001</v>
      </c>
      <c r="X24" s="67">
        <v>966.26245100000006</v>
      </c>
      <c r="Y24" s="67">
        <v>975.91790800000001</v>
      </c>
      <c r="Z24" s="67">
        <v>985.93042000000003</v>
      </c>
      <c r="AA24" s="67">
        <v>996.26336700000002</v>
      </c>
      <c r="AB24" s="67">
        <v>1006.739807</v>
      </c>
      <c r="AC24" s="67">
        <v>1018.405029</v>
      </c>
      <c r="AD24" s="67">
        <v>1030.961182</v>
      </c>
      <c r="AE24" s="67">
        <v>1044.946899</v>
      </c>
      <c r="AF24" s="67">
        <v>1059.743164</v>
      </c>
      <c r="AG24" s="67">
        <v>1074.5489500000001</v>
      </c>
      <c r="AH24" s="67">
        <v>1088.340698</v>
      </c>
      <c r="AI24" s="67">
        <v>1102.0864260000001</v>
      </c>
      <c r="AJ24" s="67">
        <v>1115.861206</v>
      </c>
      <c r="AK24" s="68">
        <v>6.7039999999999999E-3</v>
      </c>
    </row>
    <row r="25" spans="1:37" ht="15" customHeight="1" x14ac:dyDescent="0.45">
      <c r="A25" s="96" t="s">
        <v>364</v>
      </c>
      <c r="B25" s="62" t="s">
        <v>351</v>
      </c>
      <c r="C25" s="97">
        <v>606.36535600000002</v>
      </c>
      <c r="D25" s="97">
        <v>605.30755599999998</v>
      </c>
      <c r="E25" s="97">
        <v>607.949524</v>
      </c>
      <c r="F25" s="97">
        <v>604.13769500000001</v>
      </c>
      <c r="G25" s="97">
        <v>596.90875200000005</v>
      </c>
      <c r="H25" s="97">
        <v>589.81463599999995</v>
      </c>
      <c r="I25" s="97">
        <v>582.98095699999999</v>
      </c>
      <c r="J25" s="97">
        <v>571.22607400000004</v>
      </c>
      <c r="K25" s="97">
        <v>558.56311000000005</v>
      </c>
      <c r="L25" s="97">
        <v>555.41857900000002</v>
      </c>
      <c r="M25" s="97">
        <v>547.30902100000003</v>
      </c>
      <c r="N25" s="97">
        <v>541.48974599999997</v>
      </c>
      <c r="O25" s="97">
        <v>534.28338599999995</v>
      </c>
      <c r="P25" s="97">
        <v>526.783142</v>
      </c>
      <c r="Q25" s="97">
        <v>523.71209699999997</v>
      </c>
      <c r="R25" s="97">
        <v>523.11547900000005</v>
      </c>
      <c r="S25" s="97">
        <v>521.33709699999997</v>
      </c>
      <c r="T25" s="97">
        <v>519.05609100000004</v>
      </c>
      <c r="U25" s="97">
        <v>520.57098399999995</v>
      </c>
      <c r="V25" s="97">
        <v>521.24829099999999</v>
      </c>
      <c r="W25" s="97">
        <v>524.30822799999999</v>
      </c>
      <c r="X25" s="97">
        <v>529.17877199999998</v>
      </c>
      <c r="Y25" s="97">
        <v>536.13806199999999</v>
      </c>
      <c r="Z25" s="97">
        <v>543.30438200000003</v>
      </c>
      <c r="AA25" s="97">
        <v>554.95043899999996</v>
      </c>
      <c r="AB25" s="97">
        <v>565.55859399999997</v>
      </c>
      <c r="AC25" s="97">
        <v>579.68866000000003</v>
      </c>
      <c r="AD25" s="97">
        <v>591.68261700000005</v>
      </c>
      <c r="AE25" s="97">
        <v>603.73230000000001</v>
      </c>
      <c r="AF25" s="97">
        <v>627.194885</v>
      </c>
      <c r="AG25" s="97">
        <v>656.53930700000001</v>
      </c>
      <c r="AH25" s="97">
        <v>678.30609100000004</v>
      </c>
      <c r="AI25" s="97">
        <v>686.05108600000005</v>
      </c>
      <c r="AJ25" s="97">
        <v>693.75091599999996</v>
      </c>
      <c r="AK25" s="64">
        <v>4.2709999999999996E-3</v>
      </c>
    </row>
    <row r="26" spans="1:37" ht="15" customHeight="1" x14ac:dyDescent="0.45">
      <c r="A26" s="96" t="s">
        <v>365</v>
      </c>
      <c r="B26" s="62" t="s">
        <v>353</v>
      </c>
      <c r="C26" s="97">
        <v>1.2694559999999999</v>
      </c>
      <c r="D26" s="97">
        <v>6.8000879999999997</v>
      </c>
      <c r="E26" s="97">
        <v>7.8485060000000004</v>
      </c>
      <c r="F26" s="97">
        <v>10.106413999999999</v>
      </c>
      <c r="G26" s="97">
        <v>13.157337</v>
      </c>
      <c r="H26" s="97">
        <v>15.643520000000001</v>
      </c>
      <c r="I26" s="97">
        <v>17.898478999999998</v>
      </c>
      <c r="J26" s="97">
        <v>25.584816</v>
      </c>
      <c r="K26" s="97">
        <v>37.096310000000003</v>
      </c>
      <c r="L26" s="97">
        <v>39.877831</v>
      </c>
      <c r="M26" s="97">
        <v>47.133904000000001</v>
      </c>
      <c r="N26" s="97">
        <v>53.779693999999999</v>
      </c>
      <c r="O26" s="97">
        <v>61.241973999999999</v>
      </c>
      <c r="P26" s="97">
        <v>70.295379999999994</v>
      </c>
      <c r="Q26" s="97">
        <v>74.829680999999994</v>
      </c>
      <c r="R26" s="97">
        <v>79.007698000000005</v>
      </c>
      <c r="S26" s="97">
        <v>84.767646999999997</v>
      </c>
      <c r="T26" s="97">
        <v>93.049576000000002</v>
      </c>
      <c r="U26" s="97">
        <v>98.679580999999999</v>
      </c>
      <c r="V26" s="97">
        <v>105.63016500000001</v>
      </c>
      <c r="W26" s="97">
        <v>112.197945</v>
      </c>
      <c r="X26" s="97">
        <v>117.53334</v>
      </c>
      <c r="Y26" s="97">
        <v>121.15104700000001</v>
      </c>
      <c r="Z26" s="97">
        <v>124.08399199999999</v>
      </c>
      <c r="AA26" s="97">
        <v>123.46315</v>
      </c>
      <c r="AB26" s="97">
        <v>123.15036000000001</v>
      </c>
      <c r="AC26" s="97">
        <v>119.422455</v>
      </c>
      <c r="AD26" s="97">
        <v>118.49369</v>
      </c>
      <c r="AE26" s="97">
        <v>118.733879</v>
      </c>
      <c r="AF26" s="97">
        <v>107.510994</v>
      </c>
      <c r="AG26" s="97">
        <v>90.537163000000007</v>
      </c>
      <c r="AH26" s="97">
        <v>81.026687999999993</v>
      </c>
      <c r="AI26" s="97">
        <v>85.247459000000006</v>
      </c>
      <c r="AJ26" s="97">
        <v>89.920685000000006</v>
      </c>
      <c r="AK26" s="64">
        <v>8.4031999999999996E-2</v>
      </c>
    </row>
    <row r="27" spans="1:37" ht="15" customHeight="1" x14ac:dyDescent="0.45">
      <c r="A27" s="96" t="s">
        <v>366</v>
      </c>
      <c r="B27" s="62" t="s">
        <v>355</v>
      </c>
      <c r="C27" s="97">
        <v>278.04269399999998</v>
      </c>
      <c r="D27" s="97">
        <v>287.65640300000001</v>
      </c>
      <c r="E27" s="97">
        <v>296.228363</v>
      </c>
      <c r="F27" s="97">
        <v>301.69146699999999</v>
      </c>
      <c r="G27" s="97">
        <v>305.41622899999999</v>
      </c>
      <c r="H27" s="97">
        <v>308.36706500000003</v>
      </c>
      <c r="I27" s="97">
        <v>310.91235399999999</v>
      </c>
      <c r="J27" s="97">
        <v>312.15438799999998</v>
      </c>
      <c r="K27" s="97">
        <v>314.06976300000002</v>
      </c>
      <c r="L27" s="97">
        <v>315.123627</v>
      </c>
      <c r="M27" s="97">
        <v>315.64605699999998</v>
      </c>
      <c r="N27" s="97">
        <v>316.47167999999999</v>
      </c>
      <c r="O27" s="97">
        <v>316.24032599999998</v>
      </c>
      <c r="P27" s="97">
        <v>314.69564800000001</v>
      </c>
      <c r="Q27" s="97">
        <v>315.386505</v>
      </c>
      <c r="R27" s="97">
        <v>314.75930799999998</v>
      </c>
      <c r="S27" s="97">
        <v>315.19653299999999</v>
      </c>
      <c r="T27" s="97">
        <v>315.286224</v>
      </c>
      <c r="U27" s="97">
        <v>315.54571499999997</v>
      </c>
      <c r="V27" s="97">
        <v>316.24670400000002</v>
      </c>
      <c r="W27" s="97">
        <v>316.273346</v>
      </c>
      <c r="X27" s="97">
        <v>316.45166</v>
      </c>
      <c r="Y27" s="97">
        <v>315.36044299999998</v>
      </c>
      <c r="Z27" s="97">
        <v>315.10003699999999</v>
      </c>
      <c r="AA27" s="97">
        <v>314.21469100000002</v>
      </c>
      <c r="AB27" s="97">
        <v>314.199432</v>
      </c>
      <c r="AC27" s="97">
        <v>315.25479100000001</v>
      </c>
      <c r="AD27" s="97">
        <v>316.505493</v>
      </c>
      <c r="AE27" s="97">
        <v>317.94644199999999</v>
      </c>
      <c r="AF27" s="97">
        <v>320.25555400000002</v>
      </c>
      <c r="AG27" s="97">
        <v>322.41006499999997</v>
      </c>
      <c r="AH27" s="97">
        <v>323.64138800000001</v>
      </c>
      <c r="AI27" s="97">
        <v>325.08737200000002</v>
      </c>
      <c r="AJ27" s="97">
        <v>326.11346400000002</v>
      </c>
      <c r="AK27" s="64">
        <v>3.9290000000000002E-3</v>
      </c>
    </row>
    <row r="28" spans="1:37" ht="15" customHeight="1" x14ac:dyDescent="0.45">
      <c r="A28" s="96" t="s">
        <v>367</v>
      </c>
      <c r="B28" s="62" t="s">
        <v>358</v>
      </c>
      <c r="C28" s="97">
        <v>1.609E-3</v>
      </c>
      <c r="D28" s="97">
        <v>9.4325999999999993E-2</v>
      </c>
      <c r="E28" s="97">
        <v>0.18846099999999999</v>
      </c>
      <c r="F28" s="97">
        <v>0.27876299999999998</v>
      </c>
      <c r="G28" s="97">
        <v>0.36337999999999998</v>
      </c>
      <c r="H28" s="97">
        <v>0.44712600000000002</v>
      </c>
      <c r="I28" s="97">
        <v>0.52610999999999997</v>
      </c>
      <c r="J28" s="97">
        <v>0.60323300000000002</v>
      </c>
      <c r="K28" s="97">
        <v>0.65599700000000005</v>
      </c>
      <c r="L28" s="97">
        <v>0.70727399999999996</v>
      </c>
      <c r="M28" s="97">
        <v>0.75628099999999998</v>
      </c>
      <c r="N28" s="97">
        <v>0.80731200000000003</v>
      </c>
      <c r="O28" s="97">
        <v>0.85489499999999996</v>
      </c>
      <c r="P28" s="97">
        <v>0.90481800000000001</v>
      </c>
      <c r="Q28" s="97">
        <v>0.95170600000000005</v>
      </c>
      <c r="R28" s="97">
        <v>1.002084</v>
      </c>
      <c r="S28" s="97">
        <v>1.052915</v>
      </c>
      <c r="T28" s="97">
        <v>1.1075280000000001</v>
      </c>
      <c r="U28" s="97">
        <v>1.1627320000000001</v>
      </c>
      <c r="V28" s="97">
        <v>1.221336</v>
      </c>
      <c r="W28" s="97">
        <v>1.2831889999999999</v>
      </c>
      <c r="X28" s="97">
        <v>1.3456189999999999</v>
      </c>
      <c r="Y28" s="97">
        <v>1.412167</v>
      </c>
      <c r="Z28" s="97">
        <v>1.4769730000000001</v>
      </c>
      <c r="AA28" s="97">
        <v>1.5463089999999999</v>
      </c>
      <c r="AB28" s="97">
        <v>1.6127480000000001</v>
      </c>
      <c r="AC28" s="97">
        <v>1.6783729999999999</v>
      </c>
      <c r="AD28" s="97">
        <v>1.7484029999999999</v>
      </c>
      <c r="AE28" s="97">
        <v>1.8219860000000001</v>
      </c>
      <c r="AF28" s="97">
        <v>1.89697</v>
      </c>
      <c r="AG28" s="97">
        <v>1.9716309999999999</v>
      </c>
      <c r="AH28" s="97">
        <v>2.0540440000000002</v>
      </c>
      <c r="AI28" s="97">
        <v>2.1360269999999999</v>
      </c>
      <c r="AJ28" s="97">
        <v>2.2290230000000002</v>
      </c>
      <c r="AK28" s="64">
        <v>0.103879</v>
      </c>
    </row>
    <row r="29" spans="1:37" ht="15" customHeight="1" x14ac:dyDescent="0.45">
      <c r="A29" s="96" t="s">
        <v>368</v>
      </c>
      <c r="B29" s="62" t="s">
        <v>260</v>
      </c>
      <c r="C29" s="97">
        <v>1.2190970000000001</v>
      </c>
      <c r="D29" s="97">
        <v>1.1907669999999999</v>
      </c>
      <c r="E29" s="97">
        <v>1.0924970000000001</v>
      </c>
      <c r="F29" s="97">
        <v>0.95423199999999997</v>
      </c>
      <c r="G29" s="97">
        <v>0.89489200000000002</v>
      </c>
      <c r="H29" s="97">
        <v>0.83210700000000004</v>
      </c>
      <c r="I29" s="97">
        <v>0.81816</v>
      </c>
      <c r="J29" s="97">
        <v>0.80513400000000002</v>
      </c>
      <c r="K29" s="97">
        <v>0.78724899999999998</v>
      </c>
      <c r="L29" s="97">
        <v>0.77361199999999997</v>
      </c>
      <c r="M29" s="97">
        <v>0.75269200000000003</v>
      </c>
      <c r="N29" s="97">
        <v>0.73995500000000003</v>
      </c>
      <c r="O29" s="97">
        <v>0.73058800000000002</v>
      </c>
      <c r="P29" s="97">
        <v>0.72006199999999998</v>
      </c>
      <c r="Q29" s="97">
        <v>0.71318700000000002</v>
      </c>
      <c r="R29" s="97">
        <v>0.70891499999999996</v>
      </c>
      <c r="S29" s="97">
        <v>0.71754899999999999</v>
      </c>
      <c r="T29" s="97">
        <v>0.734263</v>
      </c>
      <c r="U29" s="97">
        <v>0.75947399999999998</v>
      </c>
      <c r="V29" s="97">
        <v>0.79141499999999998</v>
      </c>
      <c r="W29" s="97">
        <v>0.82972599999999996</v>
      </c>
      <c r="X29" s="97">
        <v>0.877413</v>
      </c>
      <c r="Y29" s="97">
        <v>0.93452500000000005</v>
      </c>
      <c r="Z29" s="97">
        <v>0.99819899999999995</v>
      </c>
      <c r="AA29" s="97">
        <v>1.073186</v>
      </c>
      <c r="AB29" s="97">
        <v>1.1556340000000001</v>
      </c>
      <c r="AC29" s="97">
        <v>1.24983</v>
      </c>
      <c r="AD29" s="97">
        <v>1.368331</v>
      </c>
      <c r="AE29" s="97">
        <v>1.4950699999999999</v>
      </c>
      <c r="AF29" s="97">
        <v>1.6109979999999999</v>
      </c>
      <c r="AG29" s="97">
        <v>1.7607680000000001</v>
      </c>
      <c r="AH29" s="97">
        <v>1.920488</v>
      </c>
      <c r="AI29" s="97">
        <v>2.110897</v>
      </c>
      <c r="AJ29" s="97">
        <v>2.3282159999999998</v>
      </c>
      <c r="AK29" s="64">
        <v>2.1173999999999998E-2</v>
      </c>
    </row>
    <row r="30" spans="1:37" ht="15" customHeight="1" x14ac:dyDescent="0.45">
      <c r="A30" s="96" t="s">
        <v>369</v>
      </c>
      <c r="B30" s="62" t="s">
        <v>320</v>
      </c>
      <c r="C30" s="97">
        <v>0</v>
      </c>
      <c r="D30" s="97">
        <v>0</v>
      </c>
      <c r="E30" s="97">
        <v>0</v>
      </c>
      <c r="F30" s="97">
        <v>6.3650999999999999E-2</v>
      </c>
      <c r="G30" s="97">
        <v>0.12402100000000001</v>
      </c>
      <c r="H30" s="97">
        <v>0.18240100000000001</v>
      </c>
      <c r="I30" s="97">
        <v>0.23846999999999999</v>
      </c>
      <c r="J30" s="97">
        <v>0.29357899999999998</v>
      </c>
      <c r="K30" s="97">
        <v>0.34808099999999997</v>
      </c>
      <c r="L30" s="97">
        <v>0.40206799999999998</v>
      </c>
      <c r="M30" s="97">
        <v>0.438809</v>
      </c>
      <c r="N30" s="97">
        <v>0.47697400000000001</v>
      </c>
      <c r="O30" s="97">
        <v>0.51349900000000004</v>
      </c>
      <c r="P30" s="97">
        <v>0.55158600000000002</v>
      </c>
      <c r="Q30" s="97">
        <v>0.58777000000000001</v>
      </c>
      <c r="R30" s="97">
        <v>0.62582899999999997</v>
      </c>
      <c r="S30" s="97">
        <v>0.66410400000000003</v>
      </c>
      <c r="T30" s="97">
        <v>0.704511</v>
      </c>
      <c r="U30" s="97">
        <v>0.74516099999999996</v>
      </c>
      <c r="V30" s="97">
        <v>0.78740399999999999</v>
      </c>
      <c r="W30" s="97">
        <v>0.83168399999999998</v>
      </c>
      <c r="X30" s="97">
        <v>0.87562399999999996</v>
      </c>
      <c r="Y30" s="97">
        <v>0.92164299999999999</v>
      </c>
      <c r="Z30" s="97">
        <v>0.96685500000000002</v>
      </c>
      <c r="AA30" s="97">
        <v>1.0155620000000001</v>
      </c>
      <c r="AB30" s="97">
        <v>1.0630539999999999</v>
      </c>
      <c r="AC30" s="97">
        <v>1.110935</v>
      </c>
      <c r="AD30" s="97">
        <v>1.1625779999999999</v>
      </c>
      <c r="AE30" s="97">
        <v>1.2173350000000001</v>
      </c>
      <c r="AF30" s="97">
        <v>1.273639</v>
      </c>
      <c r="AG30" s="97">
        <v>1.3301019999999999</v>
      </c>
      <c r="AH30" s="97">
        <v>1.3919870000000001</v>
      </c>
      <c r="AI30" s="97">
        <v>1.4536420000000001</v>
      </c>
      <c r="AJ30" s="97">
        <v>1.518894</v>
      </c>
      <c r="AK30" s="64" t="s">
        <v>164</v>
      </c>
    </row>
    <row r="31" spans="1:37" ht="15" customHeight="1" x14ac:dyDescent="0.45">
      <c r="A31" s="96" t="s">
        <v>370</v>
      </c>
      <c r="B31" s="62" t="s">
        <v>361</v>
      </c>
      <c r="C31" s="97">
        <v>0</v>
      </c>
      <c r="D31" s="97">
        <v>0</v>
      </c>
      <c r="E31" s="97">
        <v>0</v>
      </c>
      <c r="F31" s="97">
        <v>0</v>
      </c>
      <c r="G31" s="97">
        <v>0</v>
      </c>
      <c r="H31" s="97">
        <v>0</v>
      </c>
      <c r="I31" s="97">
        <v>0</v>
      </c>
      <c r="J31" s="97">
        <v>0</v>
      </c>
      <c r="K31" s="97">
        <v>0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0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97">
        <v>0</v>
      </c>
      <c r="AD31" s="97">
        <v>0</v>
      </c>
      <c r="AE31" s="97">
        <v>0</v>
      </c>
      <c r="AF31" s="97">
        <v>0</v>
      </c>
      <c r="AG31" s="97">
        <v>0</v>
      </c>
      <c r="AH31" s="97">
        <v>0</v>
      </c>
      <c r="AI31" s="97">
        <v>0</v>
      </c>
      <c r="AJ31" s="97">
        <v>0</v>
      </c>
      <c r="AK31" s="64" t="s">
        <v>164</v>
      </c>
    </row>
    <row r="33" spans="1:37" ht="15" customHeight="1" x14ac:dyDescent="0.45">
      <c r="A33" s="96" t="s">
        <v>371</v>
      </c>
      <c r="B33" s="61" t="s">
        <v>372</v>
      </c>
      <c r="C33" s="67">
        <v>5649.7138670000004</v>
      </c>
      <c r="D33" s="67">
        <v>5725.2592770000001</v>
      </c>
      <c r="E33" s="67">
        <v>5818.2104490000002</v>
      </c>
      <c r="F33" s="67">
        <v>5830.0400390000004</v>
      </c>
      <c r="G33" s="67">
        <v>5814.6381840000004</v>
      </c>
      <c r="H33" s="67">
        <v>5814.2666019999997</v>
      </c>
      <c r="I33" s="67">
        <v>5813.0493159999996</v>
      </c>
      <c r="J33" s="67">
        <v>5804.3056640000004</v>
      </c>
      <c r="K33" s="67">
        <v>5792.9770509999998</v>
      </c>
      <c r="L33" s="67">
        <v>5777.2124020000001</v>
      </c>
      <c r="M33" s="67">
        <v>5741.1816410000001</v>
      </c>
      <c r="N33" s="67">
        <v>5710.9765619999998</v>
      </c>
      <c r="O33" s="67">
        <v>5669.7436520000001</v>
      </c>
      <c r="P33" s="67">
        <v>5629.2807620000003</v>
      </c>
      <c r="Q33" s="67">
        <v>5599.5834960000002</v>
      </c>
      <c r="R33" s="67">
        <v>5569.5664059999999</v>
      </c>
      <c r="S33" s="67">
        <v>5545.65625</v>
      </c>
      <c r="T33" s="67">
        <v>5537.8217770000001</v>
      </c>
      <c r="U33" s="67">
        <v>5547.3720700000003</v>
      </c>
      <c r="V33" s="67">
        <v>5561.8339839999999</v>
      </c>
      <c r="W33" s="67">
        <v>5587.001953</v>
      </c>
      <c r="X33" s="67">
        <v>5616.1782229999999</v>
      </c>
      <c r="Y33" s="67">
        <v>5643.7475590000004</v>
      </c>
      <c r="Z33" s="67">
        <v>5665.5419920000004</v>
      </c>
      <c r="AA33" s="67">
        <v>5698.0361329999996</v>
      </c>
      <c r="AB33" s="67">
        <v>5732.9047849999997</v>
      </c>
      <c r="AC33" s="67">
        <v>5773.46875</v>
      </c>
      <c r="AD33" s="67">
        <v>5824.3999020000001</v>
      </c>
      <c r="AE33" s="67">
        <v>5880.1401370000003</v>
      </c>
      <c r="AF33" s="67">
        <v>5936.2446289999998</v>
      </c>
      <c r="AG33" s="67">
        <v>5998.6572269999997</v>
      </c>
      <c r="AH33" s="67">
        <v>6065.2211909999996</v>
      </c>
      <c r="AI33" s="67">
        <v>6124.8315430000002</v>
      </c>
      <c r="AJ33" s="67">
        <v>6190.8994140000004</v>
      </c>
      <c r="AK33" s="68">
        <v>2.447E-3</v>
      </c>
    </row>
    <row r="34" spans="1:37" ht="15" customHeight="1" x14ac:dyDescent="0.45">
      <c r="A34" s="96" t="s">
        <v>373</v>
      </c>
      <c r="B34" s="62" t="s">
        <v>374</v>
      </c>
      <c r="C34" s="97">
        <v>524.60040300000003</v>
      </c>
      <c r="D34" s="97">
        <v>526.050659</v>
      </c>
      <c r="E34" s="97">
        <v>531.52697799999999</v>
      </c>
      <c r="F34" s="97">
        <v>534.25390600000003</v>
      </c>
      <c r="G34" s="97">
        <v>536.15460199999995</v>
      </c>
      <c r="H34" s="97">
        <v>538.68640100000005</v>
      </c>
      <c r="I34" s="97">
        <v>542.30346699999996</v>
      </c>
      <c r="J34" s="97">
        <v>545.79400599999997</v>
      </c>
      <c r="K34" s="97">
        <v>547.48040800000001</v>
      </c>
      <c r="L34" s="97">
        <v>552.80963099999997</v>
      </c>
      <c r="M34" s="97">
        <v>555.23925799999995</v>
      </c>
      <c r="N34" s="97">
        <v>559.45953399999996</v>
      </c>
      <c r="O34" s="97">
        <v>565.21630900000002</v>
      </c>
      <c r="P34" s="97">
        <v>567.23321499999997</v>
      </c>
      <c r="Q34" s="97">
        <v>575.14086899999995</v>
      </c>
      <c r="R34" s="97">
        <v>580.80810499999995</v>
      </c>
      <c r="S34" s="97">
        <v>587.01580799999999</v>
      </c>
      <c r="T34" s="97">
        <v>595.18499799999995</v>
      </c>
      <c r="U34" s="97">
        <v>604.73083499999996</v>
      </c>
      <c r="V34" s="97">
        <v>615.77203399999996</v>
      </c>
      <c r="W34" s="97">
        <v>626.92511000000002</v>
      </c>
      <c r="X34" s="97">
        <v>641.21844499999997</v>
      </c>
      <c r="Y34" s="97">
        <v>653.27844200000004</v>
      </c>
      <c r="Z34" s="97">
        <v>668.64556900000002</v>
      </c>
      <c r="AA34" s="97">
        <v>683.95617700000003</v>
      </c>
      <c r="AB34" s="97">
        <v>700.56817599999999</v>
      </c>
      <c r="AC34" s="97">
        <v>719.54101600000001</v>
      </c>
      <c r="AD34" s="97">
        <v>737.58557099999996</v>
      </c>
      <c r="AE34" s="97">
        <v>756.44464100000005</v>
      </c>
      <c r="AF34" s="97">
        <v>780.32104500000003</v>
      </c>
      <c r="AG34" s="97">
        <v>807.35449200000005</v>
      </c>
      <c r="AH34" s="97">
        <v>832.86004600000001</v>
      </c>
      <c r="AI34" s="97">
        <v>852.19982900000002</v>
      </c>
      <c r="AJ34" s="97">
        <v>872.95385699999997</v>
      </c>
      <c r="AK34" s="64">
        <v>1.5953999999999999E-2</v>
      </c>
    </row>
    <row r="35" spans="1:37" ht="15" customHeight="1" x14ac:dyDescent="0.45">
      <c r="A35" s="96" t="s">
        <v>375</v>
      </c>
      <c r="B35" s="62" t="s">
        <v>355</v>
      </c>
      <c r="C35" s="97">
        <v>5085.1342770000001</v>
      </c>
      <c r="D35" s="97">
        <v>5153.1601559999999</v>
      </c>
      <c r="E35" s="97">
        <v>5236.2329099999997</v>
      </c>
      <c r="F35" s="97">
        <v>5242.0927730000003</v>
      </c>
      <c r="G35" s="97">
        <v>5222.1313479999999</v>
      </c>
      <c r="H35" s="97">
        <v>5216.7358400000003</v>
      </c>
      <c r="I35" s="97">
        <v>5209.6865230000003</v>
      </c>
      <c r="J35" s="97">
        <v>5193.9990230000003</v>
      </c>
      <c r="K35" s="97">
        <v>5176.4580079999996</v>
      </c>
      <c r="L35" s="97">
        <v>5153.033203</v>
      </c>
      <c r="M35" s="97">
        <v>5111.0419920000004</v>
      </c>
      <c r="N35" s="97">
        <v>5072.7846680000002</v>
      </c>
      <c r="O35" s="97">
        <v>5021.736328</v>
      </c>
      <c r="P35" s="97">
        <v>4973.982422</v>
      </c>
      <c r="Q35" s="97">
        <v>4932.1289059999999</v>
      </c>
      <c r="R35" s="97">
        <v>4891.7700199999999</v>
      </c>
      <c r="S35" s="97">
        <v>4855.5639650000003</v>
      </c>
      <c r="T35" s="97">
        <v>4831.9931640000004</v>
      </c>
      <c r="U35" s="97">
        <v>4824.6523440000001</v>
      </c>
      <c r="V35" s="97">
        <v>4819.5981449999999</v>
      </c>
      <c r="W35" s="97">
        <v>4824.5913090000004</v>
      </c>
      <c r="X35" s="97">
        <v>4829.9501950000003</v>
      </c>
      <c r="Y35" s="97">
        <v>4835.8374020000001</v>
      </c>
      <c r="Z35" s="97">
        <v>4831.5805659999996</v>
      </c>
      <c r="AA35" s="97">
        <v>4838.6494140000004</v>
      </c>
      <c r="AB35" s="97">
        <v>4845.703125</v>
      </c>
      <c r="AC35" s="97">
        <v>4856.3198240000002</v>
      </c>
      <c r="AD35" s="97">
        <v>4875.8486329999996</v>
      </c>
      <c r="AE35" s="97">
        <v>4897.5234380000002</v>
      </c>
      <c r="AF35" s="97">
        <v>4917.9125979999999</v>
      </c>
      <c r="AG35" s="97">
        <v>4942.810547</v>
      </c>
      <c r="AH35" s="97">
        <v>4969.4038090000004</v>
      </c>
      <c r="AI35" s="97">
        <v>4989.3945309999999</v>
      </c>
      <c r="AJ35" s="97">
        <v>5013.7705079999996</v>
      </c>
      <c r="AK35" s="64">
        <v>-8.5700000000000001E-4</v>
      </c>
    </row>
    <row r="36" spans="1:37" ht="15" customHeight="1" x14ac:dyDescent="0.45">
      <c r="A36" s="96" t="s">
        <v>376</v>
      </c>
      <c r="B36" s="62" t="s">
        <v>260</v>
      </c>
      <c r="C36" s="97">
        <v>38.148581999999998</v>
      </c>
      <c r="D36" s="97">
        <v>41.969741999999997</v>
      </c>
      <c r="E36" s="97">
        <v>45.182625000000002</v>
      </c>
      <c r="F36" s="97">
        <v>47.002907</v>
      </c>
      <c r="G36" s="97">
        <v>48.040393999999999</v>
      </c>
      <c r="H36" s="97">
        <v>48.967399999999998</v>
      </c>
      <c r="I36" s="97">
        <v>49.663395000000001</v>
      </c>
      <c r="J36" s="97">
        <v>50.090133999999999</v>
      </c>
      <c r="K36" s="97">
        <v>50.380482000000001</v>
      </c>
      <c r="L36" s="97">
        <v>50.671726</v>
      </c>
      <c r="M36" s="97">
        <v>50.900291000000003</v>
      </c>
      <c r="N36" s="97">
        <v>51.443798000000001</v>
      </c>
      <c r="O36" s="97">
        <v>52.070354000000002</v>
      </c>
      <c r="P36" s="97">
        <v>53.034072999999999</v>
      </c>
      <c r="Q36" s="97">
        <v>54.412010000000002</v>
      </c>
      <c r="R36" s="97">
        <v>56.326270999999998</v>
      </c>
      <c r="S36" s="97">
        <v>58.965629999999997</v>
      </c>
      <c r="T36" s="97">
        <v>62.304535000000001</v>
      </c>
      <c r="U36" s="97">
        <v>66.323441000000003</v>
      </c>
      <c r="V36" s="97">
        <v>71.053864000000004</v>
      </c>
      <c r="W36" s="97">
        <v>76.538680999999997</v>
      </c>
      <c r="X36" s="97">
        <v>82.900161999999995</v>
      </c>
      <c r="Y36" s="97">
        <v>90.034897000000001</v>
      </c>
      <c r="Z36" s="97">
        <v>98.194076999999993</v>
      </c>
      <c r="AA36" s="97">
        <v>107.21453099999999</v>
      </c>
      <c r="AB36" s="97">
        <v>117.10681200000001</v>
      </c>
      <c r="AC36" s="97">
        <v>128.00065599999999</v>
      </c>
      <c r="AD36" s="97">
        <v>140.15522799999999</v>
      </c>
      <c r="AE36" s="97">
        <v>153.60005200000001</v>
      </c>
      <c r="AF36" s="97">
        <v>168.01939400000001</v>
      </c>
      <c r="AG36" s="97">
        <v>183.19897499999999</v>
      </c>
      <c r="AH36" s="97">
        <v>199.472443</v>
      </c>
      <c r="AI36" s="97">
        <v>216.06509399999999</v>
      </c>
      <c r="AJ36" s="97">
        <v>233.04260300000001</v>
      </c>
      <c r="AK36" s="64">
        <v>5.5031999999999998E-2</v>
      </c>
    </row>
    <row r="37" spans="1:37" ht="15" customHeight="1" x14ac:dyDescent="0.45">
      <c r="A37" s="96" t="s">
        <v>377</v>
      </c>
      <c r="B37" s="62" t="s">
        <v>358</v>
      </c>
      <c r="C37" s="97">
        <v>1.498156</v>
      </c>
      <c r="D37" s="97">
        <v>1.723063</v>
      </c>
      <c r="E37" s="97">
        <v>1.9532560000000001</v>
      </c>
      <c r="F37" s="97">
        <v>2.1466090000000002</v>
      </c>
      <c r="G37" s="97">
        <v>2.3086139999999999</v>
      </c>
      <c r="H37" s="97">
        <v>2.4561730000000002</v>
      </c>
      <c r="I37" s="97">
        <v>2.587135</v>
      </c>
      <c r="J37" s="97">
        <v>2.6920570000000001</v>
      </c>
      <c r="K37" s="97">
        <v>2.7961559999999999</v>
      </c>
      <c r="L37" s="97">
        <v>2.884792</v>
      </c>
      <c r="M37" s="97">
        <v>2.9673210000000001</v>
      </c>
      <c r="N37" s="97">
        <v>3.0204529999999998</v>
      </c>
      <c r="O37" s="97">
        <v>3.0823689999999999</v>
      </c>
      <c r="P37" s="97">
        <v>3.1368170000000002</v>
      </c>
      <c r="Q37" s="97">
        <v>3.1757390000000001</v>
      </c>
      <c r="R37" s="97">
        <v>3.251039</v>
      </c>
      <c r="S37" s="97">
        <v>3.3264490000000002</v>
      </c>
      <c r="T37" s="97">
        <v>3.4084379999999999</v>
      </c>
      <c r="U37" s="97">
        <v>3.5129380000000001</v>
      </c>
      <c r="V37" s="97">
        <v>3.6288209999999999</v>
      </c>
      <c r="W37" s="97">
        <v>3.7593489999999998</v>
      </c>
      <c r="X37" s="97">
        <v>3.9044560000000001</v>
      </c>
      <c r="Y37" s="97">
        <v>4.055053</v>
      </c>
      <c r="Z37" s="97">
        <v>4.2218419999999997</v>
      </c>
      <c r="AA37" s="97">
        <v>4.3932820000000001</v>
      </c>
      <c r="AB37" s="97">
        <v>4.5708580000000003</v>
      </c>
      <c r="AC37" s="97">
        <v>4.7522070000000003</v>
      </c>
      <c r="AD37" s="97">
        <v>4.9478350000000004</v>
      </c>
      <c r="AE37" s="97">
        <v>5.1629329999999998</v>
      </c>
      <c r="AF37" s="97">
        <v>5.3888749999999996</v>
      </c>
      <c r="AG37" s="97">
        <v>5.6731639999999999</v>
      </c>
      <c r="AH37" s="97">
        <v>5.8827150000000001</v>
      </c>
      <c r="AI37" s="97">
        <v>6.1420139999999996</v>
      </c>
      <c r="AJ37" s="97">
        <v>6.42971</v>
      </c>
      <c r="AK37" s="64">
        <v>4.2008999999999998E-2</v>
      </c>
    </row>
    <row r="38" spans="1:37" ht="15" customHeight="1" x14ac:dyDescent="0.45">
      <c r="A38" s="96" t="s">
        <v>378</v>
      </c>
      <c r="B38" s="62" t="s">
        <v>202</v>
      </c>
      <c r="C38" s="97">
        <v>0.3246</v>
      </c>
      <c r="D38" s="97">
        <v>1.628295</v>
      </c>
      <c r="E38" s="97">
        <v>1.8728560000000001</v>
      </c>
      <c r="F38" s="97">
        <v>2.4167239999999999</v>
      </c>
      <c r="G38" s="97">
        <v>3.2091850000000002</v>
      </c>
      <c r="H38" s="97">
        <v>3.917608</v>
      </c>
      <c r="I38" s="97">
        <v>4.5945869999999998</v>
      </c>
      <c r="J38" s="97">
        <v>6.8184430000000003</v>
      </c>
      <c r="K38" s="97">
        <v>10.255258</v>
      </c>
      <c r="L38" s="97">
        <v>11.512392</v>
      </c>
      <c r="M38" s="97">
        <v>14.055236000000001</v>
      </c>
      <c r="N38" s="97">
        <v>16.588408999999999</v>
      </c>
      <c r="O38" s="97">
        <v>19.274384000000001</v>
      </c>
      <c r="P38" s="97">
        <v>22.838697</v>
      </c>
      <c r="Q38" s="97">
        <v>24.972017000000001</v>
      </c>
      <c r="R38" s="97">
        <v>26.948195999999999</v>
      </c>
      <c r="S38" s="97">
        <v>29.578747</v>
      </c>
      <c r="T38" s="97">
        <v>32.954844999999999</v>
      </c>
      <c r="U38" s="97">
        <v>35.372706999999998</v>
      </c>
      <c r="V38" s="97">
        <v>38.156052000000003</v>
      </c>
      <c r="W38" s="97">
        <v>40.699623000000003</v>
      </c>
      <c r="X38" s="97">
        <v>42.815089999999998</v>
      </c>
      <c r="Y38" s="97">
        <v>44.225113</v>
      </c>
      <c r="Z38" s="97">
        <v>45.58128</v>
      </c>
      <c r="AA38" s="97">
        <v>45.490234000000001</v>
      </c>
      <c r="AB38" s="97">
        <v>45.583302000000003</v>
      </c>
      <c r="AC38" s="97">
        <v>44.426830000000002</v>
      </c>
      <c r="AD38" s="97">
        <v>44.315539999999999</v>
      </c>
      <c r="AE38" s="97">
        <v>44.653979999999997</v>
      </c>
      <c r="AF38" s="97">
        <v>40.592559999999999</v>
      </c>
      <c r="AG38" s="97">
        <v>34.289951000000002</v>
      </c>
      <c r="AH38" s="97">
        <v>30.860264000000001</v>
      </c>
      <c r="AI38" s="97">
        <v>32.801682</v>
      </c>
      <c r="AJ38" s="97">
        <v>34.905605000000001</v>
      </c>
      <c r="AK38" s="64">
        <v>0.100522</v>
      </c>
    </row>
    <row r="39" spans="1:37" ht="15" customHeight="1" x14ac:dyDescent="0.45">
      <c r="A39" s="96" t="s">
        <v>379</v>
      </c>
      <c r="B39" s="62" t="s">
        <v>320</v>
      </c>
      <c r="C39" s="97">
        <v>8.0459999999999993E-3</v>
      </c>
      <c r="D39" s="97">
        <v>0.48591800000000002</v>
      </c>
      <c r="E39" s="97">
        <v>0.94214200000000003</v>
      </c>
      <c r="F39" s="97">
        <v>1.38731</v>
      </c>
      <c r="G39" s="97">
        <v>1.8224180000000001</v>
      </c>
      <c r="H39" s="97">
        <v>2.2776480000000001</v>
      </c>
      <c r="I39" s="97">
        <v>2.732923</v>
      </c>
      <c r="J39" s="97">
        <v>3.1785909999999999</v>
      </c>
      <c r="K39" s="97">
        <v>3.6178560000000002</v>
      </c>
      <c r="L39" s="97">
        <v>4.0513430000000001</v>
      </c>
      <c r="M39" s="97">
        <v>4.4687080000000003</v>
      </c>
      <c r="N39" s="97">
        <v>4.9006959999999999</v>
      </c>
      <c r="O39" s="97">
        <v>5.3168170000000003</v>
      </c>
      <c r="P39" s="97">
        <v>5.7334230000000002</v>
      </c>
      <c r="Q39" s="97">
        <v>6.1516820000000001</v>
      </c>
      <c r="R39" s="97">
        <v>6.5743460000000002</v>
      </c>
      <c r="S39" s="97">
        <v>7.0175179999999999</v>
      </c>
      <c r="T39" s="97">
        <v>7.4776949999999998</v>
      </c>
      <c r="U39" s="97">
        <v>7.9604010000000001</v>
      </c>
      <c r="V39" s="97">
        <v>8.4700089999999992</v>
      </c>
      <c r="W39" s="97">
        <v>8.9905749999999998</v>
      </c>
      <c r="X39" s="97">
        <v>9.5339329999999993</v>
      </c>
      <c r="Y39" s="97">
        <v>10.09076</v>
      </c>
      <c r="Z39" s="97">
        <v>10.693087999999999</v>
      </c>
      <c r="AA39" s="97">
        <v>11.297967</v>
      </c>
      <c r="AB39" s="97">
        <v>11.913041</v>
      </c>
      <c r="AC39" s="97">
        <v>12.533806999999999</v>
      </c>
      <c r="AD39" s="97">
        <v>13.190310999999999</v>
      </c>
      <c r="AE39" s="97">
        <v>13.898199</v>
      </c>
      <c r="AF39" s="97">
        <v>14.634829</v>
      </c>
      <c r="AG39" s="97">
        <v>15.407667999999999</v>
      </c>
      <c r="AH39" s="97">
        <v>16.235731000000001</v>
      </c>
      <c r="AI39" s="97">
        <v>17.10915</v>
      </c>
      <c r="AJ39" s="97">
        <v>18.033408999999999</v>
      </c>
      <c r="AK39" s="64">
        <v>0.11956</v>
      </c>
    </row>
    <row r="40" spans="1:37" ht="15" customHeight="1" x14ac:dyDescent="0.45">
      <c r="A40" s="96" t="s">
        <v>380</v>
      </c>
      <c r="B40" s="62" t="s">
        <v>361</v>
      </c>
      <c r="C40" s="97">
        <v>0</v>
      </c>
      <c r="D40" s="97">
        <v>0.24136299999999999</v>
      </c>
      <c r="E40" s="97">
        <v>0.50012000000000001</v>
      </c>
      <c r="F40" s="97">
        <v>0.73979499999999998</v>
      </c>
      <c r="G40" s="97">
        <v>0.97150599999999998</v>
      </c>
      <c r="H40" s="97">
        <v>1.225471</v>
      </c>
      <c r="I40" s="97">
        <v>1.481001</v>
      </c>
      <c r="J40" s="97">
        <v>1.733284</v>
      </c>
      <c r="K40" s="97">
        <v>1.9886159999999999</v>
      </c>
      <c r="L40" s="97">
        <v>2.2491400000000001</v>
      </c>
      <c r="M40" s="97">
        <v>2.5088249999999999</v>
      </c>
      <c r="N40" s="97">
        <v>2.7788789999999999</v>
      </c>
      <c r="O40" s="97">
        <v>3.0470510000000002</v>
      </c>
      <c r="P40" s="97">
        <v>3.322155</v>
      </c>
      <c r="Q40" s="97">
        <v>3.6024060000000002</v>
      </c>
      <c r="R40" s="97">
        <v>3.8884569999999998</v>
      </c>
      <c r="S40" s="97">
        <v>4.1878330000000004</v>
      </c>
      <c r="T40" s="97">
        <v>4.4980789999999997</v>
      </c>
      <c r="U40" s="97">
        <v>4.8197599999999996</v>
      </c>
      <c r="V40" s="97">
        <v>5.155106</v>
      </c>
      <c r="W40" s="97">
        <v>5.4970689999999998</v>
      </c>
      <c r="X40" s="97">
        <v>5.8560509999999999</v>
      </c>
      <c r="Y40" s="97">
        <v>6.2261050000000004</v>
      </c>
      <c r="Z40" s="97">
        <v>6.6260190000000003</v>
      </c>
      <c r="AA40" s="97">
        <v>7.0352649999999999</v>
      </c>
      <c r="AB40" s="97">
        <v>7.4590690000000004</v>
      </c>
      <c r="AC40" s="97">
        <v>7.8945150000000002</v>
      </c>
      <c r="AD40" s="97">
        <v>8.3570410000000006</v>
      </c>
      <c r="AE40" s="97">
        <v>8.8565129999999996</v>
      </c>
      <c r="AF40" s="97">
        <v>9.3758490000000005</v>
      </c>
      <c r="AG40" s="97">
        <v>9.9222249999999992</v>
      </c>
      <c r="AH40" s="97">
        <v>10.505863</v>
      </c>
      <c r="AI40" s="97">
        <v>11.119579999999999</v>
      </c>
      <c r="AJ40" s="97">
        <v>11.763825000000001</v>
      </c>
      <c r="AK40" s="64">
        <v>0.129136</v>
      </c>
    </row>
    <row r="43" spans="1:37" ht="15" customHeight="1" x14ac:dyDescent="0.45">
      <c r="A43" s="96" t="s">
        <v>381</v>
      </c>
      <c r="B43" s="61" t="s">
        <v>382</v>
      </c>
      <c r="C43" s="67">
        <v>522.31347700000003</v>
      </c>
      <c r="D43" s="67">
        <v>519.29571499999997</v>
      </c>
      <c r="E43" s="67">
        <v>522.69519000000003</v>
      </c>
      <c r="F43" s="67">
        <v>509.17394999999999</v>
      </c>
      <c r="G43" s="67">
        <v>503.81243899999998</v>
      </c>
      <c r="H43" s="67">
        <v>498.28558299999997</v>
      </c>
      <c r="I43" s="67">
        <v>494.88436899999999</v>
      </c>
      <c r="J43" s="67">
        <v>496.939819</v>
      </c>
      <c r="K43" s="67">
        <v>497.74182100000002</v>
      </c>
      <c r="L43" s="67">
        <v>498.900238</v>
      </c>
      <c r="M43" s="67">
        <v>497.54708900000003</v>
      </c>
      <c r="N43" s="67">
        <v>497.65417500000001</v>
      </c>
      <c r="O43" s="67">
        <v>504.35424799999998</v>
      </c>
      <c r="P43" s="67">
        <v>508.73080399999998</v>
      </c>
      <c r="Q43" s="67">
        <v>506.71163899999999</v>
      </c>
      <c r="R43" s="67">
        <v>504.33160400000003</v>
      </c>
      <c r="S43" s="67">
        <v>504.46984900000001</v>
      </c>
      <c r="T43" s="67">
        <v>501.50994900000001</v>
      </c>
      <c r="U43" s="67">
        <v>501.86041299999999</v>
      </c>
      <c r="V43" s="67">
        <v>502.84713699999998</v>
      </c>
      <c r="W43" s="67">
        <v>502.67279100000002</v>
      </c>
      <c r="X43" s="67">
        <v>503.477844</v>
      </c>
      <c r="Y43" s="67">
        <v>504.19418300000001</v>
      </c>
      <c r="Z43" s="67">
        <v>504.51037600000001</v>
      </c>
      <c r="AA43" s="67">
        <v>504.60919200000001</v>
      </c>
      <c r="AB43" s="67">
        <v>504.09063700000002</v>
      </c>
      <c r="AC43" s="67">
        <v>503.24023399999999</v>
      </c>
      <c r="AD43" s="67">
        <v>503.68398999999999</v>
      </c>
      <c r="AE43" s="67">
        <v>504.540955</v>
      </c>
      <c r="AF43" s="67">
        <v>504.20459</v>
      </c>
      <c r="AG43" s="67">
        <v>504.54315200000002</v>
      </c>
      <c r="AH43" s="67">
        <v>505.44183299999997</v>
      </c>
      <c r="AI43" s="67">
        <v>506.188446</v>
      </c>
      <c r="AJ43" s="67">
        <v>507.372589</v>
      </c>
      <c r="AK43" s="68">
        <v>-7.2599999999999997E-4</v>
      </c>
    </row>
    <row r="44" spans="1:37" ht="15" customHeight="1" x14ac:dyDescent="0.45">
      <c r="A44" s="96" t="s">
        <v>383</v>
      </c>
      <c r="B44" s="62" t="s">
        <v>355</v>
      </c>
      <c r="C44" s="97">
        <v>522.31347700000003</v>
      </c>
      <c r="D44" s="97">
        <v>519.29571499999997</v>
      </c>
      <c r="E44" s="97">
        <v>522.69519000000003</v>
      </c>
      <c r="F44" s="97">
        <v>508.62905899999998</v>
      </c>
      <c r="G44" s="97">
        <v>502.19607500000001</v>
      </c>
      <c r="H44" s="97">
        <v>495.09234600000002</v>
      </c>
      <c r="I44" s="97">
        <v>489.60803199999998</v>
      </c>
      <c r="J44" s="97">
        <v>489.01086400000003</v>
      </c>
      <c r="K44" s="97">
        <v>485.47164900000001</v>
      </c>
      <c r="L44" s="97">
        <v>480.60494999999997</v>
      </c>
      <c r="M44" s="97">
        <v>471.72384599999998</v>
      </c>
      <c r="N44" s="97">
        <v>462.72113000000002</v>
      </c>
      <c r="O44" s="97">
        <v>458.26724200000001</v>
      </c>
      <c r="P44" s="97">
        <v>451.69775399999997</v>
      </c>
      <c r="Q44" s="97">
        <v>439.62548800000002</v>
      </c>
      <c r="R44" s="97">
        <v>427.54873700000002</v>
      </c>
      <c r="S44" s="97">
        <v>417.86636399999998</v>
      </c>
      <c r="T44" s="97">
        <v>405.88204999999999</v>
      </c>
      <c r="U44" s="97">
        <v>396.84536700000001</v>
      </c>
      <c r="V44" s="97">
        <v>388.501282</v>
      </c>
      <c r="W44" s="97">
        <v>379.45471199999997</v>
      </c>
      <c r="X44" s="97">
        <v>371.34112499999998</v>
      </c>
      <c r="Y44" s="97">
        <v>363.33615099999997</v>
      </c>
      <c r="Z44" s="97">
        <v>355.22128300000003</v>
      </c>
      <c r="AA44" s="97">
        <v>347.13797</v>
      </c>
      <c r="AB44" s="97">
        <v>338.82363900000001</v>
      </c>
      <c r="AC44" s="97">
        <v>330.49014299999999</v>
      </c>
      <c r="AD44" s="97">
        <v>323.191101</v>
      </c>
      <c r="AE44" s="97">
        <v>316.312073</v>
      </c>
      <c r="AF44" s="97">
        <v>308.84759500000001</v>
      </c>
      <c r="AG44" s="97">
        <v>301.96307400000001</v>
      </c>
      <c r="AH44" s="97">
        <v>295.55944799999997</v>
      </c>
      <c r="AI44" s="97">
        <v>289.20376599999997</v>
      </c>
      <c r="AJ44" s="97">
        <v>283.22842400000002</v>
      </c>
      <c r="AK44" s="64">
        <v>-1.8766000000000001E-2</v>
      </c>
    </row>
    <row r="45" spans="1:37" ht="15" customHeight="1" x14ac:dyDescent="0.45">
      <c r="A45" s="96" t="s">
        <v>384</v>
      </c>
      <c r="B45" s="62" t="s">
        <v>385</v>
      </c>
      <c r="C45" s="97">
        <v>0</v>
      </c>
      <c r="D45" s="97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97">
        <v>0</v>
      </c>
      <c r="W45" s="97">
        <v>0</v>
      </c>
      <c r="X45" s="97">
        <v>0</v>
      </c>
      <c r="Y45" s="97">
        <v>0</v>
      </c>
      <c r="Z45" s="97">
        <v>0</v>
      </c>
      <c r="AA45" s="97">
        <v>0</v>
      </c>
      <c r="AB45" s="97">
        <v>0</v>
      </c>
      <c r="AC45" s="97">
        <v>0</v>
      </c>
      <c r="AD45" s="97">
        <v>0</v>
      </c>
      <c r="AE45" s="97">
        <v>0</v>
      </c>
      <c r="AF45" s="97">
        <v>0</v>
      </c>
      <c r="AG45" s="97">
        <v>0</v>
      </c>
      <c r="AH45" s="97">
        <v>0</v>
      </c>
      <c r="AI45" s="97">
        <v>0</v>
      </c>
      <c r="AJ45" s="97">
        <v>0</v>
      </c>
      <c r="AK45" s="64" t="s">
        <v>164</v>
      </c>
    </row>
    <row r="46" spans="1:37" ht="15" customHeight="1" x14ac:dyDescent="0.45">
      <c r="A46" s="96" t="s">
        <v>386</v>
      </c>
      <c r="B46" s="62" t="s">
        <v>387</v>
      </c>
      <c r="C46" s="97">
        <v>0</v>
      </c>
      <c r="D46" s="97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0</v>
      </c>
      <c r="K46" s="97">
        <v>0</v>
      </c>
      <c r="L46" s="97">
        <v>0</v>
      </c>
      <c r="M46" s="97">
        <v>0</v>
      </c>
      <c r="N46" s="97">
        <v>0</v>
      </c>
      <c r="O46" s="97">
        <v>0</v>
      </c>
      <c r="P46" s="97">
        <v>0</v>
      </c>
      <c r="Q46" s="97">
        <v>0</v>
      </c>
      <c r="R46" s="97">
        <v>0</v>
      </c>
      <c r="S46" s="97">
        <v>0</v>
      </c>
      <c r="T46" s="97">
        <v>0</v>
      </c>
      <c r="U46" s="97">
        <v>0</v>
      </c>
      <c r="V46" s="97">
        <v>0</v>
      </c>
      <c r="W46" s="97">
        <v>0</v>
      </c>
      <c r="X46" s="97">
        <v>0</v>
      </c>
      <c r="Y46" s="97">
        <v>0</v>
      </c>
      <c r="Z46" s="97">
        <v>0</v>
      </c>
      <c r="AA46" s="97">
        <v>0</v>
      </c>
      <c r="AB46" s="97">
        <v>0</v>
      </c>
      <c r="AC46" s="97">
        <v>0</v>
      </c>
      <c r="AD46" s="97">
        <v>0</v>
      </c>
      <c r="AE46" s="97">
        <v>0</v>
      </c>
      <c r="AF46" s="97">
        <v>0</v>
      </c>
      <c r="AG46" s="97">
        <v>0</v>
      </c>
      <c r="AH46" s="97">
        <v>0</v>
      </c>
      <c r="AI46" s="97">
        <v>0</v>
      </c>
      <c r="AJ46" s="97">
        <v>0</v>
      </c>
      <c r="AK46" s="64" t="s">
        <v>164</v>
      </c>
    </row>
    <row r="47" spans="1:37" ht="15" customHeight="1" x14ac:dyDescent="0.45">
      <c r="A47" s="96" t="s">
        <v>388</v>
      </c>
      <c r="B47" s="62" t="s">
        <v>389</v>
      </c>
      <c r="C47" s="97">
        <v>0</v>
      </c>
      <c r="D47" s="97">
        <v>0</v>
      </c>
      <c r="E47" s="97">
        <v>0</v>
      </c>
      <c r="F47" s="97">
        <v>0.544906</v>
      </c>
      <c r="G47" s="97">
        <v>1.6163510000000001</v>
      </c>
      <c r="H47" s="97">
        <v>3.1932480000000001</v>
      </c>
      <c r="I47" s="97">
        <v>5.2763299999999997</v>
      </c>
      <c r="J47" s="97">
        <v>7.9289610000000001</v>
      </c>
      <c r="K47" s="97">
        <v>12.270179000000001</v>
      </c>
      <c r="L47" s="97">
        <v>18.295300000000001</v>
      </c>
      <c r="M47" s="97">
        <v>25.823232999999998</v>
      </c>
      <c r="N47" s="97">
        <v>34.933044000000002</v>
      </c>
      <c r="O47" s="97">
        <v>46.087021</v>
      </c>
      <c r="P47" s="97">
        <v>57.033062000000001</v>
      </c>
      <c r="Q47" s="97">
        <v>67.086143000000007</v>
      </c>
      <c r="R47" s="97">
        <v>76.782882999999998</v>
      </c>
      <c r="S47" s="97">
        <v>86.603499999999997</v>
      </c>
      <c r="T47" s="97">
        <v>95.627898999999999</v>
      </c>
      <c r="U47" s="97">
        <v>105.015038</v>
      </c>
      <c r="V47" s="97">
        <v>114.345848</v>
      </c>
      <c r="W47" s="97">
        <v>123.218079</v>
      </c>
      <c r="X47" s="97">
        <v>132.13673399999999</v>
      </c>
      <c r="Y47" s="97">
        <v>140.85803200000001</v>
      </c>
      <c r="Z47" s="97">
        <v>149.28909300000001</v>
      </c>
      <c r="AA47" s="97">
        <v>157.47122200000001</v>
      </c>
      <c r="AB47" s="97">
        <v>165.26701399999999</v>
      </c>
      <c r="AC47" s="97">
        <v>172.750092</v>
      </c>
      <c r="AD47" s="97">
        <v>180.49288899999999</v>
      </c>
      <c r="AE47" s="97">
        <v>188.22886700000001</v>
      </c>
      <c r="AF47" s="97">
        <v>195.356979</v>
      </c>
      <c r="AG47" s="97">
        <v>202.58007799999999</v>
      </c>
      <c r="AH47" s="97">
        <v>209.882385</v>
      </c>
      <c r="AI47" s="97">
        <v>216.98468</v>
      </c>
      <c r="AJ47" s="97">
        <v>224.14416499999999</v>
      </c>
      <c r="AK47" s="64" t="s">
        <v>164</v>
      </c>
    </row>
    <row r="49" spans="1:37" ht="15" customHeight="1" x14ac:dyDescent="0.45">
      <c r="A49" s="96" t="s">
        <v>390</v>
      </c>
      <c r="B49" s="61" t="s">
        <v>391</v>
      </c>
      <c r="C49" s="67">
        <v>94.504654000000002</v>
      </c>
      <c r="D49" s="67">
        <v>93.176033000000004</v>
      </c>
      <c r="E49" s="67">
        <v>91.310683999999995</v>
      </c>
      <c r="F49" s="67">
        <v>88.600655000000003</v>
      </c>
      <c r="G49" s="67">
        <v>85.676697000000004</v>
      </c>
      <c r="H49" s="67">
        <v>83.393082000000007</v>
      </c>
      <c r="I49" s="67">
        <v>80.994202000000001</v>
      </c>
      <c r="J49" s="67">
        <v>78.416793999999996</v>
      </c>
      <c r="K49" s="67">
        <v>75.963286999999994</v>
      </c>
      <c r="L49" s="67">
        <v>73.684005999999997</v>
      </c>
      <c r="M49" s="67">
        <v>71.398972000000001</v>
      </c>
      <c r="N49" s="67">
        <v>68.965057000000002</v>
      </c>
      <c r="O49" s="67">
        <v>66.545531999999994</v>
      </c>
      <c r="P49" s="67">
        <v>64.120543999999995</v>
      </c>
      <c r="Q49" s="67">
        <v>62.829025000000001</v>
      </c>
      <c r="R49" s="67">
        <v>61.462147000000002</v>
      </c>
      <c r="S49" s="67">
        <v>60.181702000000001</v>
      </c>
      <c r="T49" s="67">
        <v>58.948166000000001</v>
      </c>
      <c r="U49" s="67">
        <v>57.776997000000001</v>
      </c>
      <c r="V49" s="67">
        <v>56.567588999999998</v>
      </c>
      <c r="W49" s="67">
        <v>55.523350000000001</v>
      </c>
      <c r="X49" s="67">
        <v>54.441166000000003</v>
      </c>
      <c r="Y49" s="67">
        <v>53.333255999999999</v>
      </c>
      <c r="Z49" s="67">
        <v>52.192039000000001</v>
      </c>
      <c r="AA49" s="67">
        <v>51.627144000000001</v>
      </c>
      <c r="AB49" s="67">
        <v>51.063758999999997</v>
      </c>
      <c r="AC49" s="67">
        <v>50.425755000000002</v>
      </c>
      <c r="AD49" s="67">
        <v>49.870196999999997</v>
      </c>
      <c r="AE49" s="67">
        <v>49.323185000000002</v>
      </c>
      <c r="AF49" s="67">
        <v>48.837811000000002</v>
      </c>
      <c r="AG49" s="67">
        <v>48.322043999999998</v>
      </c>
      <c r="AH49" s="67">
        <v>47.877006999999999</v>
      </c>
      <c r="AI49" s="67">
        <v>47.314250999999999</v>
      </c>
      <c r="AJ49" s="67">
        <v>46.826476999999997</v>
      </c>
      <c r="AK49" s="68">
        <v>-2.1271999999999999E-2</v>
      </c>
    </row>
    <row r="50" spans="1:37" ht="15" customHeight="1" x14ac:dyDescent="0.45">
      <c r="A50" s="96" t="s">
        <v>392</v>
      </c>
      <c r="B50" s="62" t="s">
        <v>355</v>
      </c>
      <c r="C50" s="97">
        <v>91.653205999999997</v>
      </c>
      <c r="D50" s="97">
        <v>90.538925000000006</v>
      </c>
      <c r="E50" s="97">
        <v>88.023674</v>
      </c>
      <c r="F50" s="97">
        <v>85.752135999999993</v>
      </c>
      <c r="G50" s="97">
        <v>83.230179000000007</v>
      </c>
      <c r="H50" s="97">
        <v>81.042968999999999</v>
      </c>
      <c r="I50" s="97">
        <v>78.741394</v>
      </c>
      <c r="J50" s="97">
        <v>76.263205999999997</v>
      </c>
      <c r="K50" s="97">
        <v>73.903214000000006</v>
      </c>
      <c r="L50" s="97">
        <v>71.708343999999997</v>
      </c>
      <c r="M50" s="97">
        <v>69.507537999999997</v>
      </c>
      <c r="N50" s="97">
        <v>67.160042000000004</v>
      </c>
      <c r="O50" s="97">
        <v>64.824843999999999</v>
      </c>
      <c r="P50" s="97">
        <v>62.484051000000001</v>
      </c>
      <c r="Q50" s="97">
        <v>61.247570000000003</v>
      </c>
      <c r="R50" s="97">
        <v>59.936171999999999</v>
      </c>
      <c r="S50" s="97">
        <v>58.708778000000002</v>
      </c>
      <c r="T50" s="97">
        <v>57.525630999999997</v>
      </c>
      <c r="U50" s="97">
        <v>56.401947</v>
      </c>
      <c r="V50" s="97">
        <v>55.237507000000001</v>
      </c>
      <c r="W50" s="97">
        <v>54.235290999999997</v>
      </c>
      <c r="X50" s="97">
        <v>53.197944999999997</v>
      </c>
      <c r="Y50" s="97">
        <v>52.136215</v>
      </c>
      <c r="Z50" s="97">
        <v>51.012058000000003</v>
      </c>
      <c r="AA50" s="97">
        <v>50.399712000000001</v>
      </c>
      <c r="AB50" s="97">
        <v>49.786071999999997</v>
      </c>
      <c r="AC50" s="97">
        <v>49.096877999999997</v>
      </c>
      <c r="AD50" s="97">
        <v>48.484997</v>
      </c>
      <c r="AE50" s="97">
        <v>47.878188999999999</v>
      </c>
      <c r="AF50" s="97">
        <v>47.327674999999999</v>
      </c>
      <c r="AG50" s="97">
        <v>46.743977000000001</v>
      </c>
      <c r="AH50" s="97">
        <v>46.224663</v>
      </c>
      <c r="AI50" s="97">
        <v>45.587563000000003</v>
      </c>
      <c r="AJ50" s="97">
        <v>45.018428999999998</v>
      </c>
      <c r="AK50" s="64">
        <v>-2.1597999999999999E-2</v>
      </c>
    </row>
    <row r="51" spans="1:37" ht="15" customHeight="1" x14ac:dyDescent="0.45">
      <c r="A51" s="96" t="s">
        <v>393</v>
      </c>
      <c r="B51" s="62" t="s">
        <v>394</v>
      </c>
      <c r="C51" s="97">
        <v>2.5443410000000002</v>
      </c>
      <c r="D51" s="97">
        <v>2.271792</v>
      </c>
      <c r="E51" s="97">
        <v>2.8706550000000002</v>
      </c>
      <c r="F51" s="97">
        <v>2.3861240000000001</v>
      </c>
      <c r="G51" s="97">
        <v>1.9438960000000001</v>
      </c>
      <c r="H51" s="97">
        <v>1.809858</v>
      </c>
      <c r="I51" s="97">
        <v>1.6794629999999999</v>
      </c>
      <c r="J51" s="97">
        <v>1.553509</v>
      </c>
      <c r="K51" s="97">
        <v>1.4358820000000001</v>
      </c>
      <c r="L51" s="97">
        <v>1.3331900000000001</v>
      </c>
      <c r="M51" s="97">
        <v>1.2310399999999999</v>
      </c>
      <c r="N51" s="97">
        <v>1.131057</v>
      </c>
      <c r="O51" s="97">
        <v>1.0357799999999999</v>
      </c>
      <c r="P51" s="97">
        <v>0.94113199999999997</v>
      </c>
      <c r="Q51" s="97">
        <v>0.86363000000000001</v>
      </c>
      <c r="R51" s="97">
        <v>0.78897600000000001</v>
      </c>
      <c r="S51" s="97">
        <v>0.71611899999999995</v>
      </c>
      <c r="T51" s="97">
        <v>0.64781699999999998</v>
      </c>
      <c r="U51" s="97">
        <v>0.58395200000000003</v>
      </c>
      <c r="V51" s="97">
        <v>0.52879500000000002</v>
      </c>
      <c r="W51" s="97">
        <v>0.47258699999999998</v>
      </c>
      <c r="X51" s="97">
        <v>0.41093299999999999</v>
      </c>
      <c r="Y51" s="97">
        <v>0.347049</v>
      </c>
      <c r="Z51" s="97">
        <v>0.29088999999999998</v>
      </c>
      <c r="AA51" s="97">
        <v>0.28772700000000001</v>
      </c>
      <c r="AB51" s="97">
        <v>0.28458099999999997</v>
      </c>
      <c r="AC51" s="97">
        <v>0.28101199999999998</v>
      </c>
      <c r="AD51" s="97">
        <v>0.27790500000000001</v>
      </c>
      <c r="AE51" s="97">
        <v>0.27484199999999998</v>
      </c>
      <c r="AF51" s="97">
        <v>0.27213900000000002</v>
      </c>
      <c r="AG51" s="97">
        <v>0.269256</v>
      </c>
      <c r="AH51" s="97">
        <v>0.26677299999999998</v>
      </c>
      <c r="AI51" s="97">
        <v>0.26362200000000002</v>
      </c>
      <c r="AJ51" s="97">
        <v>0.26089600000000002</v>
      </c>
      <c r="AK51" s="64">
        <v>-6.5394999999999995E-2</v>
      </c>
    </row>
    <row r="52" spans="1:37" ht="15" customHeight="1" x14ac:dyDescent="0.45">
      <c r="A52" s="96" t="s">
        <v>395</v>
      </c>
      <c r="B52" s="62" t="s">
        <v>387</v>
      </c>
      <c r="C52" s="97">
        <v>0</v>
      </c>
      <c r="D52" s="97">
        <v>0</v>
      </c>
      <c r="E52" s="97">
        <v>0</v>
      </c>
      <c r="F52" s="97">
        <v>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97">
        <v>0</v>
      </c>
      <c r="M52" s="97">
        <v>0</v>
      </c>
      <c r="N52" s="97">
        <v>0</v>
      </c>
      <c r="O52" s="97">
        <v>0</v>
      </c>
      <c r="P52" s="97">
        <v>0</v>
      </c>
      <c r="Q52" s="97">
        <v>0</v>
      </c>
      <c r="R52" s="97">
        <v>0</v>
      </c>
      <c r="S52" s="97">
        <v>0</v>
      </c>
      <c r="T52" s="97">
        <v>0</v>
      </c>
      <c r="U52" s="97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97">
        <v>0</v>
      </c>
      <c r="AD52" s="97">
        <v>0</v>
      </c>
      <c r="AE52" s="97">
        <v>0</v>
      </c>
      <c r="AF52" s="97">
        <v>0</v>
      </c>
      <c r="AG52" s="97">
        <v>0</v>
      </c>
      <c r="AH52" s="97">
        <v>0</v>
      </c>
      <c r="AI52" s="97">
        <v>0</v>
      </c>
      <c r="AJ52" s="97">
        <v>0</v>
      </c>
      <c r="AK52" s="64" t="s">
        <v>164</v>
      </c>
    </row>
    <row r="53" spans="1:37" ht="15" customHeight="1" x14ac:dyDescent="0.45">
      <c r="A53" s="96" t="s">
        <v>396</v>
      </c>
      <c r="B53" s="62" t="s">
        <v>389</v>
      </c>
      <c r="C53" s="97">
        <v>0.30710300000000001</v>
      </c>
      <c r="D53" s="97">
        <v>0.365315</v>
      </c>
      <c r="E53" s="97">
        <v>0.416356</v>
      </c>
      <c r="F53" s="97">
        <v>0.46239799999999998</v>
      </c>
      <c r="G53" s="97">
        <v>0.50262099999999998</v>
      </c>
      <c r="H53" s="97">
        <v>0.54025599999999996</v>
      </c>
      <c r="I53" s="97">
        <v>0.57334200000000002</v>
      </c>
      <c r="J53" s="97">
        <v>0.60007500000000003</v>
      </c>
      <c r="K53" s="97">
        <v>0.62419500000000006</v>
      </c>
      <c r="L53" s="97">
        <v>0.64247299999999996</v>
      </c>
      <c r="M53" s="97">
        <v>0.66039300000000001</v>
      </c>
      <c r="N53" s="97">
        <v>0.67395499999999997</v>
      </c>
      <c r="O53" s="97">
        <v>0.68490799999999996</v>
      </c>
      <c r="P53" s="97">
        <v>0.69536299999999995</v>
      </c>
      <c r="Q53" s="97">
        <v>0.71782500000000005</v>
      </c>
      <c r="R53" s="97">
        <v>0.73700100000000002</v>
      </c>
      <c r="S53" s="97">
        <v>0.75680400000000003</v>
      </c>
      <c r="T53" s="97">
        <v>0.77471900000000005</v>
      </c>
      <c r="U53" s="97">
        <v>0.79109499999999999</v>
      </c>
      <c r="V53" s="97">
        <v>0.80128299999999997</v>
      </c>
      <c r="W53" s="97">
        <v>0.81547199999999997</v>
      </c>
      <c r="X53" s="97">
        <v>0.83228800000000003</v>
      </c>
      <c r="Y53" s="97">
        <v>0.84999199999999997</v>
      </c>
      <c r="Z53" s="97">
        <v>0.88909300000000002</v>
      </c>
      <c r="AA53" s="97">
        <v>0.93970299999999995</v>
      </c>
      <c r="AB53" s="97">
        <v>0.99310500000000002</v>
      </c>
      <c r="AC53" s="97">
        <v>1.0478639999999999</v>
      </c>
      <c r="AD53" s="97">
        <v>1.1072960000000001</v>
      </c>
      <c r="AE53" s="97">
        <v>1.170156</v>
      </c>
      <c r="AF53" s="97">
        <v>1.237994</v>
      </c>
      <c r="AG53" s="97">
        <v>1.308813</v>
      </c>
      <c r="AH53" s="97">
        <v>1.385572</v>
      </c>
      <c r="AI53" s="97">
        <v>1.4630669999999999</v>
      </c>
      <c r="AJ53" s="97">
        <v>1.5471550000000001</v>
      </c>
      <c r="AK53" s="64">
        <v>4.6138999999999999E-2</v>
      </c>
    </row>
    <row r="55" spans="1:37" ht="15" customHeight="1" x14ac:dyDescent="0.45">
      <c r="A55" s="96" t="s">
        <v>397</v>
      </c>
      <c r="B55" s="61" t="s">
        <v>398</v>
      </c>
      <c r="C55" s="67">
        <v>960.14685099999997</v>
      </c>
      <c r="D55" s="67">
        <v>917.64831500000003</v>
      </c>
      <c r="E55" s="67">
        <v>1039.9399410000001</v>
      </c>
      <c r="F55" s="67">
        <v>861.38769500000001</v>
      </c>
      <c r="G55" s="67">
        <v>864.63275099999998</v>
      </c>
      <c r="H55" s="67">
        <v>921.43585199999995</v>
      </c>
      <c r="I55" s="67">
        <v>932.80645800000002</v>
      </c>
      <c r="J55" s="67">
        <v>938.77172900000005</v>
      </c>
      <c r="K55" s="67">
        <v>944.17797900000005</v>
      </c>
      <c r="L55" s="67">
        <v>940.25952099999995</v>
      </c>
      <c r="M55" s="67">
        <v>937.01995799999997</v>
      </c>
      <c r="N55" s="67">
        <v>935.38958700000001</v>
      </c>
      <c r="O55" s="67">
        <v>937.24493399999994</v>
      </c>
      <c r="P55" s="67">
        <v>929.83154300000001</v>
      </c>
      <c r="Q55" s="67">
        <v>929.154358</v>
      </c>
      <c r="R55" s="67">
        <v>928.99780299999998</v>
      </c>
      <c r="S55" s="67">
        <v>929.02294900000004</v>
      </c>
      <c r="T55" s="67">
        <v>928.19122300000004</v>
      </c>
      <c r="U55" s="67">
        <v>914.26904300000001</v>
      </c>
      <c r="V55" s="67">
        <v>913.76849400000003</v>
      </c>
      <c r="W55" s="67">
        <v>910.80358899999999</v>
      </c>
      <c r="X55" s="67">
        <v>910.24292000000003</v>
      </c>
      <c r="Y55" s="67">
        <v>909.77551300000005</v>
      </c>
      <c r="Z55" s="67">
        <v>909.51110800000004</v>
      </c>
      <c r="AA55" s="67">
        <v>908.90014599999995</v>
      </c>
      <c r="AB55" s="67">
        <v>907.31933600000002</v>
      </c>
      <c r="AC55" s="67">
        <v>914.15081799999996</v>
      </c>
      <c r="AD55" s="67">
        <v>907.85168499999997</v>
      </c>
      <c r="AE55" s="67">
        <v>908.36199999999997</v>
      </c>
      <c r="AF55" s="67">
        <v>905.30816700000003</v>
      </c>
      <c r="AG55" s="67">
        <v>905.43853799999999</v>
      </c>
      <c r="AH55" s="67">
        <v>905.90100099999995</v>
      </c>
      <c r="AI55" s="67">
        <v>907.053406</v>
      </c>
      <c r="AJ55" s="67">
        <v>907.21014400000001</v>
      </c>
      <c r="AK55" s="68">
        <v>-3.57E-4</v>
      </c>
    </row>
    <row r="56" spans="1:37" ht="15" customHeight="1" x14ac:dyDescent="0.45">
      <c r="A56" s="96" t="s">
        <v>399</v>
      </c>
      <c r="B56" s="62" t="s">
        <v>355</v>
      </c>
      <c r="C56" s="97">
        <v>285.263306</v>
      </c>
      <c r="D56" s="97">
        <v>284.82601899999997</v>
      </c>
      <c r="E56" s="97">
        <v>373.96890300000001</v>
      </c>
      <c r="F56" s="97">
        <v>494.09884599999998</v>
      </c>
      <c r="G56" s="97">
        <v>391.50769000000003</v>
      </c>
      <c r="H56" s="97">
        <v>314.95715300000001</v>
      </c>
      <c r="I56" s="97">
        <v>296.20208700000001</v>
      </c>
      <c r="J56" s="97">
        <v>285.24069200000002</v>
      </c>
      <c r="K56" s="97">
        <v>278.031769</v>
      </c>
      <c r="L56" s="97">
        <v>281.650757</v>
      </c>
      <c r="M56" s="97">
        <v>280.631348</v>
      </c>
      <c r="N56" s="97">
        <v>281.71130399999998</v>
      </c>
      <c r="O56" s="97">
        <v>280.30639600000001</v>
      </c>
      <c r="P56" s="97">
        <v>288.04791299999999</v>
      </c>
      <c r="Q56" s="97">
        <v>286.99865699999998</v>
      </c>
      <c r="R56" s="97">
        <v>286.33151199999998</v>
      </c>
      <c r="S56" s="97">
        <v>286.49920700000001</v>
      </c>
      <c r="T56" s="97">
        <v>287.07067899999998</v>
      </c>
      <c r="U56" s="97">
        <v>301.24890099999999</v>
      </c>
      <c r="V56" s="97">
        <v>300.15228300000001</v>
      </c>
      <c r="W56" s="97">
        <v>303.86437999999998</v>
      </c>
      <c r="X56" s="97">
        <v>303.56253099999998</v>
      </c>
      <c r="Y56" s="97">
        <v>302.87805200000003</v>
      </c>
      <c r="Z56" s="97">
        <v>303.27157599999998</v>
      </c>
      <c r="AA56" s="97">
        <v>303.63647500000002</v>
      </c>
      <c r="AB56" s="97">
        <v>303.445312</v>
      </c>
      <c r="AC56" s="97">
        <v>298.36987299999998</v>
      </c>
      <c r="AD56" s="97">
        <v>307.66924999999998</v>
      </c>
      <c r="AE56" s="97">
        <v>309.144409</v>
      </c>
      <c r="AF56" s="97">
        <v>315.045593</v>
      </c>
      <c r="AG56" s="97">
        <v>317.74377399999997</v>
      </c>
      <c r="AH56" s="97">
        <v>321.20062300000001</v>
      </c>
      <c r="AI56" s="97">
        <v>323.933899</v>
      </c>
      <c r="AJ56" s="97">
        <v>326.75662199999999</v>
      </c>
      <c r="AK56" s="64">
        <v>4.3010000000000001E-3</v>
      </c>
    </row>
    <row r="57" spans="1:37" ht="15" customHeight="1" x14ac:dyDescent="0.45">
      <c r="A57" s="96" t="s">
        <v>400</v>
      </c>
      <c r="B57" s="62" t="s">
        <v>394</v>
      </c>
      <c r="C57" s="97">
        <v>674.88354500000003</v>
      </c>
      <c r="D57" s="97">
        <v>625.86169400000006</v>
      </c>
      <c r="E57" s="97">
        <v>652.02740500000004</v>
      </c>
      <c r="F57" s="97">
        <v>349.82702599999999</v>
      </c>
      <c r="G57" s="97">
        <v>422.30859400000003</v>
      </c>
      <c r="H57" s="97">
        <v>564.66162099999997</v>
      </c>
      <c r="I57" s="97">
        <v>591.87237500000003</v>
      </c>
      <c r="J57" s="97">
        <v>605.63671899999997</v>
      </c>
      <c r="K57" s="97">
        <v>618.08343500000001</v>
      </c>
      <c r="L57" s="97">
        <v>607.13555899999994</v>
      </c>
      <c r="M57" s="97">
        <v>597.92907700000001</v>
      </c>
      <c r="N57" s="97">
        <v>592.59442100000001</v>
      </c>
      <c r="O57" s="97">
        <v>596.05401600000005</v>
      </c>
      <c r="P57" s="97">
        <v>575.94140600000003</v>
      </c>
      <c r="Q57" s="97">
        <v>572.93042000000003</v>
      </c>
      <c r="R57" s="97">
        <v>571.26422100000002</v>
      </c>
      <c r="S57" s="97">
        <v>570.04894999999999</v>
      </c>
      <c r="T57" s="97">
        <v>566.61694299999999</v>
      </c>
      <c r="U57" s="97">
        <v>530.089111</v>
      </c>
      <c r="V57" s="97">
        <v>527.55548099999999</v>
      </c>
      <c r="W57" s="97">
        <v>518.73828100000003</v>
      </c>
      <c r="X57" s="97">
        <v>516.01593000000003</v>
      </c>
      <c r="Y57" s="97">
        <v>513.54736300000002</v>
      </c>
      <c r="Z57" s="97">
        <v>511.546967</v>
      </c>
      <c r="AA57" s="97">
        <v>508.67346199999997</v>
      </c>
      <c r="AB57" s="97">
        <v>503.50537100000003</v>
      </c>
      <c r="AC57" s="97">
        <v>519.27526899999998</v>
      </c>
      <c r="AD57" s="97">
        <v>502.11007699999999</v>
      </c>
      <c r="AE57" s="97">
        <v>501.87503099999998</v>
      </c>
      <c r="AF57" s="97">
        <v>492.98715199999998</v>
      </c>
      <c r="AG57" s="97">
        <v>492.03060900000003</v>
      </c>
      <c r="AH57" s="97">
        <v>491.98278800000003</v>
      </c>
      <c r="AI57" s="97">
        <v>493.63382000000001</v>
      </c>
      <c r="AJ57" s="97">
        <v>492.72683699999999</v>
      </c>
      <c r="AK57" s="64">
        <v>-7.4460000000000004E-3</v>
      </c>
    </row>
    <row r="58" spans="1:37" ht="15" customHeight="1" x14ac:dyDescent="0.45">
      <c r="A58" s="96" t="s">
        <v>401</v>
      </c>
      <c r="B58" s="62" t="s">
        <v>387</v>
      </c>
      <c r="C58" s="97">
        <v>0</v>
      </c>
      <c r="D58" s="97">
        <v>0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0</v>
      </c>
      <c r="AF58" s="97">
        <v>0</v>
      </c>
      <c r="AG58" s="97">
        <v>0</v>
      </c>
      <c r="AH58" s="97">
        <v>0</v>
      </c>
      <c r="AI58" s="97">
        <v>0</v>
      </c>
      <c r="AJ58" s="97">
        <v>0</v>
      </c>
      <c r="AK58" s="64" t="s">
        <v>164</v>
      </c>
    </row>
    <row r="59" spans="1:37" ht="15" customHeight="1" x14ac:dyDescent="0.45">
      <c r="A59" s="96" t="s">
        <v>402</v>
      </c>
      <c r="B59" s="62" t="s">
        <v>389</v>
      </c>
      <c r="C59" s="97">
        <v>0</v>
      </c>
      <c r="D59" s="97">
        <v>6.9605560000000004</v>
      </c>
      <c r="E59" s="97">
        <v>13.943656000000001</v>
      </c>
      <c r="F59" s="97">
        <v>17.461791999999999</v>
      </c>
      <c r="G59" s="97">
        <v>50.816451999999998</v>
      </c>
      <c r="H59" s="97">
        <v>41.817055000000003</v>
      </c>
      <c r="I59" s="97">
        <v>44.731971999999999</v>
      </c>
      <c r="J59" s="97">
        <v>47.894317999999998</v>
      </c>
      <c r="K59" s="97">
        <v>48.062716999999999</v>
      </c>
      <c r="L59" s="97">
        <v>51.473216999999998</v>
      </c>
      <c r="M59" s="97">
        <v>58.459518000000003</v>
      </c>
      <c r="N59" s="97">
        <v>61.083857999999999</v>
      </c>
      <c r="O59" s="97">
        <v>60.884529000000001</v>
      </c>
      <c r="P59" s="97">
        <v>65.842254999999994</v>
      </c>
      <c r="Q59" s="97">
        <v>69.225288000000006</v>
      </c>
      <c r="R59" s="97">
        <v>71.402107000000001</v>
      </c>
      <c r="S59" s="97">
        <v>72.474823000000001</v>
      </c>
      <c r="T59" s="97">
        <v>74.503608999999997</v>
      </c>
      <c r="U59" s="97">
        <v>82.931045999999995</v>
      </c>
      <c r="V59" s="97">
        <v>86.060730000000007</v>
      </c>
      <c r="W59" s="97">
        <v>88.200905000000006</v>
      </c>
      <c r="X59" s="97">
        <v>90.664412999999996</v>
      </c>
      <c r="Y59" s="97">
        <v>93.350127999999998</v>
      </c>
      <c r="Z59" s="97">
        <v>94.692588999999998</v>
      </c>
      <c r="AA59" s="97">
        <v>96.590179000000006</v>
      </c>
      <c r="AB59" s="97">
        <v>100.36863700000001</v>
      </c>
      <c r="AC59" s="97">
        <v>96.505661000000003</v>
      </c>
      <c r="AD59" s="97">
        <v>98.072402999999994</v>
      </c>
      <c r="AE59" s="97">
        <v>97.342567000000003</v>
      </c>
      <c r="AF59" s="97">
        <v>97.275435999999999</v>
      </c>
      <c r="AG59" s="97">
        <v>95.664139000000006</v>
      </c>
      <c r="AH59" s="97">
        <v>92.717597999999995</v>
      </c>
      <c r="AI59" s="97">
        <v>89.485657000000003</v>
      </c>
      <c r="AJ59" s="97">
        <v>87.726692</v>
      </c>
      <c r="AK59" s="64">
        <v>8.2405999999999993E-2</v>
      </c>
    </row>
    <row r="61" spans="1:37" ht="15" customHeight="1" x14ac:dyDescent="0.45">
      <c r="A61" s="96" t="s">
        <v>403</v>
      </c>
      <c r="B61" s="61" t="s">
        <v>404</v>
      </c>
      <c r="C61" s="67">
        <v>2523.8835450000001</v>
      </c>
      <c r="D61" s="67">
        <v>2543.4819339999999</v>
      </c>
      <c r="E61" s="67">
        <v>2581.4345699999999</v>
      </c>
      <c r="F61" s="67">
        <v>2614.51001</v>
      </c>
      <c r="G61" s="67">
        <v>2639.6379390000002</v>
      </c>
      <c r="H61" s="67">
        <v>2662.8723140000002</v>
      </c>
      <c r="I61" s="67">
        <v>2688.826172</v>
      </c>
      <c r="J61" s="67">
        <v>2716.3872070000002</v>
      </c>
      <c r="K61" s="67">
        <v>2747.7563479999999</v>
      </c>
      <c r="L61" s="67">
        <v>2778.9208979999999</v>
      </c>
      <c r="M61" s="67">
        <v>2807.338135</v>
      </c>
      <c r="N61" s="67">
        <v>2845.0900879999999</v>
      </c>
      <c r="O61" s="67">
        <v>2875.0952149999998</v>
      </c>
      <c r="P61" s="67">
        <v>2905.7216800000001</v>
      </c>
      <c r="Q61" s="67">
        <v>2937.7036130000001</v>
      </c>
      <c r="R61" s="67">
        <v>2968.9704590000001</v>
      </c>
      <c r="S61" s="67">
        <v>3000.345703</v>
      </c>
      <c r="T61" s="67">
        <v>3033.1635740000002</v>
      </c>
      <c r="U61" s="67">
        <v>3065.0688479999999</v>
      </c>
      <c r="V61" s="67">
        <v>3096.1477049999999</v>
      </c>
      <c r="W61" s="67">
        <v>3127.6625979999999</v>
      </c>
      <c r="X61" s="67">
        <v>3159.907471</v>
      </c>
      <c r="Y61" s="67">
        <v>3191.2871089999999</v>
      </c>
      <c r="Z61" s="67">
        <v>3223.0402829999998</v>
      </c>
      <c r="AA61" s="67">
        <v>3254.7138669999999</v>
      </c>
      <c r="AB61" s="67">
        <v>3286.7016600000002</v>
      </c>
      <c r="AC61" s="67">
        <v>3321.4682619999999</v>
      </c>
      <c r="AD61" s="67">
        <v>3356.641846</v>
      </c>
      <c r="AE61" s="67">
        <v>3394.1916500000002</v>
      </c>
      <c r="AF61" s="67">
        <v>3431.6545409999999</v>
      </c>
      <c r="AG61" s="67">
        <v>3470.7895509999998</v>
      </c>
      <c r="AH61" s="67">
        <v>3509.7302249999998</v>
      </c>
      <c r="AI61" s="67">
        <v>3548.4204100000002</v>
      </c>
      <c r="AJ61" s="67">
        <v>3586.2966310000002</v>
      </c>
      <c r="AK61" s="68">
        <v>1.0795000000000001E-2</v>
      </c>
    </row>
    <row r="62" spans="1:37" ht="15" customHeight="1" x14ac:dyDescent="0.45">
      <c r="A62" s="96" t="s">
        <v>405</v>
      </c>
      <c r="B62" s="62" t="s">
        <v>406</v>
      </c>
      <c r="C62" s="97">
        <v>2501.3615719999998</v>
      </c>
      <c r="D62" s="97">
        <v>2520.9882809999999</v>
      </c>
      <c r="E62" s="97">
        <v>2558.9643550000001</v>
      </c>
      <c r="F62" s="97">
        <v>2592.0590820000002</v>
      </c>
      <c r="G62" s="97">
        <v>2617.203125</v>
      </c>
      <c r="H62" s="97">
        <v>2640.4506839999999</v>
      </c>
      <c r="I62" s="97">
        <v>2666.4155270000001</v>
      </c>
      <c r="J62" s="97">
        <v>2693.985596</v>
      </c>
      <c r="K62" s="97">
        <v>2725.3623050000001</v>
      </c>
      <c r="L62" s="97">
        <v>2756.533203</v>
      </c>
      <c r="M62" s="97">
        <v>2784.9555660000001</v>
      </c>
      <c r="N62" s="97">
        <v>2822.7116700000001</v>
      </c>
      <c r="O62" s="97">
        <v>2852.7202149999998</v>
      </c>
      <c r="P62" s="97">
        <v>2883.3496089999999</v>
      </c>
      <c r="Q62" s="97">
        <v>2915.3339839999999</v>
      </c>
      <c r="R62" s="97">
        <v>2946.6027829999998</v>
      </c>
      <c r="S62" s="97">
        <v>2977.9797359999998</v>
      </c>
      <c r="T62" s="97">
        <v>3010.7990719999998</v>
      </c>
      <c r="U62" s="97">
        <v>3042.7053219999998</v>
      </c>
      <c r="V62" s="97">
        <v>3073.7851559999999</v>
      </c>
      <c r="W62" s="97">
        <v>3105.3007809999999</v>
      </c>
      <c r="X62" s="97">
        <v>3137.5463869999999</v>
      </c>
      <c r="Y62" s="97">
        <v>3168.9265140000002</v>
      </c>
      <c r="Z62" s="97">
        <v>3200.6801759999998</v>
      </c>
      <c r="AA62" s="97">
        <v>3232.3542480000001</v>
      </c>
      <c r="AB62" s="97">
        <v>3264.3422850000002</v>
      </c>
      <c r="AC62" s="97">
        <v>3299.1091310000002</v>
      </c>
      <c r="AD62" s="97">
        <v>3334.2829590000001</v>
      </c>
      <c r="AE62" s="97">
        <v>3371.8327640000002</v>
      </c>
      <c r="AF62" s="97">
        <v>3409.2958979999999</v>
      </c>
      <c r="AG62" s="97">
        <v>3448.4309079999998</v>
      </c>
      <c r="AH62" s="97">
        <v>3487.3718260000001</v>
      </c>
      <c r="AI62" s="97">
        <v>3526.0620119999999</v>
      </c>
      <c r="AJ62" s="97">
        <v>3563.938232</v>
      </c>
      <c r="AK62" s="64">
        <v>1.0878000000000001E-2</v>
      </c>
    </row>
    <row r="63" spans="1:37" ht="15" customHeight="1" x14ac:dyDescent="0.45">
      <c r="A63" s="96" t="s">
        <v>407</v>
      </c>
      <c r="B63" s="62" t="s">
        <v>178</v>
      </c>
      <c r="C63" s="97">
        <v>22.522085000000001</v>
      </c>
      <c r="D63" s="97">
        <v>22.493759000000001</v>
      </c>
      <c r="E63" s="97">
        <v>22.470324000000002</v>
      </c>
      <c r="F63" s="97">
        <v>22.450932999999999</v>
      </c>
      <c r="G63" s="97">
        <v>22.434891</v>
      </c>
      <c r="H63" s="97">
        <v>22.421617999999999</v>
      </c>
      <c r="I63" s="97">
        <v>22.410634999999999</v>
      </c>
      <c r="J63" s="97">
        <v>22.401547999999998</v>
      </c>
      <c r="K63" s="97">
        <v>22.394031999999999</v>
      </c>
      <c r="L63" s="97">
        <v>22.387812</v>
      </c>
      <c r="M63" s="97">
        <v>22.382666</v>
      </c>
      <c r="N63" s="97">
        <v>22.378406999999999</v>
      </c>
      <c r="O63" s="97">
        <v>22.374884000000002</v>
      </c>
      <c r="P63" s="97">
        <v>22.371969</v>
      </c>
      <c r="Q63" s="97">
        <v>22.369558000000001</v>
      </c>
      <c r="R63" s="97">
        <v>22.367563000000001</v>
      </c>
      <c r="S63" s="97">
        <v>22.365911000000001</v>
      </c>
      <c r="T63" s="97">
        <v>22.364546000000001</v>
      </c>
      <c r="U63" s="97">
        <v>22.363416999999998</v>
      </c>
      <c r="V63" s="97">
        <v>22.362480000000001</v>
      </c>
      <c r="W63" s="97">
        <v>22.361708</v>
      </c>
      <c r="X63" s="97">
        <v>22.361066999999998</v>
      </c>
      <c r="Y63" s="97">
        <v>22.360537999999998</v>
      </c>
      <c r="Z63" s="97">
        <v>22.360099999999999</v>
      </c>
      <c r="AA63" s="97">
        <v>22.359736999999999</v>
      </c>
      <c r="AB63" s="97">
        <v>22.359438000000001</v>
      </c>
      <c r="AC63" s="97">
        <v>22.359190000000002</v>
      </c>
      <c r="AD63" s="97">
        <v>22.358984</v>
      </c>
      <c r="AE63" s="97">
        <v>22.358813999999999</v>
      </c>
      <c r="AF63" s="97">
        <v>22.358673</v>
      </c>
      <c r="AG63" s="97">
        <v>22.358557000000001</v>
      </c>
      <c r="AH63" s="97">
        <v>22.358460999999998</v>
      </c>
      <c r="AI63" s="97">
        <v>22.358381000000001</v>
      </c>
      <c r="AJ63" s="97">
        <v>22.358315000000001</v>
      </c>
      <c r="AK63" s="64">
        <v>-1.8900000000000001E-4</v>
      </c>
    </row>
    <row r="65" spans="1:37" ht="15" customHeight="1" x14ac:dyDescent="0.45">
      <c r="A65" s="96" t="s">
        <v>408</v>
      </c>
      <c r="B65" s="61" t="s">
        <v>409</v>
      </c>
      <c r="C65" s="67">
        <v>535.69592299999999</v>
      </c>
      <c r="D65" s="67">
        <v>557.78417999999999</v>
      </c>
      <c r="E65" s="67">
        <v>587.65661599999999</v>
      </c>
      <c r="F65" s="67">
        <v>589.98644999999999</v>
      </c>
      <c r="G65" s="67">
        <v>581.88269000000003</v>
      </c>
      <c r="H65" s="67">
        <v>575.97540300000003</v>
      </c>
      <c r="I65" s="67">
        <v>559.00671399999999</v>
      </c>
      <c r="J65" s="67">
        <v>548.074524</v>
      </c>
      <c r="K65" s="67">
        <v>546.87756300000001</v>
      </c>
      <c r="L65" s="67">
        <v>545.98315400000001</v>
      </c>
      <c r="M65" s="67">
        <v>546.44183299999997</v>
      </c>
      <c r="N65" s="67">
        <v>550.221497</v>
      </c>
      <c r="O65" s="67">
        <v>551.22302200000001</v>
      </c>
      <c r="P65" s="67">
        <v>551.82995600000004</v>
      </c>
      <c r="Q65" s="67">
        <v>552.40789800000005</v>
      </c>
      <c r="R65" s="67">
        <v>552.957764</v>
      </c>
      <c r="S65" s="67">
        <v>553.48303199999998</v>
      </c>
      <c r="T65" s="67">
        <v>553.98565699999995</v>
      </c>
      <c r="U65" s="67">
        <v>554.464966</v>
      </c>
      <c r="V65" s="67">
        <v>554.93469200000004</v>
      </c>
      <c r="W65" s="67">
        <v>555.39172399999995</v>
      </c>
      <c r="X65" s="67">
        <v>555.83734100000004</v>
      </c>
      <c r="Y65" s="67">
        <v>556.27050799999995</v>
      </c>
      <c r="Z65" s="67">
        <v>556.69116199999996</v>
      </c>
      <c r="AA65" s="67">
        <v>557.09832800000004</v>
      </c>
      <c r="AB65" s="67">
        <v>557.49182099999996</v>
      </c>
      <c r="AC65" s="67">
        <v>557.87426800000003</v>
      </c>
      <c r="AD65" s="67">
        <v>558.23791500000004</v>
      </c>
      <c r="AE65" s="67">
        <v>558.589294</v>
      </c>
      <c r="AF65" s="67">
        <v>558.92456100000004</v>
      </c>
      <c r="AG65" s="67">
        <v>559.245361</v>
      </c>
      <c r="AH65" s="67">
        <v>559.550659</v>
      </c>
      <c r="AI65" s="67">
        <v>559.27002000000005</v>
      </c>
      <c r="AJ65" s="67">
        <v>559.03436299999998</v>
      </c>
      <c r="AK65" s="68">
        <v>6.9999999999999994E-5</v>
      </c>
    </row>
    <row r="66" spans="1:37" ht="15" customHeight="1" x14ac:dyDescent="0.45">
      <c r="A66" s="96" t="s">
        <v>410</v>
      </c>
      <c r="B66" s="62" t="s">
        <v>411</v>
      </c>
      <c r="C66" s="97">
        <v>411.78094499999997</v>
      </c>
      <c r="D66" s="97">
        <v>429.67706299999998</v>
      </c>
      <c r="E66" s="97">
        <v>447.25524899999999</v>
      </c>
      <c r="F66" s="97">
        <v>451.317047</v>
      </c>
      <c r="G66" s="97">
        <v>447.31091300000003</v>
      </c>
      <c r="H66" s="97">
        <v>442.75149499999998</v>
      </c>
      <c r="I66" s="97">
        <v>429.70361300000002</v>
      </c>
      <c r="J66" s="97">
        <v>421.29785199999998</v>
      </c>
      <c r="K66" s="97">
        <v>420.37631199999998</v>
      </c>
      <c r="L66" s="97">
        <v>419.68908699999997</v>
      </c>
      <c r="M66" s="97">
        <v>420.04205300000001</v>
      </c>
      <c r="N66" s="97">
        <v>422.947632</v>
      </c>
      <c r="O66" s="97">
        <v>423.71697999999998</v>
      </c>
      <c r="P66" s="97">
        <v>424.18457000000001</v>
      </c>
      <c r="Q66" s="97">
        <v>424.62884500000001</v>
      </c>
      <c r="R66" s="97">
        <v>425.051422</v>
      </c>
      <c r="S66" s="97">
        <v>425.45495599999998</v>
      </c>
      <c r="T66" s="97">
        <v>425.84115600000001</v>
      </c>
      <c r="U66" s="97">
        <v>426.212402</v>
      </c>
      <c r="V66" s="97">
        <v>426.57330300000001</v>
      </c>
      <c r="W66" s="97">
        <v>426.92501800000002</v>
      </c>
      <c r="X66" s="97">
        <v>427.267517</v>
      </c>
      <c r="Y66" s="97">
        <v>427.60040300000003</v>
      </c>
      <c r="Z66" s="97">
        <v>427.92352299999999</v>
      </c>
      <c r="AA66" s="97">
        <v>428.23648100000003</v>
      </c>
      <c r="AB66" s="97">
        <v>428.539062</v>
      </c>
      <c r="AC66" s="97">
        <v>428.83099399999998</v>
      </c>
      <c r="AD66" s="97">
        <v>429.11193800000001</v>
      </c>
      <c r="AE66" s="97">
        <v>429.38171399999999</v>
      </c>
      <c r="AF66" s="97">
        <v>429.64001500000001</v>
      </c>
      <c r="AG66" s="97">
        <v>429.88656600000002</v>
      </c>
      <c r="AH66" s="97">
        <v>430.12118500000003</v>
      </c>
      <c r="AI66" s="97">
        <v>429.90521200000001</v>
      </c>
      <c r="AJ66" s="97">
        <v>429.724152</v>
      </c>
      <c r="AK66" s="64">
        <v>3.0000000000000001E-6</v>
      </c>
    </row>
    <row r="67" spans="1:37" ht="15" customHeight="1" x14ac:dyDescent="0.45">
      <c r="A67" s="96" t="s">
        <v>412</v>
      </c>
      <c r="B67" s="62" t="s">
        <v>385</v>
      </c>
      <c r="C67" s="97">
        <v>19.091374999999999</v>
      </c>
      <c r="D67" s="97">
        <v>18.727858999999999</v>
      </c>
      <c r="E67" s="97">
        <v>26.547353999999999</v>
      </c>
      <c r="F67" s="97">
        <v>23.781448000000001</v>
      </c>
      <c r="G67" s="97">
        <v>20.703631999999999</v>
      </c>
      <c r="H67" s="97">
        <v>20.51643</v>
      </c>
      <c r="I67" s="97">
        <v>19.917072000000001</v>
      </c>
      <c r="J67" s="97">
        <v>19.530453000000001</v>
      </c>
      <c r="K67" s="97">
        <v>19.489598999999998</v>
      </c>
      <c r="L67" s="97">
        <v>19.457395999999999</v>
      </c>
      <c r="M67" s="97">
        <v>19.473237999999998</v>
      </c>
      <c r="N67" s="97">
        <v>19.607624000000001</v>
      </c>
      <c r="O67" s="97">
        <v>19.644047</v>
      </c>
      <c r="P67" s="97">
        <v>19.664268</v>
      </c>
      <c r="Q67" s="97">
        <v>19.684888999999998</v>
      </c>
      <c r="R67" s="97">
        <v>19.704618</v>
      </c>
      <c r="S67" s="97">
        <v>19.723618999999999</v>
      </c>
      <c r="T67" s="97">
        <v>19.741726</v>
      </c>
      <c r="U67" s="97">
        <v>19.755281</v>
      </c>
      <c r="V67" s="97">
        <v>19.772219</v>
      </c>
      <c r="W67" s="97">
        <v>19.788031</v>
      </c>
      <c r="X67" s="97">
        <v>19.803954999999998</v>
      </c>
      <c r="Y67" s="97">
        <v>19.819462000000001</v>
      </c>
      <c r="Z67" s="97">
        <v>19.834751000000001</v>
      </c>
      <c r="AA67" s="97">
        <v>19.849299999999999</v>
      </c>
      <c r="AB67" s="97">
        <v>19.863184</v>
      </c>
      <c r="AC67" s="97">
        <v>19.879411999999999</v>
      </c>
      <c r="AD67" s="97">
        <v>19.890582999999999</v>
      </c>
      <c r="AE67" s="97">
        <v>19.90353</v>
      </c>
      <c r="AF67" s="97">
        <v>19.914705000000001</v>
      </c>
      <c r="AG67" s="97">
        <v>19.926200999999999</v>
      </c>
      <c r="AH67" s="97">
        <v>19.93713</v>
      </c>
      <c r="AI67" s="97">
        <v>19.92745</v>
      </c>
      <c r="AJ67" s="97">
        <v>19.918989</v>
      </c>
      <c r="AK67" s="64">
        <v>1.9289999999999999E-3</v>
      </c>
    </row>
    <row r="68" spans="1:37" ht="15" customHeight="1" x14ac:dyDescent="0.45">
      <c r="A68" s="96" t="s">
        <v>413</v>
      </c>
      <c r="B68" s="62" t="s">
        <v>414</v>
      </c>
      <c r="C68" s="97">
        <v>104.823593</v>
      </c>
      <c r="D68" s="97">
        <v>109.379265</v>
      </c>
      <c r="E68" s="97">
        <v>113.853996</v>
      </c>
      <c r="F68" s="97">
        <v>114.88797</v>
      </c>
      <c r="G68" s="97">
        <v>113.86816399999999</v>
      </c>
      <c r="H68" s="97">
        <v>112.707504</v>
      </c>
      <c r="I68" s="97">
        <v>109.386002</v>
      </c>
      <c r="J68" s="97">
        <v>107.24623099999999</v>
      </c>
      <c r="K68" s="97">
        <v>107.011635</v>
      </c>
      <c r="L68" s="97">
        <v>106.83669999999999</v>
      </c>
      <c r="M68" s="97">
        <v>106.926537</v>
      </c>
      <c r="N68" s="97">
        <v>107.666206</v>
      </c>
      <c r="O68" s="97">
        <v>107.86203</v>
      </c>
      <c r="P68" s="97">
        <v>107.98107899999999</v>
      </c>
      <c r="Q68" s="97">
        <v>108.094154</v>
      </c>
      <c r="R68" s="97">
        <v>108.201736</v>
      </c>
      <c r="S68" s="97">
        <v>108.30444300000001</v>
      </c>
      <c r="T68" s="97">
        <v>108.402771</v>
      </c>
      <c r="U68" s="97">
        <v>108.497276</v>
      </c>
      <c r="V68" s="97">
        <v>108.58914900000001</v>
      </c>
      <c r="W68" s="97">
        <v>108.678696</v>
      </c>
      <c r="X68" s="97">
        <v>108.765869</v>
      </c>
      <c r="Y68" s="97">
        <v>108.850616</v>
      </c>
      <c r="Z68" s="97">
        <v>108.932877</v>
      </c>
      <c r="AA68" s="97">
        <v>109.012535</v>
      </c>
      <c r="AB68" s="97">
        <v>109.08955400000001</v>
      </c>
      <c r="AC68" s="97">
        <v>109.16387899999999</v>
      </c>
      <c r="AD68" s="97">
        <v>109.235382</v>
      </c>
      <c r="AE68" s="97">
        <v>109.304062</v>
      </c>
      <c r="AF68" s="97">
        <v>109.369827</v>
      </c>
      <c r="AG68" s="97">
        <v>109.43259399999999</v>
      </c>
      <c r="AH68" s="97">
        <v>109.49231</v>
      </c>
      <c r="AI68" s="97">
        <v>109.437332</v>
      </c>
      <c r="AJ68" s="97">
        <v>109.391251</v>
      </c>
      <c r="AK68" s="64">
        <v>3.0000000000000001E-6</v>
      </c>
    </row>
    <row r="70" spans="1:37" ht="15" customHeight="1" x14ac:dyDescent="0.45">
      <c r="A70" s="96" t="s">
        <v>415</v>
      </c>
      <c r="B70" s="61" t="s">
        <v>416</v>
      </c>
      <c r="C70" s="67">
        <v>236.25900300000001</v>
      </c>
      <c r="D70" s="67">
        <v>237.060562</v>
      </c>
      <c r="E70" s="67">
        <v>237.76503</v>
      </c>
      <c r="F70" s="67">
        <v>238.43888899999999</v>
      </c>
      <c r="G70" s="67">
        <v>239.09854100000001</v>
      </c>
      <c r="H70" s="67">
        <v>239.711578</v>
      </c>
      <c r="I70" s="67">
        <v>240.24525499999999</v>
      </c>
      <c r="J70" s="67">
        <v>240.77427700000001</v>
      </c>
      <c r="K70" s="67">
        <v>241.35845900000001</v>
      </c>
      <c r="L70" s="67">
        <v>241.871948</v>
      </c>
      <c r="M70" s="67">
        <v>242.303009</v>
      </c>
      <c r="N70" s="67">
        <v>242.66445899999999</v>
      </c>
      <c r="O70" s="67">
        <v>242.87593100000001</v>
      </c>
      <c r="P70" s="67">
        <v>242.82252500000001</v>
      </c>
      <c r="Q70" s="67">
        <v>242.45755</v>
      </c>
      <c r="R70" s="67">
        <v>241.58320599999999</v>
      </c>
      <c r="S70" s="67">
        <v>239.52969400000001</v>
      </c>
      <c r="T70" s="67">
        <v>238.89334099999999</v>
      </c>
      <c r="U70" s="67">
        <v>239.29054300000001</v>
      </c>
      <c r="V70" s="67">
        <v>239.64343299999999</v>
      </c>
      <c r="W70" s="67">
        <v>239.95526100000001</v>
      </c>
      <c r="X70" s="67">
        <v>240.22555500000001</v>
      </c>
      <c r="Y70" s="67">
        <v>240.45410200000001</v>
      </c>
      <c r="Z70" s="67">
        <v>240.64004499999999</v>
      </c>
      <c r="AA70" s="67">
        <v>240.77984599999999</v>
      </c>
      <c r="AB70" s="67">
        <v>240.87922699999999</v>
      </c>
      <c r="AC70" s="67">
        <v>240.942139</v>
      </c>
      <c r="AD70" s="67">
        <v>240.973816</v>
      </c>
      <c r="AE70" s="67">
        <v>240.986816</v>
      </c>
      <c r="AF70" s="67">
        <v>240.99580399999999</v>
      </c>
      <c r="AG70" s="67">
        <v>241.02160599999999</v>
      </c>
      <c r="AH70" s="67">
        <v>241.08538799999999</v>
      </c>
      <c r="AI70" s="67">
        <v>241.20442199999999</v>
      </c>
      <c r="AJ70" s="67">
        <v>241.39595</v>
      </c>
      <c r="AK70" s="68">
        <v>5.6599999999999999E-4</v>
      </c>
    </row>
    <row r="71" spans="1:37" ht="15" customHeight="1" x14ac:dyDescent="0.45">
      <c r="A71" s="96" t="s">
        <v>417</v>
      </c>
      <c r="B71" s="62" t="s">
        <v>418</v>
      </c>
      <c r="C71" s="97">
        <v>99.369827000000001</v>
      </c>
      <c r="D71" s="97">
        <v>99.438713000000007</v>
      </c>
      <c r="E71" s="97">
        <v>99.472228999999999</v>
      </c>
      <c r="F71" s="97">
        <v>99.505584999999996</v>
      </c>
      <c r="G71" s="97">
        <v>99.526343999999995</v>
      </c>
      <c r="H71" s="97">
        <v>99.541695000000004</v>
      </c>
      <c r="I71" s="97">
        <v>99.557747000000006</v>
      </c>
      <c r="J71" s="97">
        <v>99.547966000000002</v>
      </c>
      <c r="K71" s="97">
        <v>99.476646000000002</v>
      </c>
      <c r="L71" s="97">
        <v>99.396361999999996</v>
      </c>
      <c r="M71" s="97">
        <v>99.302657999999994</v>
      </c>
      <c r="N71" s="97">
        <v>99.182693</v>
      </c>
      <c r="O71" s="97">
        <v>99.048500000000004</v>
      </c>
      <c r="P71" s="97">
        <v>98.863533000000004</v>
      </c>
      <c r="Q71" s="97">
        <v>98.658394000000001</v>
      </c>
      <c r="R71" s="97">
        <v>98.430015999999995</v>
      </c>
      <c r="S71" s="97">
        <v>98.194892999999993</v>
      </c>
      <c r="T71" s="97">
        <v>97.939284999999998</v>
      </c>
      <c r="U71" s="97">
        <v>97.662361000000004</v>
      </c>
      <c r="V71" s="97">
        <v>97.363181999999995</v>
      </c>
      <c r="W71" s="97">
        <v>97.038230999999996</v>
      </c>
      <c r="X71" s="97">
        <v>96.680710000000005</v>
      </c>
      <c r="Y71" s="97">
        <v>96.284087999999997</v>
      </c>
      <c r="Z71" s="97">
        <v>95.842406999999994</v>
      </c>
      <c r="AA71" s="97">
        <v>95.347617999999997</v>
      </c>
      <c r="AB71" s="97">
        <v>94.802689000000001</v>
      </c>
      <c r="AC71" s="97">
        <v>94.208138000000005</v>
      </c>
      <c r="AD71" s="97">
        <v>93.565513999999993</v>
      </c>
      <c r="AE71" s="97">
        <v>92.884490999999997</v>
      </c>
      <c r="AF71" s="97">
        <v>92.177802999999997</v>
      </c>
      <c r="AG71" s="97">
        <v>91.466164000000006</v>
      </c>
      <c r="AH71" s="97">
        <v>90.772598000000002</v>
      </c>
      <c r="AI71" s="97">
        <v>90.117621999999997</v>
      </c>
      <c r="AJ71" s="97">
        <v>89.522925999999998</v>
      </c>
      <c r="AK71" s="64">
        <v>-3.277E-3</v>
      </c>
    </row>
    <row r="72" spans="1:37" ht="15" customHeight="1" x14ac:dyDescent="0.45">
      <c r="A72" s="96" t="s">
        <v>419</v>
      </c>
      <c r="B72" s="62" t="s">
        <v>420</v>
      </c>
      <c r="C72" s="97">
        <v>11.445287</v>
      </c>
      <c r="D72" s="97">
        <v>11.466092</v>
      </c>
      <c r="E72" s="97">
        <v>11.482542</v>
      </c>
      <c r="F72" s="97">
        <v>11.498786000000001</v>
      </c>
      <c r="G72" s="97">
        <v>11.513481000000001</v>
      </c>
      <c r="H72" s="97">
        <v>11.527476</v>
      </c>
      <c r="I72" s="97">
        <v>11.541475</v>
      </c>
      <c r="J72" s="97">
        <v>11.552413</v>
      </c>
      <c r="K72" s="97">
        <v>11.556156</v>
      </c>
      <c r="L72" s="97">
        <v>11.558802999999999</v>
      </c>
      <c r="M72" s="97">
        <v>11.55983</v>
      </c>
      <c r="N72" s="97">
        <v>11.557747000000001</v>
      </c>
      <c r="O72" s="97">
        <v>11.553972999999999</v>
      </c>
      <c r="P72" s="97">
        <v>11.544259</v>
      </c>
      <c r="Q72" s="97">
        <v>11.532173999999999</v>
      </c>
      <c r="R72" s="97">
        <v>11.517338000000001</v>
      </c>
      <c r="S72" s="97">
        <v>11.501655</v>
      </c>
      <c r="T72" s="97">
        <v>11.483509</v>
      </c>
      <c r="U72" s="97">
        <v>11.4628</v>
      </c>
      <c r="V72" s="97">
        <v>11.439425999999999</v>
      </c>
      <c r="W72" s="97">
        <v>11.412993999999999</v>
      </c>
      <c r="X72" s="97">
        <v>11.382687000000001</v>
      </c>
      <c r="Y72" s="97">
        <v>11.347727000000001</v>
      </c>
      <c r="Z72" s="97">
        <v>11.307388</v>
      </c>
      <c r="AA72" s="97">
        <v>11.260698</v>
      </c>
      <c r="AB72" s="97">
        <v>11.207986999999999</v>
      </c>
      <c r="AC72" s="97">
        <v>11.149298</v>
      </c>
      <c r="AD72" s="97">
        <v>11.084787</v>
      </c>
      <c r="AE72" s="97">
        <v>11.015580999999999</v>
      </c>
      <c r="AF72" s="97">
        <v>10.943103000000001</v>
      </c>
      <c r="AG72" s="97">
        <v>10.869602</v>
      </c>
      <c r="AH72" s="97">
        <v>10.797935000000001</v>
      </c>
      <c r="AI72" s="97">
        <v>10.730744</v>
      </c>
      <c r="AJ72" s="97">
        <v>10.670596</v>
      </c>
      <c r="AK72" s="64">
        <v>-2.2439999999999999E-3</v>
      </c>
    </row>
    <row r="73" spans="1:37" ht="15" customHeight="1" x14ac:dyDescent="0.45">
      <c r="A73" s="96" t="s">
        <v>421</v>
      </c>
      <c r="B73" s="62" t="s">
        <v>422</v>
      </c>
      <c r="C73" s="97">
        <v>1.4615E-2</v>
      </c>
      <c r="D73" s="97">
        <v>1.4637000000000001E-2</v>
      </c>
      <c r="E73" s="97">
        <v>1.4656000000000001E-2</v>
      </c>
      <c r="F73" s="97">
        <v>1.4678E-2</v>
      </c>
      <c r="G73" s="97">
        <v>1.4699E-2</v>
      </c>
      <c r="H73" s="97">
        <v>1.472E-2</v>
      </c>
      <c r="I73" s="97">
        <v>1.4742E-2</v>
      </c>
      <c r="J73" s="97">
        <v>1.4761E-2</v>
      </c>
      <c r="K73" s="97">
        <v>1.477E-2</v>
      </c>
      <c r="L73" s="97">
        <v>1.4777999999999999E-2</v>
      </c>
      <c r="M73" s="97">
        <v>1.4784E-2</v>
      </c>
      <c r="N73" s="97">
        <v>1.4785E-2</v>
      </c>
      <c r="O73" s="97">
        <v>1.4782999999999999E-2</v>
      </c>
      <c r="P73" s="97">
        <v>1.4774000000000001E-2</v>
      </c>
      <c r="Q73" s="97">
        <v>1.4761E-2</v>
      </c>
      <c r="R73" s="97">
        <v>1.4744E-2</v>
      </c>
      <c r="S73" s="97">
        <v>1.4725E-2</v>
      </c>
      <c r="T73" s="97">
        <v>1.4703000000000001E-2</v>
      </c>
      <c r="U73" s="97">
        <v>1.4677000000000001E-2</v>
      </c>
      <c r="V73" s="97">
        <v>1.4647E-2</v>
      </c>
      <c r="W73" s="97">
        <v>1.4612999999999999E-2</v>
      </c>
      <c r="X73" s="97">
        <v>1.4574E-2</v>
      </c>
      <c r="Y73" s="97">
        <v>1.4527999999999999E-2</v>
      </c>
      <c r="Z73" s="97">
        <v>1.4474000000000001E-2</v>
      </c>
      <c r="AA73" s="97">
        <v>1.4411999999999999E-2</v>
      </c>
      <c r="AB73" s="97">
        <v>1.4341E-2</v>
      </c>
      <c r="AC73" s="97">
        <v>1.4262E-2</v>
      </c>
      <c r="AD73" s="97">
        <v>1.4175E-2</v>
      </c>
      <c r="AE73" s="97">
        <v>1.4081E-2</v>
      </c>
      <c r="AF73" s="97">
        <v>1.3983000000000001E-2</v>
      </c>
      <c r="AG73" s="97">
        <v>1.3886000000000001E-2</v>
      </c>
      <c r="AH73" s="97">
        <v>1.3792E-2</v>
      </c>
      <c r="AI73" s="97">
        <v>1.3705E-2</v>
      </c>
      <c r="AJ73" s="97">
        <v>1.3627999999999999E-2</v>
      </c>
      <c r="AK73" s="64">
        <v>-2.2290000000000001E-3</v>
      </c>
    </row>
    <row r="74" spans="1:37" ht="15" customHeight="1" x14ac:dyDescent="0.45">
      <c r="A74" s="96" t="s">
        <v>423</v>
      </c>
      <c r="B74" s="62" t="s">
        <v>424</v>
      </c>
      <c r="C74" s="97">
        <v>63.032871</v>
      </c>
      <c r="D74" s="97">
        <v>62.981273999999999</v>
      </c>
      <c r="E74" s="97">
        <v>62.897621000000001</v>
      </c>
      <c r="F74" s="97">
        <v>62.801979000000003</v>
      </c>
      <c r="G74" s="97">
        <v>62.683661999999998</v>
      </c>
      <c r="H74" s="97">
        <v>62.542931000000003</v>
      </c>
      <c r="I74" s="97">
        <v>62.378132000000001</v>
      </c>
      <c r="J74" s="97">
        <v>62.165900999999998</v>
      </c>
      <c r="K74" s="97">
        <v>61.875275000000002</v>
      </c>
      <c r="L74" s="97">
        <v>61.527450999999999</v>
      </c>
      <c r="M74" s="97">
        <v>61.103484999999999</v>
      </c>
      <c r="N74" s="97">
        <v>60.572758</v>
      </c>
      <c r="O74" s="97">
        <v>59.908130999999997</v>
      </c>
      <c r="P74" s="97">
        <v>59.032299000000002</v>
      </c>
      <c r="Q74" s="97">
        <v>57.865509000000003</v>
      </c>
      <c r="R74" s="97">
        <v>56.198985999999998</v>
      </c>
      <c r="S74" s="97">
        <v>53.456135000000003</v>
      </c>
      <c r="T74" s="97">
        <v>52.173183000000002</v>
      </c>
      <c r="U74" s="97">
        <v>51.962135000000004</v>
      </c>
      <c r="V74" s="97">
        <v>51.739505999999999</v>
      </c>
      <c r="W74" s="97">
        <v>51.502856999999999</v>
      </c>
      <c r="X74" s="97">
        <v>51.248618999999998</v>
      </c>
      <c r="Y74" s="97">
        <v>50.973309</v>
      </c>
      <c r="Z74" s="97">
        <v>50.673667999999999</v>
      </c>
      <c r="AA74" s="97">
        <v>50.345627</v>
      </c>
      <c r="AB74" s="97">
        <v>49.990929000000001</v>
      </c>
      <c r="AC74" s="97">
        <v>49.610050000000001</v>
      </c>
      <c r="AD74" s="97">
        <v>49.204002000000003</v>
      </c>
      <c r="AE74" s="97">
        <v>48.778145000000002</v>
      </c>
      <c r="AF74" s="97">
        <v>48.340107000000003</v>
      </c>
      <c r="AG74" s="97">
        <v>47.902363000000001</v>
      </c>
      <c r="AH74" s="97">
        <v>47.477080999999998</v>
      </c>
      <c r="AI74" s="97">
        <v>47.073569999999997</v>
      </c>
      <c r="AJ74" s="97">
        <v>46.701732999999997</v>
      </c>
      <c r="AK74" s="64">
        <v>-9.3019999999999995E-3</v>
      </c>
    </row>
    <row r="75" spans="1:37" ht="15" customHeight="1" x14ac:dyDescent="0.45">
      <c r="A75" s="96" t="s">
        <v>425</v>
      </c>
      <c r="B75" s="62" t="s">
        <v>426</v>
      </c>
      <c r="C75" s="97">
        <v>22.909573000000002</v>
      </c>
      <c r="D75" s="97">
        <v>22.948392999999999</v>
      </c>
      <c r="E75" s="97">
        <v>22.977685999999999</v>
      </c>
      <c r="F75" s="97">
        <v>23.005244999999999</v>
      </c>
      <c r="G75" s="97">
        <v>23.027850999999998</v>
      </c>
      <c r="H75" s="97">
        <v>23.047478000000002</v>
      </c>
      <c r="I75" s="97">
        <v>23.065909999999999</v>
      </c>
      <c r="J75" s="97">
        <v>23.077224999999999</v>
      </c>
      <c r="K75" s="97">
        <v>23.073387</v>
      </c>
      <c r="L75" s="97">
        <v>23.066811000000001</v>
      </c>
      <c r="M75" s="97">
        <v>23.056746</v>
      </c>
      <c r="N75" s="97">
        <v>23.040264000000001</v>
      </c>
      <c r="O75" s="97">
        <v>23.020389999999999</v>
      </c>
      <c r="P75" s="97">
        <v>22.988669999999999</v>
      </c>
      <c r="Q75" s="97">
        <v>22.952103000000001</v>
      </c>
      <c r="R75" s="97">
        <v>22.909908000000001</v>
      </c>
      <c r="S75" s="97">
        <v>22.865794999999999</v>
      </c>
      <c r="T75" s="97">
        <v>22.816597000000002</v>
      </c>
      <c r="U75" s="97">
        <v>22.762229999999999</v>
      </c>
      <c r="V75" s="97">
        <v>22.702724</v>
      </c>
      <c r="W75" s="97">
        <v>22.637530999999999</v>
      </c>
      <c r="X75" s="97">
        <v>22.565052000000001</v>
      </c>
      <c r="Y75" s="97">
        <v>22.483809999999998</v>
      </c>
      <c r="Z75" s="97">
        <v>22.392496000000001</v>
      </c>
      <c r="AA75" s="97">
        <v>22.289165000000001</v>
      </c>
      <c r="AB75" s="97">
        <v>22.174461000000001</v>
      </c>
      <c r="AC75" s="97">
        <v>22.048438999999998</v>
      </c>
      <c r="AD75" s="97">
        <v>21.911407000000001</v>
      </c>
      <c r="AE75" s="97">
        <v>21.765518</v>
      </c>
      <c r="AF75" s="97">
        <v>21.613475999999999</v>
      </c>
      <c r="AG75" s="97">
        <v>21.45956</v>
      </c>
      <c r="AH75" s="97">
        <v>21.308823</v>
      </c>
      <c r="AI75" s="97">
        <v>21.166450999999999</v>
      </c>
      <c r="AJ75" s="97">
        <v>21.038235</v>
      </c>
      <c r="AK75" s="64">
        <v>-2.712E-3</v>
      </c>
    </row>
    <row r="76" spans="1:37" ht="15" customHeight="1" x14ac:dyDescent="0.45">
      <c r="A76" s="96" t="s">
        <v>427</v>
      </c>
      <c r="B76" s="62" t="s">
        <v>86</v>
      </c>
      <c r="C76" s="97">
        <v>1.462669</v>
      </c>
      <c r="D76" s="97">
        <v>1.4672320000000001</v>
      </c>
      <c r="E76" s="97">
        <v>1.4711719999999999</v>
      </c>
      <c r="F76" s="97">
        <v>1.474985</v>
      </c>
      <c r="G76" s="97">
        <v>1.478472</v>
      </c>
      <c r="H76" s="97">
        <v>1.481765</v>
      </c>
      <c r="I76" s="97">
        <v>1.484974</v>
      </c>
      <c r="J76" s="97">
        <v>1.4877100000000001</v>
      </c>
      <c r="K76" s="97">
        <v>1.489452</v>
      </c>
      <c r="L76" s="97">
        <v>1.4910000000000001</v>
      </c>
      <c r="M76" s="97">
        <v>1.492302</v>
      </c>
      <c r="N76" s="97">
        <v>1.493169</v>
      </c>
      <c r="O76" s="97">
        <v>1.4937929999999999</v>
      </c>
      <c r="P76" s="97">
        <v>1.4936259999999999</v>
      </c>
      <c r="Q76" s="97">
        <v>1.4931209999999999</v>
      </c>
      <c r="R76" s="97">
        <v>1.4922260000000001</v>
      </c>
      <c r="S76" s="97">
        <v>1.4911779999999999</v>
      </c>
      <c r="T76" s="97">
        <v>1.489771</v>
      </c>
      <c r="U76" s="97">
        <v>1.488</v>
      </c>
      <c r="V76" s="97">
        <v>1.4858659999999999</v>
      </c>
      <c r="W76" s="97">
        <v>1.4833400000000001</v>
      </c>
      <c r="X76" s="97">
        <v>1.4803170000000001</v>
      </c>
      <c r="Y76" s="97">
        <v>1.4766999999999999</v>
      </c>
      <c r="Z76" s="97">
        <v>1.472399</v>
      </c>
      <c r="AA76" s="97">
        <v>1.467285</v>
      </c>
      <c r="AB76" s="97">
        <v>1.4613959999999999</v>
      </c>
      <c r="AC76" s="97">
        <v>1.454731</v>
      </c>
      <c r="AD76" s="97">
        <v>1.4473069999999999</v>
      </c>
      <c r="AE76" s="97">
        <v>1.4392640000000001</v>
      </c>
      <c r="AF76" s="97">
        <v>1.430741</v>
      </c>
      <c r="AG76" s="97">
        <v>1.4219539999999999</v>
      </c>
      <c r="AH76" s="97">
        <v>1.413276</v>
      </c>
      <c r="AI76" s="97">
        <v>1.405116</v>
      </c>
      <c r="AJ76" s="97">
        <v>1.3978870000000001</v>
      </c>
      <c r="AK76" s="64">
        <v>-1.5120000000000001E-3</v>
      </c>
    </row>
    <row r="77" spans="1:37" ht="15" customHeight="1" x14ac:dyDescent="0.45">
      <c r="A77" s="96" t="s">
        <v>428</v>
      </c>
      <c r="B77" s="62" t="s">
        <v>429</v>
      </c>
      <c r="C77" s="97">
        <v>0.49046699999999999</v>
      </c>
      <c r="D77" s="97">
        <v>0.54665799999999998</v>
      </c>
      <c r="E77" s="97">
        <v>0.61404999999999998</v>
      </c>
      <c r="F77" s="97">
        <v>0.69532799999999995</v>
      </c>
      <c r="G77" s="97">
        <v>0.793516</v>
      </c>
      <c r="H77" s="97">
        <v>0.91260799999999997</v>
      </c>
      <c r="I77" s="97">
        <v>1.057723</v>
      </c>
      <c r="J77" s="97">
        <v>1.2351000000000001</v>
      </c>
      <c r="K77" s="97">
        <v>1.4527060000000001</v>
      </c>
      <c r="L77" s="97">
        <v>1.7225729999999999</v>
      </c>
      <c r="M77" s="97">
        <v>2.060505</v>
      </c>
      <c r="N77" s="97">
        <v>2.4889230000000002</v>
      </c>
      <c r="O77" s="97">
        <v>3.0423460000000002</v>
      </c>
      <c r="P77" s="97">
        <v>3.7747869999999999</v>
      </c>
      <c r="Q77" s="97">
        <v>4.7855939999999997</v>
      </c>
      <c r="R77" s="97">
        <v>6.2816559999999999</v>
      </c>
      <c r="S77" s="97">
        <v>8.8502270000000003</v>
      </c>
      <c r="T77" s="97">
        <v>9.9463259999999991</v>
      </c>
      <c r="U77" s="97">
        <v>9.9573160000000005</v>
      </c>
      <c r="V77" s="97">
        <v>9.9657990000000005</v>
      </c>
      <c r="W77" s="97">
        <v>9.9716830000000005</v>
      </c>
      <c r="X77" s="97">
        <v>9.9742409999999992</v>
      </c>
      <c r="Y77" s="97">
        <v>9.9728019999999997</v>
      </c>
      <c r="Z77" s="97">
        <v>9.9667870000000001</v>
      </c>
      <c r="AA77" s="97">
        <v>9.9552619999999994</v>
      </c>
      <c r="AB77" s="97">
        <v>9.9384370000000004</v>
      </c>
      <c r="AC77" s="97">
        <v>9.9162520000000001</v>
      </c>
      <c r="AD77" s="97">
        <v>9.8887789999999995</v>
      </c>
      <c r="AE77" s="97">
        <v>9.8569019999999998</v>
      </c>
      <c r="AF77" s="97">
        <v>9.8214330000000007</v>
      </c>
      <c r="AG77" s="97">
        <v>9.7839189999999991</v>
      </c>
      <c r="AH77" s="97">
        <v>9.7468699999999995</v>
      </c>
      <c r="AI77" s="97">
        <v>9.7132710000000007</v>
      </c>
      <c r="AJ77" s="97">
        <v>9.6861160000000002</v>
      </c>
      <c r="AK77" s="64">
        <v>9.3991000000000005E-2</v>
      </c>
    </row>
    <row r="78" spans="1:37" ht="15" customHeight="1" x14ac:dyDescent="0.45">
      <c r="A78" s="96" t="s">
        <v>430</v>
      </c>
      <c r="B78" s="62" t="s">
        <v>431</v>
      </c>
      <c r="C78" s="97">
        <v>1.4345E-2</v>
      </c>
      <c r="D78" s="97">
        <v>1.4429000000000001E-2</v>
      </c>
      <c r="E78" s="97">
        <v>1.4507000000000001E-2</v>
      </c>
      <c r="F78" s="97">
        <v>1.4583E-2</v>
      </c>
      <c r="G78" s="97">
        <v>1.4655E-2</v>
      </c>
      <c r="H78" s="97">
        <v>1.4723999999999999E-2</v>
      </c>
      <c r="I78" s="97">
        <v>1.4792E-2</v>
      </c>
      <c r="J78" s="97">
        <v>1.4853999999999999E-2</v>
      </c>
      <c r="K78" s="97">
        <v>1.4905E-2</v>
      </c>
      <c r="L78" s="97">
        <v>1.4954E-2</v>
      </c>
      <c r="M78" s="97">
        <v>1.4999999999999999E-2</v>
      </c>
      <c r="N78" s="97">
        <v>1.5041000000000001E-2</v>
      </c>
      <c r="O78" s="97">
        <v>1.508E-2</v>
      </c>
      <c r="P78" s="97">
        <v>1.511E-2</v>
      </c>
      <c r="Q78" s="97">
        <v>1.5136999999999999E-2</v>
      </c>
      <c r="R78" s="97">
        <v>1.516E-2</v>
      </c>
      <c r="S78" s="97">
        <v>1.5180000000000001E-2</v>
      </c>
      <c r="T78" s="97">
        <v>1.5195999999999999E-2</v>
      </c>
      <c r="U78" s="97">
        <v>1.5209E-2</v>
      </c>
      <c r="V78" s="97">
        <v>1.5217E-2</v>
      </c>
      <c r="W78" s="97">
        <v>1.5221E-2</v>
      </c>
      <c r="X78" s="97">
        <v>1.5221E-2</v>
      </c>
      <c r="Y78" s="97">
        <v>1.5214E-2</v>
      </c>
      <c r="Z78" s="97">
        <v>1.52E-2</v>
      </c>
      <c r="AA78" s="97">
        <v>1.5178000000000001E-2</v>
      </c>
      <c r="AB78" s="97">
        <v>1.5148E-2</v>
      </c>
      <c r="AC78" s="97">
        <v>1.5108999999999999E-2</v>
      </c>
      <c r="AD78" s="97">
        <v>1.5063E-2</v>
      </c>
      <c r="AE78" s="97">
        <v>1.5009E-2</v>
      </c>
      <c r="AF78" s="97">
        <v>1.4951000000000001E-2</v>
      </c>
      <c r="AG78" s="97">
        <v>1.4888999999999999E-2</v>
      </c>
      <c r="AH78" s="97">
        <v>1.4827E-2</v>
      </c>
      <c r="AI78" s="97">
        <v>1.4770999999999999E-2</v>
      </c>
      <c r="AJ78" s="97">
        <v>1.4725E-2</v>
      </c>
      <c r="AK78" s="64">
        <v>6.3500000000000004E-4</v>
      </c>
    </row>
    <row r="79" spans="1:37" ht="15" customHeight="1" x14ac:dyDescent="0.45">
      <c r="A79" s="96" t="s">
        <v>432</v>
      </c>
      <c r="B79" s="62" t="s">
        <v>433</v>
      </c>
      <c r="C79" s="97">
        <v>32.039715000000001</v>
      </c>
      <c r="D79" s="97">
        <v>32.314650999999998</v>
      </c>
      <c r="E79" s="97">
        <v>32.579014000000001</v>
      </c>
      <c r="F79" s="97">
        <v>32.846046000000001</v>
      </c>
      <c r="G79" s="97">
        <v>33.110317000000002</v>
      </c>
      <c r="H79" s="97">
        <v>33.374206999999998</v>
      </c>
      <c r="I79" s="97">
        <v>33.639603000000001</v>
      </c>
      <c r="J79" s="97">
        <v>33.897376999999999</v>
      </c>
      <c r="K79" s="97">
        <v>34.139076000000003</v>
      </c>
      <c r="L79" s="97">
        <v>34.378258000000002</v>
      </c>
      <c r="M79" s="97">
        <v>34.613281000000001</v>
      </c>
      <c r="N79" s="97">
        <v>34.839770999999999</v>
      </c>
      <c r="O79" s="97">
        <v>35.061768000000001</v>
      </c>
      <c r="P79" s="97">
        <v>35.280872000000002</v>
      </c>
      <c r="Q79" s="97">
        <v>35.495044999999998</v>
      </c>
      <c r="R79" s="97">
        <v>35.703170999999998</v>
      </c>
      <c r="S79" s="97">
        <v>35.912951999999997</v>
      </c>
      <c r="T79" s="97">
        <v>36.119307999999997</v>
      </c>
      <c r="U79" s="97">
        <v>36.321995000000001</v>
      </c>
      <c r="V79" s="97">
        <v>36.520729000000003</v>
      </c>
      <c r="W79" s="97">
        <v>36.715229000000001</v>
      </c>
      <c r="X79" s="97">
        <v>36.905312000000002</v>
      </c>
      <c r="Y79" s="97">
        <v>37.090851000000001</v>
      </c>
      <c r="Z79" s="97">
        <v>37.271832000000003</v>
      </c>
      <c r="AA79" s="97">
        <v>37.44838</v>
      </c>
      <c r="AB79" s="97">
        <v>37.620724000000003</v>
      </c>
      <c r="AC79" s="97">
        <v>37.789070000000002</v>
      </c>
      <c r="AD79" s="97">
        <v>37.953735000000002</v>
      </c>
      <c r="AE79" s="97">
        <v>38.115043999999997</v>
      </c>
      <c r="AF79" s="97">
        <v>38.273403000000002</v>
      </c>
      <c r="AG79" s="97">
        <v>38.429110999999999</v>
      </c>
      <c r="AH79" s="97">
        <v>38.582664000000001</v>
      </c>
      <c r="AI79" s="97">
        <v>38.734631</v>
      </c>
      <c r="AJ79" s="97">
        <v>38.885581999999999</v>
      </c>
      <c r="AK79" s="64">
        <v>5.8009999999999997E-3</v>
      </c>
    </row>
    <row r="80" spans="1:37" ht="15" customHeight="1" x14ac:dyDescent="0.45">
      <c r="A80" s="96" t="s">
        <v>434</v>
      </c>
      <c r="B80" s="62" t="s">
        <v>420</v>
      </c>
      <c r="C80" s="97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97">
        <v>0</v>
      </c>
      <c r="AD80" s="97">
        <v>0</v>
      </c>
      <c r="AE80" s="97">
        <v>0</v>
      </c>
      <c r="AF80" s="97">
        <v>0</v>
      </c>
      <c r="AG80" s="97">
        <v>0</v>
      </c>
      <c r="AH80" s="97">
        <v>0</v>
      </c>
      <c r="AI80" s="97">
        <v>0</v>
      </c>
      <c r="AJ80" s="97">
        <v>0</v>
      </c>
      <c r="AK80" s="64" t="s">
        <v>164</v>
      </c>
    </row>
    <row r="81" spans="1:37" ht="15" customHeight="1" x14ac:dyDescent="0.45">
      <c r="A81" s="96" t="s">
        <v>435</v>
      </c>
      <c r="B81" s="62" t="s">
        <v>422</v>
      </c>
      <c r="C81" s="97">
        <v>0</v>
      </c>
      <c r="D81" s="97">
        <v>0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0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97">
        <v>0</v>
      </c>
      <c r="AD81" s="97">
        <v>0</v>
      </c>
      <c r="AE81" s="97">
        <v>0</v>
      </c>
      <c r="AF81" s="97">
        <v>0</v>
      </c>
      <c r="AG81" s="97">
        <v>0</v>
      </c>
      <c r="AH81" s="97">
        <v>0</v>
      </c>
      <c r="AI81" s="97">
        <v>0</v>
      </c>
      <c r="AJ81" s="97">
        <v>0</v>
      </c>
      <c r="AK81" s="64" t="s">
        <v>164</v>
      </c>
    </row>
    <row r="82" spans="1:37" ht="15" customHeight="1" x14ac:dyDescent="0.45">
      <c r="A82" s="96" t="s">
        <v>436</v>
      </c>
      <c r="B82" s="62" t="s">
        <v>424</v>
      </c>
      <c r="C82" s="97">
        <v>32.039715000000001</v>
      </c>
      <c r="D82" s="97">
        <v>32.314650999999998</v>
      </c>
      <c r="E82" s="97">
        <v>32.579014000000001</v>
      </c>
      <c r="F82" s="97">
        <v>32.846046000000001</v>
      </c>
      <c r="G82" s="97">
        <v>33.110317000000002</v>
      </c>
      <c r="H82" s="97">
        <v>33.374206999999998</v>
      </c>
      <c r="I82" s="97">
        <v>33.639603000000001</v>
      </c>
      <c r="J82" s="97">
        <v>33.897376999999999</v>
      </c>
      <c r="K82" s="97">
        <v>34.139076000000003</v>
      </c>
      <c r="L82" s="97">
        <v>34.378258000000002</v>
      </c>
      <c r="M82" s="97">
        <v>34.613281000000001</v>
      </c>
      <c r="N82" s="97">
        <v>34.839770999999999</v>
      </c>
      <c r="O82" s="97">
        <v>35.061768000000001</v>
      </c>
      <c r="P82" s="97">
        <v>35.280872000000002</v>
      </c>
      <c r="Q82" s="97">
        <v>35.495044999999998</v>
      </c>
      <c r="R82" s="97">
        <v>35.703170999999998</v>
      </c>
      <c r="S82" s="97">
        <v>35.912951999999997</v>
      </c>
      <c r="T82" s="97">
        <v>36.119307999999997</v>
      </c>
      <c r="U82" s="97">
        <v>36.321995000000001</v>
      </c>
      <c r="V82" s="97">
        <v>36.520729000000003</v>
      </c>
      <c r="W82" s="97">
        <v>36.715229000000001</v>
      </c>
      <c r="X82" s="97">
        <v>36.905312000000002</v>
      </c>
      <c r="Y82" s="97">
        <v>37.090851000000001</v>
      </c>
      <c r="Z82" s="97">
        <v>37.271832000000003</v>
      </c>
      <c r="AA82" s="97">
        <v>37.44838</v>
      </c>
      <c r="AB82" s="97">
        <v>37.620724000000003</v>
      </c>
      <c r="AC82" s="97">
        <v>37.789070000000002</v>
      </c>
      <c r="AD82" s="97">
        <v>37.953735000000002</v>
      </c>
      <c r="AE82" s="97">
        <v>38.115043999999997</v>
      </c>
      <c r="AF82" s="97">
        <v>38.273403000000002</v>
      </c>
      <c r="AG82" s="97">
        <v>38.429110999999999</v>
      </c>
      <c r="AH82" s="97">
        <v>38.582664000000001</v>
      </c>
      <c r="AI82" s="97">
        <v>38.734631</v>
      </c>
      <c r="AJ82" s="97">
        <v>38.885581999999999</v>
      </c>
      <c r="AK82" s="64">
        <v>5.8009999999999997E-3</v>
      </c>
    </row>
    <row r="83" spans="1:37" ht="15" customHeight="1" x14ac:dyDescent="0.45">
      <c r="A83" s="96" t="s">
        <v>437</v>
      </c>
      <c r="B83" s="62" t="s">
        <v>426</v>
      </c>
      <c r="C83" s="97">
        <v>0</v>
      </c>
      <c r="D83" s="97">
        <v>0</v>
      </c>
      <c r="E83" s="97">
        <v>0</v>
      </c>
      <c r="F83" s="97">
        <v>0</v>
      </c>
      <c r="G83" s="97">
        <v>0</v>
      </c>
      <c r="H83" s="97">
        <v>0</v>
      </c>
      <c r="I83" s="97">
        <v>0</v>
      </c>
      <c r="J83" s="97">
        <v>0</v>
      </c>
      <c r="K83" s="97">
        <v>0</v>
      </c>
      <c r="L83" s="97">
        <v>0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0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97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64" t="s">
        <v>164</v>
      </c>
    </row>
    <row r="84" spans="1:37" ht="15" customHeight="1" x14ac:dyDescent="0.45">
      <c r="A84" s="96" t="s">
        <v>438</v>
      </c>
      <c r="B84" s="62" t="s">
        <v>86</v>
      </c>
      <c r="C84" s="97">
        <v>0</v>
      </c>
      <c r="D84" s="97">
        <v>0</v>
      </c>
      <c r="E84" s="97">
        <v>0</v>
      </c>
      <c r="F84" s="97">
        <v>0</v>
      </c>
      <c r="G84" s="97">
        <v>0</v>
      </c>
      <c r="H84" s="97">
        <v>0</v>
      </c>
      <c r="I84" s="97">
        <v>0</v>
      </c>
      <c r="J84" s="97">
        <v>0</v>
      </c>
      <c r="K84" s="97">
        <v>0</v>
      </c>
      <c r="L84" s="97">
        <v>0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0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97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64" t="s">
        <v>164</v>
      </c>
    </row>
    <row r="85" spans="1:37" ht="15" customHeight="1" x14ac:dyDescent="0.45">
      <c r="A85" s="96" t="s">
        <v>439</v>
      </c>
      <c r="B85" s="62" t="s">
        <v>429</v>
      </c>
      <c r="C85" s="97">
        <v>0</v>
      </c>
      <c r="D85" s="97">
        <v>0</v>
      </c>
      <c r="E85" s="97">
        <v>0</v>
      </c>
      <c r="F85" s="97">
        <v>0</v>
      </c>
      <c r="G85" s="97">
        <v>0</v>
      </c>
      <c r="H85" s="97">
        <v>0</v>
      </c>
      <c r="I85" s="97">
        <v>0</v>
      </c>
      <c r="J85" s="97">
        <v>0</v>
      </c>
      <c r="K85" s="97">
        <v>0</v>
      </c>
      <c r="L85" s="97">
        <v>0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0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97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64" t="s">
        <v>164</v>
      </c>
    </row>
    <row r="86" spans="1:37" ht="15" customHeight="1" x14ac:dyDescent="0.45">
      <c r="A86" s="96" t="s">
        <v>440</v>
      </c>
      <c r="B86" s="62" t="s">
        <v>431</v>
      </c>
      <c r="C86" s="97">
        <v>0</v>
      </c>
      <c r="D86" s="97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0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97">
        <v>0</v>
      </c>
      <c r="AD86" s="97">
        <v>0</v>
      </c>
      <c r="AE86" s="97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64" t="s">
        <v>164</v>
      </c>
    </row>
    <row r="87" spans="1:37" ht="15" customHeight="1" x14ac:dyDescent="0.45">
      <c r="A87" s="96" t="s">
        <v>441</v>
      </c>
      <c r="B87" s="62" t="s">
        <v>442</v>
      </c>
      <c r="C87" s="97">
        <v>105.36889600000001</v>
      </c>
      <c r="D87" s="97">
        <v>105.882927</v>
      </c>
      <c r="E87" s="97">
        <v>106.356987</v>
      </c>
      <c r="F87" s="97">
        <v>106.811852</v>
      </c>
      <c r="G87" s="97">
        <v>107.284744</v>
      </c>
      <c r="H87" s="97">
        <v>107.73774</v>
      </c>
      <c r="I87" s="97">
        <v>108.135147</v>
      </c>
      <c r="J87" s="97">
        <v>108.59365099999999</v>
      </c>
      <c r="K87" s="97">
        <v>109.225121</v>
      </c>
      <c r="L87" s="97">
        <v>109.849632</v>
      </c>
      <c r="M87" s="97">
        <v>110.47736399999999</v>
      </c>
      <c r="N87" s="97">
        <v>111.160736</v>
      </c>
      <c r="O87" s="97">
        <v>111.83788300000001</v>
      </c>
      <c r="P87" s="97">
        <v>112.48278000000001</v>
      </c>
      <c r="Q87" s="97">
        <v>113.11958300000001</v>
      </c>
      <c r="R87" s="97">
        <v>113.761589</v>
      </c>
      <c r="S87" s="97">
        <v>114.301987</v>
      </c>
      <c r="T87" s="97">
        <v>114.810982</v>
      </c>
      <c r="U87" s="97">
        <v>115.29338799999999</v>
      </c>
      <c r="V87" s="97">
        <v>115.75518</v>
      </c>
      <c r="W87" s="97">
        <v>116.203316</v>
      </c>
      <c r="X87" s="97">
        <v>116.64357</v>
      </c>
      <c r="Y87" s="97">
        <v>117.081703</v>
      </c>
      <c r="Z87" s="97">
        <v>117.522255</v>
      </c>
      <c r="AA87" s="97">
        <v>117.968689</v>
      </c>
      <c r="AB87" s="97">
        <v>118.42372899999999</v>
      </c>
      <c r="AC87" s="97">
        <v>118.890556</v>
      </c>
      <c r="AD87" s="97">
        <v>119.372574</v>
      </c>
      <c r="AE87" s="97">
        <v>119.87326</v>
      </c>
      <c r="AF87" s="97">
        <v>120.394981</v>
      </c>
      <c r="AG87" s="97">
        <v>120.93901099999999</v>
      </c>
      <c r="AH87" s="97">
        <v>121.5056</v>
      </c>
      <c r="AI87" s="97">
        <v>122.093918</v>
      </c>
      <c r="AJ87" s="97">
        <v>122.70192</v>
      </c>
      <c r="AK87" s="64">
        <v>4.6179999999999997E-3</v>
      </c>
    </row>
    <row r="88" spans="1:37" ht="15" customHeight="1" x14ac:dyDescent="0.45">
      <c r="A88" s="96" t="s">
        <v>443</v>
      </c>
      <c r="B88" s="62" t="s">
        <v>420</v>
      </c>
      <c r="C88" s="97">
        <v>11.694694</v>
      </c>
      <c r="D88" s="97">
        <v>11.751745</v>
      </c>
      <c r="E88" s="97">
        <v>11.804358000000001</v>
      </c>
      <c r="F88" s="97">
        <v>11.854843000000001</v>
      </c>
      <c r="G88" s="97">
        <v>11.90733</v>
      </c>
      <c r="H88" s="97">
        <v>11.957606</v>
      </c>
      <c r="I88" s="97">
        <v>12.001713000000001</v>
      </c>
      <c r="J88" s="97">
        <v>12.052602</v>
      </c>
      <c r="K88" s="97">
        <v>12.122687000000001</v>
      </c>
      <c r="L88" s="97">
        <v>12.192</v>
      </c>
      <c r="M88" s="97">
        <v>12.261673</v>
      </c>
      <c r="N88" s="97">
        <v>12.337517</v>
      </c>
      <c r="O88" s="97">
        <v>12.412673</v>
      </c>
      <c r="P88" s="97">
        <v>12.484251</v>
      </c>
      <c r="Q88" s="97">
        <v>12.554926999999999</v>
      </c>
      <c r="R88" s="97">
        <v>12.626182</v>
      </c>
      <c r="S88" s="97">
        <v>12.686161</v>
      </c>
      <c r="T88" s="97">
        <v>12.742651</v>
      </c>
      <c r="U88" s="97">
        <v>12.796194</v>
      </c>
      <c r="V88" s="97">
        <v>12.847446</v>
      </c>
      <c r="W88" s="97">
        <v>12.897185</v>
      </c>
      <c r="X88" s="97">
        <v>12.946047</v>
      </c>
      <c r="Y88" s="97">
        <v>12.994674</v>
      </c>
      <c r="Z88" s="97">
        <v>13.043573</v>
      </c>
      <c r="AA88" s="97">
        <v>13.093121</v>
      </c>
      <c r="AB88" s="97">
        <v>13.143623</v>
      </c>
      <c r="AC88" s="97">
        <v>13.195437</v>
      </c>
      <c r="AD88" s="97">
        <v>13.248934999999999</v>
      </c>
      <c r="AE88" s="97">
        <v>13.304506</v>
      </c>
      <c r="AF88" s="97">
        <v>13.362410000000001</v>
      </c>
      <c r="AG88" s="97">
        <v>13.422791</v>
      </c>
      <c r="AH88" s="97">
        <v>13.485676</v>
      </c>
      <c r="AI88" s="97">
        <v>13.550972</v>
      </c>
      <c r="AJ88" s="97">
        <v>13.618452</v>
      </c>
      <c r="AK88" s="64">
        <v>4.6179999999999997E-3</v>
      </c>
    </row>
    <row r="89" spans="1:37" ht="15" customHeight="1" x14ac:dyDescent="0.45">
      <c r="A89" s="96" t="s">
        <v>444</v>
      </c>
      <c r="B89" s="62" t="s">
        <v>422</v>
      </c>
      <c r="C89" s="97">
        <v>0</v>
      </c>
      <c r="D89" s="97">
        <v>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97">
        <v>0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0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97">
        <v>0</v>
      </c>
      <c r="AD89" s="97">
        <v>0</v>
      </c>
      <c r="AE89" s="97">
        <v>0</v>
      </c>
      <c r="AF89" s="97">
        <v>0</v>
      </c>
      <c r="AG89" s="97">
        <v>0</v>
      </c>
      <c r="AH89" s="97">
        <v>0</v>
      </c>
      <c r="AI89" s="97">
        <v>0</v>
      </c>
      <c r="AJ89" s="97">
        <v>0</v>
      </c>
      <c r="AK89" s="64" t="s">
        <v>164</v>
      </c>
    </row>
    <row r="90" spans="1:37" ht="15" customHeight="1" x14ac:dyDescent="0.45">
      <c r="A90" s="96" t="s">
        <v>445</v>
      </c>
      <c r="B90" s="62" t="s">
        <v>424</v>
      </c>
      <c r="C90" s="97">
        <v>92.708397000000005</v>
      </c>
      <c r="D90" s="97">
        <v>93.138869999999997</v>
      </c>
      <c r="E90" s="97">
        <v>93.535438999999997</v>
      </c>
      <c r="F90" s="97">
        <v>93.910033999999996</v>
      </c>
      <c r="G90" s="97">
        <v>94.299271000000005</v>
      </c>
      <c r="H90" s="97">
        <v>94.670967000000005</v>
      </c>
      <c r="I90" s="97">
        <v>94.992751999999996</v>
      </c>
      <c r="J90" s="97">
        <v>95.366325000000003</v>
      </c>
      <c r="K90" s="97">
        <v>95.890761999999995</v>
      </c>
      <c r="L90" s="97">
        <v>96.408051</v>
      </c>
      <c r="M90" s="97">
        <v>96.925147999999993</v>
      </c>
      <c r="N90" s="97">
        <v>97.489684999999994</v>
      </c>
      <c r="O90" s="97">
        <v>98.050026000000003</v>
      </c>
      <c r="P90" s="97">
        <v>98.580726999999996</v>
      </c>
      <c r="Q90" s="97">
        <v>99.103240999999997</v>
      </c>
      <c r="R90" s="97">
        <v>99.628829999999994</v>
      </c>
      <c r="S90" s="97">
        <v>100.06416299999999</v>
      </c>
      <c r="T90" s="97">
        <v>100.471107</v>
      </c>
      <c r="U90" s="97">
        <v>100.85348500000001</v>
      </c>
      <c r="V90" s="97">
        <v>101.216263</v>
      </c>
      <c r="W90" s="97">
        <v>101.566948</v>
      </c>
      <c r="X90" s="97">
        <v>101.909584</v>
      </c>
      <c r="Y90" s="97">
        <v>102.24928300000001</v>
      </c>
      <c r="Z90" s="97">
        <v>102.590256</v>
      </c>
      <c r="AA90" s="97">
        <v>102.93573000000001</v>
      </c>
      <c r="AB90" s="97">
        <v>103.28775</v>
      </c>
      <c r="AC90" s="97">
        <v>103.64975</v>
      </c>
      <c r="AD90" s="97">
        <v>104.02514600000001</v>
      </c>
      <c r="AE90" s="97">
        <v>104.416489</v>
      </c>
      <c r="AF90" s="97">
        <v>104.826347</v>
      </c>
      <c r="AG90" s="97">
        <v>105.255989</v>
      </c>
      <c r="AH90" s="97">
        <v>105.704948</v>
      </c>
      <c r="AI90" s="97">
        <v>106.173073</v>
      </c>
      <c r="AJ90" s="97">
        <v>106.658134</v>
      </c>
      <c r="AK90" s="64">
        <v>4.2449999999999996E-3</v>
      </c>
    </row>
    <row r="91" spans="1:37" ht="15" customHeight="1" x14ac:dyDescent="0.45">
      <c r="A91" s="96" t="s">
        <v>446</v>
      </c>
      <c r="B91" s="62" t="s">
        <v>426</v>
      </c>
      <c r="C91" s="97">
        <v>0.875552</v>
      </c>
      <c r="D91" s="97">
        <v>0.90161800000000003</v>
      </c>
      <c r="E91" s="97">
        <v>0.92608699999999999</v>
      </c>
      <c r="F91" s="97">
        <v>0.95548200000000005</v>
      </c>
      <c r="G91" s="97">
        <v>0.98624800000000001</v>
      </c>
      <c r="H91" s="97">
        <v>1.0168809999999999</v>
      </c>
      <c r="I91" s="97">
        <v>1.048062</v>
      </c>
      <c r="J91" s="97">
        <v>1.081704</v>
      </c>
      <c r="K91" s="97">
        <v>1.1181099999999999</v>
      </c>
      <c r="L91" s="97">
        <v>1.1554880000000001</v>
      </c>
      <c r="M91" s="97">
        <v>1.1959169999999999</v>
      </c>
      <c r="N91" s="97">
        <v>1.238321</v>
      </c>
      <c r="O91" s="97">
        <v>1.279385</v>
      </c>
      <c r="P91" s="97">
        <v>1.3214600000000001</v>
      </c>
      <c r="Q91" s="97">
        <v>1.364525</v>
      </c>
      <c r="R91" s="97">
        <v>1.4091359999999999</v>
      </c>
      <c r="S91" s="97">
        <v>1.4537599999999999</v>
      </c>
      <c r="T91" s="97">
        <v>1.498877</v>
      </c>
      <c r="U91" s="97">
        <v>1.5449550000000001</v>
      </c>
      <c r="V91" s="97">
        <v>1.59232</v>
      </c>
      <c r="W91" s="97">
        <v>1.639645</v>
      </c>
      <c r="X91" s="97">
        <v>1.6880310000000001</v>
      </c>
      <c r="Y91" s="97">
        <v>1.7374540000000001</v>
      </c>
      <c r="Z91" s="97">
        <v>1.787768</v>
      </c>
      <c r="AA91" s="97">
        <v>1.838789</v>
      </c>
      <c r="AB91" s="97">
        <v>1.8909260000000001</v>
      </c>
      <c r="AC91" s="97">
        <v>1.943532</v>
      </c>
      <c r="AD91" s="97">
        <v>1.9962500000000001</v>
      </c>
      <c r="AE91" s="97">
        <v>2.0495920000000001</v>
      </c>
      <c r="AF91" s="97">
        <v>2.1030989999999998</v>
      </c>
      <c r="AG91" s="97">
        <v>2.1566429999999999</v>
      </c>
      <c r="AH91" s="97">
        <v>2.2109000000000001</v>
      </c>
      <c r="AI91" s="97">
        <v>2.265298</v>
      </c>
      <c r="AJ91" s="97">
        <v>2.320227</v>
      </c>
      <c r="AK91" s="64">
        <v>2.9978999999999999E-2</v>
      </c>
    </row>
    <row r="92" spans="1:37" ht="15" customHeight="1" x14ac:dyDescent="0.45">
      <c r="A92" s="96" t="s">
        <v>447</v>
      </c>
      <c r="B92" s="62" t="s">
        <v>86</v>
      </c>
      <c r="C92" s="97">
        <v>9.0253E-2</v>
      </c>
      <c r="D92" s="97">
        <v>9.0692999999999996E-2</v>
      </c>
      <c r="E92" s="97">
        <v>9.1098999999999999E-2</v>
      </c>
      <c r="F92" s="97">
        <v>9.1489000000000001E-2</v>
      </c>
      <c r="G92" s="97">
        <v>9.1894000000000003E-2</v>
      </c>
      <c r="H92" s="97">
        <v>9.2282000000000003E-2</v>
      </c>
      <c r="I92" s="97">
        <v>9.2621999999999996E-2</v>
      </c>
      <c r="J92" s="97">
        <v>9.3015E-2</v>
      </c>
      <c r="K92" s="97">
        <v>9.3556E-2</v>
      </c>
      <c r="L92" s="97">
        <v>9.4090999999999994E-2</v>
      </c>
      <c r="M92" s="97">
        <v>9.4629000000000005E-2</v>
      </c>
      <c r="N92" s="97">
        <v>9.5213999999999993E-2</v>
      </c>
      <c r="O92" s="97">
        <v>9.5794000000000004E-2</v>
      </c>
      <c r="P92" s="97">
        <v>9.6346000000000001E-2</v>
      </c>
      <c r="Q92" s="97">
        <v>9.6892000000000006E-2</v>
      </c>
      <c r="R92" s="97">
        <v>9.7442000000000001E-2</v>
      </c>
      <c r="S92" s="97">
        <v>9.7905000000000006E-2</v>
      </c>
      <c r="T92" s="97">
        <v>9.8340999999999998E-2</v>
      </c>
      <c r="U92" s="97">
        <v>9.8753999999999995E-2</v>
      </c>
      <c r="V92" s="97">
        <v>9.9149000000000001E-2</v>
      </c>
      <c r="W92" s="97">
        <v>9.9532999999999996E-2</v>
      </c>
      <c r="X92" s="97">
        <v>9.9909999999999999E-2</v>
      </c>
      <c r="Y92" s="97">
        <v>0.100286</v>
      </c>
      <c r="Z92" s="97">
        <v>0.100663</v>
      </c>
      <c r="AA92" s="97">
        <v>0.101045</v>
      </c>
      <c r="AB92" s="97">
        <v>0.101435</v>
      </c>
      <c r="AC92" s="97">
        <v>0.10183499999999999</v>
      </c>
      <c r="AD92" s="97">
        <v>0.10224800000000001</v>
      </c>
      <c r="AE92" s="97">
        <v>0.102677</v>
      </c>
      <c r="AF92" s="97">
        <v>0.10312399999999999</v>
      </c>
      <c r="AG92" s="97">
        <v>0.10359</v>
      </c>
      <c r="AH92" s="97">
        <v>0.104075</v>
      </c>
      <c r="AI92" s="97">
        <v>0.10457900000000001</v>
      </c>
      <c r="AJ92" s="97">
        <v>0.105099</v>
      </c>
      <c r="AK92" s="64">
        <v>4.6179999999999997E-3</v>
      </c>
    </row>
    <row r="93" spans="1:37" ht="15" customHeight="1" x14ac:dyDescent="0.45">
      <c r="A93" s="96" t="s">
        <v>448</v>
      </c>
      <c r="B93" s="62" t="s">
        <v>429</v>
      </c>
      <c r="C93" s="97">
        <v>0</v>
      </c>
      <c r="D93" s="97">
        <v>0</v>
      </c>
      <c r="E93" s="97">
        <v>0</v>
      </c>
      <c r="F93" s="97">
        <v>0</v>
      </c>
      <c r="G93" s="97">
        <v>0</v>
      </c>
      <c r="H93" s="97">
        <v>0</v>
      </c>
      <c r="I93" s="97">
        <v>0</v>
      </c>
      <c r="J93" s="97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0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97">
        <v>0</v>
      </c>
      <c r="AD93" s="97">
        <v>0</v>
      </c>
      <c r="AE93" s="97">
        <v>0</v>
      </c>
      <c r="AF93" s="97">
        <v>0</v>
      </c>
      <c r="AG93" s="97">
        <v>0</v>
      </c>
      <c r="AH93" s="97">
        <v>0</v>
      </c>
      <c r="AI93" s="97">
        <v>0</v>
      </c>
      <c r="AJ93" s="97">
        <v>0</v>
      </c>
      <c r="AK93" s="64" t="s">
        <v>164</v>
      </c>
    </row>
    <row r="94" spans="1:37" ht="15" customHeight="1" x14ac:dyDescent="0.45">
      <c r="A94" s="96" t="s">
        <v>449</v>
      </c>
      <c r="B94" s="62" t="s">
        <v>431</v>
      </c>
      <c r="C94" s="97">
        <v>0</v>
      </c>
      <c r="D94" s="97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0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97">
        <v>0</v>
      </c>
      <c r="AD94" s="97">
        <v>0</v>
      </c>
      <c r="AE94" s="97">
        <v>0</v>
      </c>
      <c r="AF94" s="97">
        <v>0</v>
      </c>
      <c r="AG94" s="97">
        <v>0</v>
      </c>
      <c r="AH94" s="97">
        <v>0</v>
      </c>
      <c r="AI94" s="97">
        <v>0</v>
      </c>
      <c r="AJ94" s="97">
        <v>0</v>
      </c>
      <c r="AK94" s="64" t="s">
        <v>164</v>
      </c>
    </row>
    <row r="95" spans="1:37" ht="15" customHeight="1" x14ac:dyDescent="0.45">
      <c r="A95" s="96" t="s">
        <v>450</v>
      </c>
      <c r="B95" s="61" t="s">
        <v>451</v>
      </c>
      <c r="C95" s="67">
        <v>46.543182000000002</v>
      </c>
      <c r="D95" s="67">
        <v>46.795616000000003</v>
      </c>
      <c r="E95" s="67">
        <v>47.529716000000001</v>
      </c>
      <c r="F95" s="67">
        <v>48.111797000000003</v>
      </c>
      <c r="G95" s="67">
        <v>48.721862999999999</v>
      </c>
      <c r="H95" s="67">
        <v>49.294060000000002</v>
      </c>
      <c r="I95" s="67">
        <v>49.853828</v>
      </c>
      <c r="J95" s="67">
        <v>50.421309999999998</v>
      </c>
      <c r="K95" s="67">
        <v>51.025573999999999</v>
      </c>
      <c r="L95" s="67">
        <v>51.643791</v>
      </c>
      <c r="M95" s="67">
        <v>52.195735999999997</v>
      </c>
      <c r="N95" s="67">
        <v>52.874577000000002</v>
      </c>
      <c r="O95" s="67">
        <v>53.353012</v>
      </c>
      <c r="P95" s="67">
        <v>53.960861000000001</v>
      </c>
      <c r="Q95" s="67">
        <v>54.52364</v>
      </c>
      <c r="R95" s="67">
        <v>55.095329</v>
      </c>
      <c r="S95" s="67">
        <v>55.691116000000001</v>
      </c>
      <c r="T95" s="67">
        <v>56.268394000000001</v>
      </c>
      <c r="U95" s="67">
        <v>56.838782999999999</v>
      </c>
      <c r="V95" s="67">
        <v>57.379852</v>
      </c>
      <c r="W95" s="67">
        <v>57.961891000000001</v>
      </c>
      <c r="X95" s="67">
        <v>58.514735999999999</v>
      </c>
      <c r="Y95" s="67">
        <v>59.055999999999997</v>
      </c>
      <c r="Z95" s="67">
        <v>59.589581000000003</v>
      </c>
      <c r="AA95" s="67">
        <v>60.132506999999997</v>
      </c>
      <c r="AB95" s="67">
        <v>60.652596000000003</v>
      </c>
      <c r="AC95" s="67">
        <v>61.198776000000002</v>
      </c>
      <c r="AD95" s="67">
        <v>61.744979999999998</v>
      </c>
      <c r="AE95" s="67">
        <v>62.277622000000001</v>
      </c>
      <c r="AF95" s="67">
        <v>62.803744999999999</v>
      </c>
      <c r="AG95" s="67">
        <v>63.347011999999999</v>
      </c>
      <c r="AH95" s="67">
        <v>63.862675000000003</v>
      </c>
      <c r="AI95" s="67">
        <v>64.386002000000005</v>
      </c>
      <c r="AJ95" s="67">
        <v>64.878013999999993</v>
      </c>
      <c r="AK95" s="68">
        <v>1.0262E-2</v>
      </c>
    </row>
    <row r="96" spans="1:37" ht="15" customHeight="1" x14ac:dyDescent="0.45">
      <c r="A96" s="96" t="s">
        <v>452</v>
      </c>
      <c r="B96" s="62" t="s">
        <v>453</v>
      </c>
      <c r="C96" s="97">
        <v>10.186204</v>
      </c>
      <c r="D96" s="97">
        <v>10.297212999999999</v>
      </c>
      <c r="E96" s="97">
        <v>10.405301</v>
      </c>
      <c r="F96" s="97">
        <v>10.514687</v>
      </c>
      <c r="G96" s="97">
        <v>10.623635</v>
      </c>
      <c r="H96" s="97">
        <v>10.732908999999999</v>
      </c>
      <c r="I96" s="97">
        <v>10.843113000000001</v>
      </c>
      <c r="J96" s="97">
        <v>10.951307</v>
      </c>
      <c r="K96" s="97">
        <v>11.054736999999999</v>
      </c>
      <c r="L96" s="97">
        <v>11.157768000000001</v>
      </c>
      <c r="M96" s="97">
        <v>11.25986</v>
      </c>
      <c r="N96" s="97">
        <v>11.359583000000001</v>
      </c>
      <c r="O96" s="97">
        <v>11.458235999999999</v>
      </c>
      <c r="P96" s="97">
        <v>11.556338</v>
      </c>
      <c r="Q96" s="97">
        <v>11.653212</v>
      </c>
      <c r="R96" s="97">
        <v>11.748480000000001</v>
      </c>
      <c r="S96" s="97">
        <v>11.844671999999999</v>
      </c>
      <c r="T96" s="97">
        <v>11.940115</v>
      </c>
      <c r="U96" s="97">
        <v>12.034717000000001</v>
      </c>
      <c r="V96" s="97">
        <v>12.128380999999999</v>
      </c>
      <c r="W96" s="97">
        <v>12.221003</v>
      </c>
      <c r="X96" s="97">
        <v>12.312512999999999</v>
      </c>
      <c r="Y96" s="97">
        <v>12.40286</v>
      </c>
      <c r="Z96" s="97">
        <v>12.492032999999999</v>
      </c>
      <c r="AA96" s="97">
        <v>12.580064</v>
      </c>
      <c r="AB96" s="97">
        <v>12.667017</v>
      </c>
      <c r="AC96" s="97">
        <v>12.752957</v>
      </c>
      <c r="AD96" s="97">
        <v>12.837978</v>
      </c>
      <c r="AE96" s="97">
        <v>12.922190000000001</v>
      </c>
      <c r="AF96" s="97">
        <v>13.005718999999999</v>
      </c>
      <c r="AG96" s="97">
        <v>13.088661</v>
      </c>
      <c r="AH96" s="97">
        <v>13.171181000000001</v>
      </c>
      <c r="AI96" s="97">
        <v>13.25347</v>
      </c>
      <c r="AJ96" s="97">
        <v>13.335722000000001</v>
      </c>
      <c r="AK96" s="64">
        <v>8.1130000000000004E-3</v>
      </c>
    </row>
    <row r="97" spans="1:37" ht="15" customHeight="1" x14ac:dyDescent="0.45">
      <c r="A97" s="96" t="s">
        <v>454</v>
      </c>
      <c r="B97" s="62" t="s">
        <v>429</v>
      </c>
      <c r="C97" s="97">
        <v>1.679244</v>
      </c>
      <c r="D97" s="97">
        <v>1.6975439999999999</v>
      </c>
      <c r="E97" s="97">
        <v>1.7153640000000001</v>
      </c>
      <c r="F97" s="97">
        <v>1.7333970000000001</v>
      </c>
      <c r="G97" s="97">
        <v>1.7513570000000001</v>
      </c>
      <c r="H97" s="97">
        <v>1.769371</v>
      </c>
      <c r="I97" s="97">
        <v>1.787539</v>
      </c>
      <c r="J97" s="97">
        <v>1.805375</v>
      </c>
      <c r="K97" s="97">
        <v>1.8224260000000001</v>
      </c>
      <c r="L97" s="97">
        <v>1.839412</v>
      </c>
      <c r="M97" s="97">
        <v>1.856241</v>
      </c>
      <c r="N97" s="97">
        <v>1.872682</v>
      </c>
      <c r="O97" s="97">
        <v>1.8889450000000001</v>
      </c>
      <c r="P97" s="97">
        <v>1.9051169999999999</v>
      </c>
      <c r="Q97" s="97">
        <v>1.921087</v>
      </c>
      <c r="R97" s="97">
        <v>1.936793</v>
      </c>
      <c r="S97" s="97">
        <v>1.9526509999999999</v>
      </c>
      <c r="T97" s="97">
        <v>1.9683850000000001</v>
      </c>
      <c r="U97" s="97">
        <v>1.9839800000000001</v>
      </c>
      <c r="V97" s="97">
        <v>1.9994209999999999</v>
      </c>
      <c r="W97" s="97">
        <v>2.0146899999999999</v>
      </c>
      <c r="X97" s="97">
        <v>2.0297770000000002</v>
      </c>
      <c r="Y97" s="97">
        <v>2.04467</v>
      </c>
      <c r="Z97" s="97">
        <v>2.0593710000000001</v>
      </c>
      <c r="AA97" s="97">
        <v>2.0738829999999999</v>
      </c>
      <c r="AB97" s="97">
        <v>2.0882179999999999</v>
      </c>
      <c r="AC97" s="97">
        <v>2.1023860000000001</v>
      </c>
      <c r="AD97" s="97">
        <v>2.1164019999999999</v>
      </c>
      <c r="AE97" s="97">
        <v>2.1302840000000001</v>
      </c>
      <c r="AF97" s="97">
        <v>2.1440540000000001</v>
      </c>
      <c r="AG97" s="97">
        <v>2.1577280000000001</v>
      </c>
      <c r="AH97" s="97">
        <v>2.171332</v>
      </c>
      <c r="AI97" s="97">
        <v>2.1848969999999999</v>
      </c>
      <c r="AJ97" s="97">
        <v>2.198458</v>
      </c>
      <c r="AK97" s="64">
        <v>8.1130000000000004E-3</v>
      </c>
    </row>
    <row r="98" spans="1:37" ht="15" customHeight="1" x14ac:dyDescent="0.45">
      <c r="A98" s="96" t="s">
        <v>455</v>
      </c>
      <c r="B98" s="62" t="s">
        <v>456</v>
      </c>
      <c r="C98" s="97">
        <v>8.5069599999999994</v>
      </c>
      <c r="D98" s="97">
        <v>8.5996690000000005</v>
      </c>
      <c r="E98" s="97">
        <v>8.6899379999999997</v>
      </c>
      <c r="F98" s="97">
        <v>8.7812900000000003</v>
      </c>
      <c r="G98" s="97">
        <v>8.8722779999999997</v>
      </c>
      <c r="H98" s="97">
        <v>8.9635379999999998</v>
      </c>
      <c r="I98" s="97">
        <v>9.055574</v>
      </c>
      <c r="J98" s="97">
        <v>9.1459320000000002</v>
      </c>
      <c r="K98" s="97">
        <v>9.2323109999999993</v>
      </c>
      <c r="L98" s="97">
        <v>9.3183570000000007</v>
      </c>
      <c r="M98" s="97">
        <v>9.4036190000000008</v>
      </c>
      <c r="N98" s="97">
        <v>9.4869009999999996</v>
      </c>
      <c r="O98" s="97">
        <v>9.5692909999999998</v>
      </c>
      <c r="P98" s="97">
        <v>9.6512209999999996</v>
      </c>
      <c r="Q98" s="97">
        <v>9.7321240000000007</v>
      </c>
      <c r="R98" s="97">
        <v>9.8116869999999992</v>
      </c>
      <c r="S98" s="97">
        <v>9.8920209999999997</v>
      </c>
      <c r="T98" s="97">
        <v>9.9717300000000009</v>
      </c>
      <c r="U98" s="97">
        <v>10.050736000000001</v>
      </c>
      <c r="V98" s="97">
        <v>10.128959999999999</v>
      </c>
      <c r="W98" s="97">
        <v>10.206312</v>
      </c>
      <c r="X98" s="97">
        <v>10.282736999999999</v>
      </c>
      <c r="Y98" s="97">
        <v>10.35819</v>
      </c>
      <c r="Z98" s="97">
        <v>10.432662000000001</v>
      </c>
      <c r="AA98" s="97">
        <v>10.506181</v>
      </c>
      <c r="AB98" s="97">
        <v>10.578799</v>
      </c>
      <c r="AC98" s="97">
        <v>10.650572</v>
      </c>
      <c r="AD98" s="97">
        <v>10.721577</v>
      </c>
      <c r="AE98" s="97">
        <v>10.791905</v>
      </c>
      <c r="AF98" s="97">
        <v>10.861665</v>
      </c>
      <c r="AG98" s="97">
        <v>10.930933</v>
      </c>
      <c r="AH98" s="97">
        <v>10.999848</v>
      </c>
      <c r="AI98" s="97">
        <v>11.068573000000001</v>
      </c>
      <c r="AJ98" s="97">
        <v>11.137264</v>
      </c>
      <c r="AK98" s="64">
        <v>8.1130000000000004E-3</v>
      </c>
    </row>
    <row r="99" spans="1:37" ht="15" customHeight="1" x14ac:dyDescent="0.45">
      <c r="A99" s="96" t="s">
        <v>457</v>
      </c>
      <c r="B99" s="62" t="s">
        <v>458</v>
      </c>
      <c r="C99" s="97">
        <v>0</v>
      </c>
      <c r="D99" s="97">
        <v>0</v>
      </c>
      <c r="E99" s="97">
        <v>0</v>
      </c>
      <c r="F99" s="97">
        <v>0</v>
      </c>
      <c r="G99" s="97">
        <v>0</v>
      </c>
      <c r="H99" s="97">
        <v>0</v>
      </c>
      <c r="I99" s="97">
        <v>0</v>
      </c>
      <c r="J99" s="97">
        <v>0</v>
      </c>
      <c r="K99" s="97">
        <v>0</v>
      </c>
      <c r="L99" s="97">
        <v>0</v>
      </c>
      <c r="M99" s="97">
        <v>0</v>
      </c>
      <c r="N99" s="97">
        <v>0</v>
      </c>
      <c r="O99" s="97">
        <v>0</v>
      </c>
      <c r="P99" s="97">
        <v>0</v>
      </c>
      <c r="Q99" s="97">
        <v>0</v>
      </c>
      <c r="R99" s="97">
        <v>0</v>
      </c>
      <c r="S99" s="97">
        <v>0</v>
      </c>
      <c r="T99" s="97">
        <v>0</v>
      </c>
      <c r="U99" s="97">
        <v>0</v>
      </c>
      <c r="V99" s="97">
        <v>0</v>
      </c>
      <c r="W99" s="97">
        <v>0</v>
      </c>
      <c r="X99" s="97">
        <v>0</v>
      </c>
      <c r="Y99" s="97">
        <v>0</v>
      </c>
      <c r="Z99" s="97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64" t="s">
        <v>164</v>
      </c>
    </row>
    <row r="100" spans="1:37" ht="15" customHeight="1" x14ac:dyDescent="0.45">
      <c r="A100" s="96" t="s">
        <v>459</v>
      </c>
      <c r="B100" s="62" t="s">
        <v>460</v>
      </c>
      <c r="C100" s="97">
        <v>0</v>
      </c>
      <c r="D100" s="97">
        <v>0</v>
      </c>
      <c r="E100" s="97">
        <v>0</v>
      </c>
      <c r="F100" s="97">
        <v>0</v>
      </c>
      <c r="G100" s="97">
        <v>0</v>
      </c>
      <c r="H100" s="97">
        <v>0</v>
      </c>
      <c r="I100" s="97">
        <v>0</v>
      </c>
      <c r="J100" s="97">
        <v>0</v>
      </c>
      <c r="K100" s="97">
        <v>0</v>
      </c>
      <c r="L100" s="97">
        <v>0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0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64" t="s">
        <v>164</v>
      </c>
    </row>
    <row r="101" spans="1:37" ht="15" customHeight="1" x14ac:dyDescent="0.45">
      <c r="A101" s="96" t="s">
        <v>461</v>
      </c>
      <c r="B101" s="62" t="s">
        <v>462</v>
      </c>
      <c r="C101" s="97">
        <v>15.999097000000001</v>
      </c>
      <c r="D101" s="97">
        <v>16.130721999999999</v>
      </c>
      <c r="E101" s="97">
        <v>16.316534000000001</v>
      </c>
      <c r="F101" s="97">
        <v>16.481345999999998</v>
      </c>
      <c r="G101" s="97">
        <v>16.641085</v>
      </c>
      <c r="H101" s="97">
        <v>16.795180999999999</v>
      </c>
      <c r="I101" s="97">
        <v>16.949228000000002</v>
      </c>
      <c r="J101" s="97">
        <v>17.103591999999999</v>
      </c>
      <c r="K101" s="97">
        <v>17.257421000000001</v>
      </c>
      <c r="L101" s="97">
        <v>17.411604000000001</v>
      </c>
      <c r="M101" s="97">
        <v>17.557075999999999</v>
      </c>
      <c r="N101" s="97">
        <v>17.719833000000001</v>
      </c>
      <c r="O101" s="97">
        <v>17.849571000000001</v>
      </c>
      <c r="P101" s="97">
        <v>17.987839000000001</v>
      </c>
      <c r="Q101" s="97">
        <v>18.116645999999999</v>
      </c>
      <c r="R101" s="97">
        <v>18.243845</v>
      </c>
      <c r="S101" s="97">
        <v>18.372828999999999</v>
      </c>
      <c r="T101" s="97">
        <v>18.497709</v>
      </c>
      <c r="U101" s="97">
        <v>18.617874</v>
      </c>
      <c r="V101" s="97">
        <v>18.729818000000002</v>
      </c>
      <c r="W101" s="97">
        <v>18.843767</v>
      </c>
      <c r="X101" s="97">
        <v>18.949031999999999</v>
      </c>
      <c r="Y101" s="97">
        <v>19.047654999999999</v>
      </c>
      <c r="Z101" s="97">
        <v>19.140422999999998</v>
      </c>
      <c r="AA101" s="97">
        <v>19.225750000000001</v>
      </c>
      <c r="AB101" s="97">
        <v>19.303459</v>
      </c>
      <c r="AC101" s="97">
        <v>19.379301000000002</v>
      </c>
      <c r="AD101" s="97">
        <v>19.451170000000001</v>
      </c>
      <c r="AE101" s="97">
        <v>19.519166999999999</v>
      </c>
      <c r="AF101" s="97">
        <v>19.590423999999999</v>
      </c>
      <c r="AG101" s="97">
        <v>19.670580000000001</v>
      </c>
      <c r="AH101" s="97">
        <v>19.757104999999999</v>
      </c>
      <c r="AI101" s="97">
        <v>19.856714</v>
      </c>
      <c r="AJ101" s="97">
        <v>19.965975</v>
      </c>
      <c r="AK101" s="64">
        <v>6.6880000000000004E-3</v>
      </c>
    </row>
    <row r="102" spans="1:37" ht="15" customHeight="1" x14ac:dyDescent="0.45">
      <c r="A102" s="96" t="s">
        <v>463</v>
      </c>
      <c r="B102" s="62" t="s">
        <v>429</v>
      </c>
      <c r="C102" s="97">
        <v>15.999097000000001</v>
      </c>
      <c r="D102" s="97">
        <v>16.130721999999999</v>
      </c>
      <c r="E102" s="97">
        <v>16.316534000000001</v>
      </c>
      <c r="F102" s="97">
        <v>16.481345999999998</v>
      </c>
      <c r="G102" s="97">
        <v>16.641085</v>
      </c>
      <c r="H102" s="97">
        <v>16.795180999999999</v>
      </c>
      <c r="I102" s="97">
        <v>16.949228000000002</v>
      </c>
      <c r="J102" s="97">
        <v>17.103591999999999</v>
      </c>
      <c r="K102" s="97">
        <v>17.257421000000001</v>
      </c>
      <c r="L102" s="97">
        <v>17.411604000000001</v>
      </c>
      <c r="M102" s="97">
        <v>17.557075999999999</v>
      </c>
      <c r="N102" s="97">
        <v>17.719833000000001</v>
      </c>
      <c r="O102" s="97">
        <v>17.849571000000001</v>
      </c>
      <c r="P102" s="97">
        <v>17.987839000000001</v>
      </c>
      <c r="Q102" s="97">
        <v>18.116645999999999</v>
      </c>
      <c r="R102" s="97">
        <v>18.243845</v>
      </c>
      <c r="S102" s="97">
        <v>18.372828999999999</v>
      </c>
      <c r="T102" s="97">
        <v>18.497709</v>
      </c>
      <c r="U102" s="97">
        <v>18.617874</v>
      </c>
      <c r="V102" s="97">
        <v>18.729818000000002</v>
      </c>
      <c r="W102" s="97">
        <v>18.843767</v>
      </c>
      <c r="X102" s="97">
        <v>18.949031999999999</v>
      </c>
      <c r="Y102" s="97">
        <v>19.047654999999999</v>
      </c>
      <c r="Z102" s="97">
        <v>19.140422999999998</v>
      </c>
      <c r="AA102" s="97">
        <v>19.225750000000001</v>
      </c>
      <c r="AB102" s="97">
        <v>19.303459</v>
      </c>
      <c r="AC102" s="97">
        <v>19.379301000000002</v>
      </c>
      <c r="AD102" s="97">
        <v>19.451170000000001</v>
      </c>
      <c r="AE102" s="97">
        <v>19.519166999999999</v>
      </c>
      <c r="AF102" s="97">
        <v>19.590423999999999</v>
      </c>
      <c r="AG102" s="97">
        <v>19.670580000000001</v>
      </c>
      <c r="AH102" s="97">
        <v>19.757104999999999</v>
      </c>
      <c r="AI102" s="97">
        <v>19.856714</v>
      </c>
      <c r="AJ102" s="97">
        <v>19.965975</v>
      </c>
      <c r="AK102" s="64">
        <v>6.6880000000000004E-3</v>
      </c>
    </row>
    <row r="103" spans="1:37" ht="15" customHeight="1" x14ac:dyDescent="0.45">
      <c r="A103" s="96" t="s">
        <v>464</v>
      </c>
      <c r="B103" s="62" t="s">
        <v>465</v>
      </c>
      <c r="C103" s="97">
        <v>20.357882</v>
      </c>
      <c r="D103" s="97">
        <v>20.36768</v>
      </c>
      <c r="E103" s="97">
        <v>20.807881999999999</v>
      </c>
      <c r="F103" s="97">
        <v>21.115765</v>
      </c>
      <c r="G103" s="97">
        <v>21.457144</v>
      </c>
      <c r="H103" s="97">
        <v>21.765969999999999</v>
      </c>
      <c r="I103" s="97">
        <v>22.061487</v>
      </c>
      <c r="J103" s="97">
        <v>22.366409000000001</v>
      </c>
      <c r="K103" s="97">
        <v>22.713412999999999</v>
      </c>
      <c r="L103" s="97">
        <v>23.074417</v>
      </c>
      <c r="M103" s="97">
        <v>23.378798</v>
      </c>
      <c r="N103" s="97">
        <v>23.795158000000001</v>
      </c>
      <c r="O103" s="97">
        <v>24.045202</v>
      </c>
      <c r="P103" s="97">
        <v>24.416687</v>
      </c>
      <c r="Q103" s="97">
        <v>24.753779999999999</v>
      </c>
      <c r="R103" s="97">
        <v>25.103003999999999</v>
      </c>
      <c r="S103" s="97">
        <v>25.473616</v>
      </c>
      <c r="T103" s="97">
        <v>25.830566000000001</v>
      </c>
      <c r="U103" s="97">
        <v>26.186191999999998</v>
      </c>
      <c r="V103" s="97">
        <v>26.521656</v>
      </c>
      <c r="W103" s="97">
        <v>26.897117999999999</v>
      </c>
      <c r="X103" s="97">
        <v>27.253191000000001</v>
      </c>
      <c r="Y103" s="97">
        <v>27.605484000000001</v>
      </c>
      <c r="Z103" s="97">
        <v>27.957125000000001</v>
      </c>
      <c r="AA103" s="97">
        <v>28.326695999999998</v>
      </c>
      <c r="AB103" s="97">
        <v>28.682119</v>
      </c>
      <c r="AC103" s="97">
        <v>29.066517000000001</v>
      </c>
      <c r="AD103" s="97">
        <v>29.455832000000001</v>
      </c>
      <c r="AE103" s="97">
        <v>29.836265999999998</v>
      </c>
      <c r="AF103" s="97">
        <v>30.207602999999999</v>
      </c>
      <c r="AG103" s="97">
        <v>30.587774</v>
      </c>
      <c r="AH103" s="97">
        <v>30.934388999999999</v>
      </c>
      <c r="AI103" s="97">
        <v>31.275814</v>
      </c>
      <c r="AJ103" s="97">
        <v>31.576312999999999</v>
      </c>
      <c r="AK103" s="64">
        <v>1.3795999999999999E-2</v>
      </c>
    </row>
    <row r="104" spans="1:37" ht="15" customHeight="1" x14ac:dyDescent="0.45">
      <c r="A104" s="96" t="s">
        <v>466</v>
      </c>
      <c r="B104" s="62" t="s">
        <v>429</v>
      </c>
      <c r="C104" s="97">
        <v>6.1437689999999998</v>
      </c>
      <c r="D104" s="97">
        <v>6.1830299999999996</v>
      </c>
      <c r="E104" s="97">
        <v>6.2875100000000002</v>
      </c>
      <c r="F104" s="97">
        <v>6.3673109999999999</v>
      </c>
      <c r="G104" s="97">
        <v>6.4455299999999998</v>
      </c>
      <c r="H104" s="97">
        <v>6.5159200000000004</v>
      </c>
      <c r="I104" s="97">
        <v>6.58683</v>
      </c>
      <c r="J104" s="97">
        <v>6.6612499999999999</v>
      </c>
      <c r="K104" s="97">
        <v>6.7441789999999999</v>
      </c>
      <c r="L104" s="97">
        <v>6.8294620000000004</v>
      </c>
      <c r="M104" s="97">
        <v>6.9060769999999998</v>
      </c>
      <c r="N104" s="97">
        <v>7.0030939999999999</v>
      </c>
      <c r="O104" s="97">
        <v>7.0842109999999998</v>
      </c>
      <c r="P104" s="97">
        <v>7.1679539999999999</v>
      </c>
      <c r="Q104" s="97">
        <v>7.2483979999999999</v>
      </c>
      <c r="R104" s="97">
        <v>7.3287519999999997</v>
      </c>
      <c r="S104" s="97">
        <v>7.411416</v>
      </c>
      <c r="T104" s="97">
        <v>7.4921049999999996</v>
      </c>
      <c r="U104" s="97">
        <v>7.5701780000000003</v>
      </c>
      <c r="V104" s="97">
        <v>7.6451849999999997</v>
      </c>
      <c r="W104" s="97">
        <v>7.7242959999999998</v>
      </c>
      <c r="X104" s="97">
        <v>7.8019730000000003</v>
      </c>
      <c r="Y104" s="97">
        <v>7.8781879999999997</v>
      </c>
      <c r="Z104" s="97">
        <v>7.9546950000000001</v>
      </c>
      <c r="AA104" s="97">
        <v>8.0337180000000004</v>
      </c>
      <c r="AB104" s="97">
        <v>8.1115209999999998</v>
      </c>
      <c r="AC104" s="97">
        <v>8.1914429999999996</v>
      </c>
      <c r="AD104" s="97">
        <v>8.2707499999999996</v>
      </c>
      <c r="AE104" s="97">
        <v>8.3484610000000004</v>
      </c>
      <c r="AF104" s="97">
        <v>8.424042</v>
      </c>
      <c r="AG104" s="97">
        <v>8.5011919999999996</v>
      </c>
      <c r="AH104" s="97">
        <v>8.5732330000000001</v>
      </c>
      <c r="AI104" s="97">
        <v>8.6404800000000002</v>
      </c>
      <c r="AJ104" s="97">
        <v>8.6977449999999994</v>
      </c>
      <c r="AK104" s="64">
        <v>1.0721E-2</v>
      </c>
    </row>
    <row r="105" spans="1:37" ht="15" customHeight="1" x14ac:dyDescent="0.45">
      <c r="A105" s="96" t="s">
        <v>467</v>
      </c>
      <c r="B105" s="62" t="s">
        <v>456</v>
      </c>
      <c r="C105" s="97">
        <v>14.214112</v>
      </c>
      <c r="D105" s="97">
        <v>14.184649</v>
      </c>
      <c r="E105" s="97">
        <v>14.520372</v>
      </c>
      <c r="F105" s="97">
        <v>14.748454000000001</v>
      </c>
      <c r="G105" s="97">
        <v>15.011614</v>
      </c>
      <c r="H105" s="97">
        <v>15.250050999999999</v>
      </c>
      <c r="I105" s="97">
        <v>15.474657000000001</v>
      </c>
      <c r="J105" s="97">
        <v>15.705159999999999</v>
      </c>
      <c r="K105" s="97">
        <v>15.969234</v>
      </c>
      <c r="L105" s="97">
        <v>16.244955000000001</v>
      </c>
      <c r="M105" s="97">
        <v>16.472721</v>
      </c>
      <c r="N105" s="97">
        <v>16.792065000000001</v>
      </c>
      <c r="O105" s="97">
        <v>16.960991</v>
      </c>
      <c r="P105" s="97">
        <v>17.248732</v>
      </c>
      <c r="Q105" s="97">
        <v>17.505382999999998</v>
      </c>
      <c r="R105" s="97">
        <v>17.774252000000001</v>
      </c>
      <c r="S105" s="97">
        <v>18.062201000000002</v>
      </c>
      <c r="T105" s="97">
        <v>18.338460999999999</v>
      </c>
      <c r="U105" s="97">
        <v>18.616014</v>
      </c>
      <c r="V105" s="97">
        <v>18.876470999999999</v>
      </c>
      <c r="W105" s="97">
        <v>19.172823000000001</v>
      </c>
      <c r="X105" s="97">
        <v>19.451218000000001</v>
      </c>
      <c r="Y105" s="97">
        <v>19.727297</v>
      </c>
      <c r="Z105" s="97">
        <v>20.00243</v>
      </c>
      <c r="AA105" s="97">
        <v>20.292978000000002</v>
      </c>
      <c r="AB105" s="97">
        <v>20.570599000000001</v>
      </c>
      <c r="AC105" s="97">
        <v>20.875071999999999</v>
      </c>
      <c r="AD105" s="97">
        <v>21.185081</v>
      </c>
      <c r="AE105" s="97">
        <v>21.487804000000001</v>
      </c>
      <c r="AF105" s="97">
        <v>21.783562</v>
      </c>
      <c r="AG105" s="97">
        <v>22.086582</v>
      </c>
      <c r="AH105" s="97">
        <v>22.361156000000001</v>
      </c>
      <c r="AI105" s="97">
        <v>22.635334</v>
      </c>
      <c r="AJ105" s="97">
        <v>22.878568999999999</v>
      </c>
      <c r="AK105" s="64">
        <v>1.5051E-2</v>
      </c>
    </row>
    <row r="106" spans="1:37" ht="15" customHeight="1" x14ac:dyDescent="0.45">
      <c r="A106" s="96" t="s">
        <v>468</v>
      </c>
      <c r="B106" s="62" t="s">
        <v>458</v>
      </c>
      <c r="C106" s="97">
        <v>0</v>
      </c>
      <c r="D106" s="97">
        <v>0</v>
      </c>
      <c r="E106" s="97">
        <v>0</v>
      </c>
      <c r="F106" s="97">
        <v>0</v>
      </c>
      <c r="G106" s="97">
        <v>0</v>
      </c>
      <c r="H106" s="97">
        <v>0</v>
      </c>
      <c r="I106" s="97">
        <v>0</v>
      </c>
      <c r="J106" s="97">
        <v>0</v>
      </c>
      <c r="K106" s="97">
        <v>0</v>
      </c>
      <c r="L106" s="97">
        <v>0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0</v>
      </c>
      <c r="S106" s="97">
        <v>0</v>
      </c>
      <c r="T106" s="97">
        <v>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97">
        <v>0</v>
      </c>
      <c r="AD106" s="97">
        <v>0</v>
      </c>
      <c r="AE106" s="97">
        <v>0</v>
      </c>
      <c r="AF106" s="97">
        <v>0</v>
      </c>
      <c r="AG106" s="97">
        <v>0</v>
      </c>
      <c r="AH106" s="97">
        <v>0</v>
      </c>
      <c r="AI106" s="97">
        <v>0</v>
      </c>
      <c r="AJ106" s="97">
        <v>0</v>
      </c>
      <c r="AK106" s="64" t="s">
        <v>164</v>
      </c>
    </row>
    <row r="107" spans="1:37" ht="15" customHeight="1" x14ac:dyDescent="0.45">
      <c r="A107" s="96" t="s">
        <v>469</v>
      </c>
      <c r="B107" s="62" t="s">
        <v>460</v>
      </c>
      <c r="C107" s="97">
        <v>0</v>
      </c>
      <c r="D107" s="97">
        <v>0</v>
      </c>
      <c r="E107" s="97">
        <v>0</v>
      </c>
      <c r="F107" s="97">
        <v>0</v>
      </c>
      <c r="G107" s="97">
        <v>0</v>
      </c>
      <c r="H107" s="97">
        <v>0</v>
      </c>
      <c r="I107" s="97">
        <v>0</v>
      </c>
      <c r="J107" s="97">
        <v>0</v>
      </c>
      <c r="K107" s="97">
        <v>0</v>
      </c>
      <c r="L107" s="97">
        <v>0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0</v>
      </c>
      <c r="S107" s="97">
        <v>0</v>
      </c>
      <c r="T107" s="97">
        <v>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97">
        <v>0</v>
      </c>
      <c r="AD107" s="97">
        <v>0</v>
      </c>
      <c r="AE107" s="97">
        <v>0</v>
      </c>
      <c r="AF107" s="97">
        <v>0</v>
      </c>
      <c r="AG107" s="97">
        <v>0</v>
      </c>
      <c r="AH107" s="97">
        <v>0</v>
      </c>
      <c r="AI107" s="97">
        <v>0</v>
      </c>
      <c r="AJ107" s="97">
        <v>0</v>
      </c>
      <c r="AK107" s="64" t="s">
        <v>164</v>
      </c>
    </row>
    <row r="109" spans="1:37" ht="15" customHeight="1" x14ac:dyDescent="0.45">
      <c r="A109" s="96" t="s">
        <v>470</v>
      </c>
      <c r="B109" s="61" t="s">
        <v>471</v>
      </c>
      <c r="C109" s="67">
        <v>242.86506700000001</v>
      </c>
      <c r="D109" s="67">
        <v>242.79818700000001</v>
      </c>
      <c r="E109" s="67">
        <v>243.499268</v>
      </c>
      <c r="F109" s="67">
        <v>243.797821</v>
      </c>
      <c r="G109" s="67">
        <v>244.15794399999999</v>
      </c>
      <c r="H109" s="67">
        <v>244.39501999999999</v>
      </c>
      <c r="I109" s="67">
        <v>244.57638499999999</v>
      </c>
      <c r="J109" s="67">
        <v>244.720505</v>
      </c>
      <c r="K109" s="67">
        <v>244.89648399999999</v>
      </c>
      <c r="L109" s="67">
        <v>245.08663899999999</v>
      </c>
      <c r="M109" s="67">
        <v>245.121307</v>
      </c>
      <c r="N109" s="67">
        <v>245.346497</v>
      </c>
      <c r="O109" s="67">
        <v>245.31044</v>
      </c>
      <c r="P109" s="67">
        <v>245.287949</v>
      </c>
      <c r="Q109" s="67">
        <v>245.21646100000001</v>
      </c>
      <c r="R109" s="67">
        <v>245.07678200000001</v>
      </c>
      <c r="S109" s="67">
        <v>244.892517</v>
      </c>
      <c r="T109" s="67">
        <v>244.69248999999999</v>
      </c>
      <c r="U109" s="67">
        <v>244.41064499999999</v>
      </c>
      <c r="V109" s="67">
        <v>244.05093400000001</v>
      </c>
      <c r="W109" s="67">
        <v>243.70379600000001</v>
      </c>
      <c r="X109" s="67">
        <v>243.28808599999999</v>
      </c>
      <c r="Y109" s="67">
        <v>242.82324199999999</v>
      </c>
      <c r="Z109" s="67">
        <v>242.323669</v>
      </c>
      <c r="AA109" s="67">
        <v>241.79251099999999</v>
      </c>
      <c r="AB109" s="67">
        <v>241.21249399999999</v>
      </c>
      <c r="AC109" s="67">
        <v>240.62974500000001</v>
      </c>
      <c r="AD109" s="67">
        <v>240.037994</v>
      </c>
      <c r="AE109" s="67">
        <v>239.40690599999999</v>
      </c>
      <c r="AF109" s="67">
        <v>238.78274500000001</v>
      </c>
      <c r="AG109" s="67">
        <v>238.14810199999999</v>
      </c>
      <c r="AH109" s="67">
        <v>237.453339</v>
      </c>
      <c r="AI109" s="67">
        <v>236.735229</v>
      </c>
      <c r="AJ109" s="67">
        <v>235.958923</v>
      </c>
      <c r="AK109" s="68">
        <v>-8.9300000000000002E-4</v>
      </c>
    </row>
    <row r="110" spans="1:37" ht="15" customHeight="1" x14ac:dyDescent="0.45">
      <c r="A110" s="96" t="s">
        <v>472</v>
      </c>
      <c r="B110" s="62" t="s">
        <v>473</v>
      </c>
      <c r="C110" s="97">
        <v>191.36454800000001</v>
      </c>
      <c r="D110" s="97">
        <v>190.832367</v>
      </c>
      <c r="E110" s="97">
        <v>190.20715300000001</v>
      </c>
      <c r="F110" s="97">
        <v>189.55967699999999</v>
      </c>
      <c r="G110" s="97">
        <v>188.87768600000001</v>
      </c>
      <c r="H110" s="97">
        <v>188.15933200000001</v>
      </c>
      <c r="I110" s="97">
        <v>187.40133700000001</v>
      </c>
      <c r="J110" s="97">
        <v>186.602295</v>
      </c>
      <c r="K110" s="97">
        <v>185.76179500000001</v>
      </c>
      <c r="L110" s="97">
        <v>184.88085899999999</v>
      </c>
      <c r="M110" s="97">
        <v>183.956131</v>
      </c>
      <c r="N110" s="97">
        <v>182.98594700000001</v>
      </c>
      <c r="O110" s="97">
        <v>181.96875</v>
      </c>
      <c r="P110" s="97">
        <v>180.90400700000001</v>
      </c>
      <c r="Q110" s="97">
        <v>179.79145800000001</v>
      </c>
      <c r="R110" s="97">
        <v>178.63125600000001</v>
      </c>
      <c r="S110" s="97">
        <v>177.424194</v>
      </c>
      <c r="T110" s="97">
        <v>176.17131000000001</v>
      </c>
      <c r="U110" s="97">
        <v>174.87384</v>
      </c>
      <c r="V110" s="97">
        <v>173.53327899999999</v>
      </c>
      <c r="W110" s="97">
        <v>172.15123</v>
      </c>
      <c r="X110" s="97">
        <v>170.729401</v>
      </c>
      <c r="Y110" s="97">
        <v>169.26956200000001</v>
      </c>
      <c r="Z110" s="97">
        <v>167.77354399999999</v>
      </c>
      <c r="AA110" s="97">
        <v>166.24323999999999</v>
      </c>
      <c r="AB110" s="97">
        <v>164.68083200000001</v>
      </c>
      <c r="AC110" s="97">
        <v>163.08828700000001</v>
      </c>
      <c r="AD110" s="97">
        <v>161.46795700000001</v>
      </c>
      <c r="AE110" s="97">
        <v>159.82218900000001</v>
      </c>
      <c r="AF110" s="97">
        <v>158.15313699999999</v>
      </c>
      <c r="AG110" s="97">
        <v>156.46227999999999</v>
      </c>
      <c r="AH110" s="97">
        <v>154.75143399999999</v>
      </c>
      <c r="AI110" s="97">
        <v>153.02230800000001</v>
      </c>
      <c r="AJ110" s="97">
        <v>151.27630600000001</v>
      </c>
      <c r="AK110" s="64">
        <v>-7.2329999999999998E-3</v>
      </c>
    </row>
    <row r="111" spans="1:37" ht="15" customHeight="1" x14ac:dyDescent="0.45">
      <c r="A111" s="96" t="s">
        <v>474</v>
      </c>
      <c r="B111" s="62" t="s">
        <v>355</v>
      </c>
      <c r="C111" s="97">
        <v>51.500518999999997</v>
      </c>
      <c r="D111" s="97">
        <v>51.965815999999997</v>
      </c>
      <c r="E111" s="97">
        <v>53.292121999999999</v>
      </c>
      <c r="F111" s="97">
        <v>54.238151999999999</v>
      </c>
      <c r="G111" s="97">
        <v>55.280253999999999</v>
      </c>
      <c r="H111" s="97">
        <v>56.235686999999999</v>
      </c>
      <c r="I111" s="97">
        <v>57.175052999999998</v>
      </c>
      <c r="J111" s="97">
        <v>58.118209999999998</v>
      </c>
      <c r="K111" s="97">
        <v>59.134692999999999</v>
      </c>
      <c r="L111" s="97">
        <v>60.205787999999998</v>
      </c>
      <c r="M111" s="97">
        <v>61.165173000000003</v>
      </c>
      <c r="N111" s="97">
        <v>62.360554</v>
      </c>
      <c r="O111" s="97">
        <v>63.341693999999997</v>
      </c>
      <c r="P111" s="97">
        <v>64.383942000000005</v>
      </c>
      <c r="Q111" s="97">
        <v>65.425003000000004</v>
      </c>
      <c r="R111" s="97">
        <v>66.445526000000001</v>
      </c>
      <c r="S111" s="97">
        <v>67.468329999999995</v>
      </c>
      <c r="T111" s="97">
        <v>68.521179000000004</v>
      </c>
      <c r="U111" s="97">
        <v>69.536811999999998</v>
      </c>
      <c r="V111" s="97">
        <v>70.517662000000001</v>
      </c>
      <c r="W111" s="97">
        <v>71.552566999999996</v>
      </c>
      <c r="X111" s="97">
        <v>72.558678</v>
      </c>
      <c r="Y111" s="97">
        <v>73.55368</v>
      </c>
      <c r="Z111" s="97">
        <v>74.550117</v>
      </c>
      <c r="AA111" s="97">
        <v>75.549271000000005</v>
      </c>
      <c r="AB111" s="97">
        <v>76.531661999999997</v>
      </c>
      <c r="AC111" s="97">
        <v>77.541458000000006</v>
      </c>
      <c r="AD111" s="97">
        <v>78.570044999999993</v>
      </c>
      <c r="AE111" s="97">
        <v>79.584716999999998</v>
      </c>
      <c r="AF111" s="97">
        <v>80.629600999999994</v>
      </c>
      <c r="AG111" s="97">
        <v>81.685828999999998</v>
      </c>
      <c r="AH111" s="97">
        <v>82.701911999999993</v>
      </c>
      <c r="AI111" s="97">
        <v>83.712913999999998</v>
      </c>
      <c r="AJ111" s="97">
        <v>84.682616999999993</v>
      </c>
      <c r="AK111" s="64">
        <v>1.5377E-2</v>
      </c>
    </row>
    <row r="113" spans="1:37" ht="15" customHeight="1" x14ac:dyDescent="0.45">
      <c r="A113" s="96" t="s">
        <v>475</v>
      </c>
      <c r="B113" s="62" t="s">
        <v>476</v>
      </c>
      <c r="C113" s="97">
        <v>135.31770299999999</v>
      </c>
      <c r="D113" s="97">
        <v>134.27882399999999</v>
      </c>
      <c r="E113" s="97">
        <v>133.616714</v>
      </c>
      <c r="F113" s="97">
        <v>133.108994</v>
      </c>
      <c r="G113" s="97">
        <v>132.632172</v>
      </c>
      <c r="H113" s="97">
        <v>131.97607400000001</v>
      </c>
      <c r="I113" s="97">
        <v>131.40249600000001</v>
      </c>
      <c r="J113" s="97">
        <v>130.875092</v>
      </c>
      <c r="K113" s="97">
        <v>130.32766699999999</v>
      </c>
      <c r="L113" s="97">
        <v>129.819489</v>
      </c>
      <c r="M113" s="97">
        <v>129.33656300000001</v>
      </c>
      <c r="N113" s="97">
        <v>128.91828899999999</v>
      </c>
      <c r="O113" s="97">
        <v>128.549362</v>
      </c>
      <c r="P113" s="97">
        <v>128.27327</v>
      </c>
      <c r="Q113" s="97">
        <v>128.137878</v>
      </c>
      <c r="R113" s="97">
        <v>127.990532</v>
      </c>
      <c r="S113" s="97">
        <v>127.88732899999999</v>
      </c>
      <c r="T113" s="97">
        <v>127.90370900000001</v>
      </c>
      <c r="U113" s="97">
        <v>127.907028</v>
      </c>
      <c r="V113" s="97">
        <v>127.89865899999999</v>
      </c>
      <c r="W113" s="97">
        <v>127.921967</v>
      </c>
      <c r="X113" s="97">
        <v>127.96122</v>
      </c>
      <c r="Y113" s="97">
        <v>127.98297100000001</v>
      </c>
      <c r="Z113" s="97">
        <v>128.01707500000001</v>
      </c>
      <c r="AA113" s="97">
        <v>128.05204800000001</v>
      </c>
      <c r="AB113" s="97">
        <v>128.12657200000001</v>
      </c>
      <c r="AC113" s="97">
        <v>128.19894400000001</v>
      </c>
      <c r="AD113" s="97">
        <v>128.31225599999999</v>
      </c>
      <c r="AE113" s="97">
        <v>128.43161000000001</v>
      </c>
      <c r="AF113" s="97">
        <v>128.538681</v>
      </c>
      <c r="AG113" s="97">
        <v>128.60691800000001</v>
      </c>
      <c r="AH113" s="97">
        <v>128.635727</v>
      </c>
      <c r="AI113" s="97">
        <v>128.67669699999999</v>
      </c>
      <c r="AJ113" s="97">
        <v>128.71118200000001</v>
      </c>
      <c r="AK113" s="64">
        <v>-1.323E-3</v>
      </c>
    </row>
    <row r="114" spans="1:37" ht="15" customHeight="1" x14ac:dyDescent="0.45">
      <c r="A114" s="96" t="s">
        <v>477</v>
      </c>
      <c r="B114" s="62" t="s">
        <v>478</v>
      </c>
      <c r="C114" s="97">
        <v>679.153503</v>
      </c>
      <c r="D114" s="97">
        <v>704.263733</v>
      </c>
      <c r="E114" s="97">
        <v>690.70654300000001</v>
      </c>
      <c r="F114" s="97">
        <v>673.19164999999998</v>
      </c>
      <c r="G114" s="97">
        <v>660.01245100000006</v>
      </c>
      <c r="H114" s="97">
        <v>647.85308799999996</v>
      </c>
      <c r="I114" s="97">
        <v>640.444885</v>
      </c>
      <c r="J114" s="97">
        <v>641.46557600000006</v>
      </c>
      <c r="K114" s="97">
        <v>653.29547100000002</v>
      </c>
      <c r="L114" s="97">
        <v>657.33300799999995</v>
      </c>
      <c r="M114" s="97">
        <v>664.64691200000004</v>
      </c>
      <c r="N114" s="97">
        <v>673.61926300000005</v>
      </c>
      <c r="O114" s="97">
        <v>680.86157200000002</v>
      </c>
      <c r="P114" s="97">
        <v>682.96490500000004</v>
      </c>
      <c r="Q114" s="97">
        <v>685.36377000000005</v>
      </c>
      <c r="R114" s="97">
        <v>692.49523899999997</v>
      </c>
      <c r="S114" s="97">
        <v>693.11206100000004</v>
      </c>
      <c r="T114" s="97">
        <v>696.35351600000001</v>
      </c>
      <c r="U114" s="97">
        <v>697.71765100000005</v>
      </c>
      <c r="V114" s="97">
        <v>700.13562000000002</v>
      </c>
      <c r="W114" s="97">
        <v>700.378784</v>
      </c>
      <c r="X114" s="97">
        <v>703.28393600000004</v>
      </c>
      <c r="Y114" s="97">
        <v>706.42126499999995</v>
      </c>
      <c r="Z114" s="97">
        <v>711.11010699999997</v>
      </c>
      <c r="AA114" s="97">
        <v>715.57800299999997</v>
      </c>
      <c r="AB114" s="97">
        <v>721.45178199999998</v>
      </c>
      <c r="AC114" s="97">
        <v>725.307861</v>
      </c>
      <c r="AD114" s="97">
        <v>731.30902100000003</v>
      </c>
      <c r="AE114" s="97">
        <v>736.50280799999996</v>
      </c>
      <c r="AF114" s="97">
        <v>740.35290499999996</v>
      </c>
      <c r="AG114" s="97">
        <v>745.32843000000003</v>
      </c>
      <c r="AH114" s="97">
        <v>751.28027299999997</v>
      </c>
      <c r="AI114" s="97">
        <v>757.93084699999997</v>
      </c>
      <c r="AJ114" s="97">
        <v>764.31817599999999</v>
      </c>
      <c r="AK114" s="64">
        <v>2.5600000000000002E-3</v>
      </c>
    </row>
    <row r="116" spans="1:37" ht="15" customHeight="1" x14ac:dyDescent="0.45">
      <c r="A116" s="96" t="s">
        <v>479</v>
      </c>
      <c r="B116" s="61" t="s">
        <v>480</v>
      </c>
      <c r="C116" s="67">
        <v>27942.273438</v>
      </c>
      <c r="D116" s="67">
        <v>28028.386718999998</v>
      </c>
      <c r="E116" s="67">
        <v>28231.378906000002</v>
      </c>
      <c r="F116" s="67">
        <v>27907.550781000002</v>
      </c>
      <c r="G116" s="67">
        <v>27649.613281000002</v>
      </c>
      <c r="H116" s="67">
        <v>27413.679688</v>
      </c>
      <c r="I116" s="67">
        <v>27081.539062</v>
      </c>
      <c r="J116" s="67">
        <v>26737.728515999999</v>
      </c>
      <c r="K116" s="67">
        <v>26403.916015999999</v>
      </c>
      <c r="L116" s="67">
        <v>26130.222656000002</v>
      </c>
      <c r="M116" s="67">
        <v>25866.310547000001</v>
      </c>
      <c r="N116" s="67">
        <v>25650.449218999998</v>
      </c>
      <c r="O116" s="67">
        <v>25419.376952999999</v>
      </c>
      <c r="P116" s="67">
        <v>25192.322265999999</v>
      </c>
      <c r="Q116" s="67">
        <v>24995.238281000002</v>
      </c>
      <c r="R116" s="67">
        <v>24816.873047000001</v>
      </c>
      <c r="S116" s="67">
        <v>24656.070312</v>
      </c>
      <c r="T116" s="67">
        <v>24529.458984000001</v>
      </c>
      <c r="U116" s="67">
        <v>24422.037109000001</v>
      </c>
      <c r="V116" s="67">
        <v>24372.001952999999</v>
      </c>
      <c r="W116" s="67">
        <v>24351.914062</v>
      </c>
      <c r="X116" s="67">
        <v>24362.824218999998</v>
      </c>
      <c r="Y116" s="67">
        <v>24386.867188</v>
      </c>
      <c r="Z116" s="67">
        <v>24422.039062</v>
      </c>
      <c r="AA116" s="67">
        <v>24479.832031000002</v>
      </c>
      <c r="AB116" s="67">
        <v>24551.398438</v>
      </c>
      <c r="AC116" s="67">
        <v>24650.125</v>
      </c>
      <c r="AD116" s="67">
        <v>24759.980468999998</v>
      </c>
      <c r="AE116" s="67">
        <v>24889.339843999998</v>
      </c>
      <c r="AF116" s="67">
        <v>25021.359375</v>
      </c>
      <c r="AG116" s="67">
        <v>25169.119140999999</v>
      </c>
      <c r="AH116" s="67">
        <v>25320.494140999999</v>
      </c>
      <c r="AI116" s="67">
        <v>25468.285156000002</v>
      </c>
      <c r="AJ116" s="67">
        <v>25620.25</v>
      </c>
      <c r="AK116" s="68">
        <v>-2.8029999999999999E-3</v>
      </c>
    </row>
    <row r="117" spans="1:37" ht="15" customHeight="1" thickBot="1" x14ac:dyDescent="0.5"/>
    <row r="118" spans="1:37" ht="15" customHeight="1" x14ac:dyDescent="0.45">
      <c r="B118" s="116" t="s">
        <v>481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</row>
    <row r="119" spans="1:37" ht="15" customHeight="1" x14ac:dyDescent="0.45">
      <c r="B119" s="53" t="s">
        <v>482</v>
      </c>
    </row>
    <row r="120" spans="1:37" ht="15" customHeight="1" x14ac:dyDescent="0.45">
      <c r="B120" s="53" t="s">
        <v>483</v>
      </c>
    </row>
    <row r="121" spans="1:37" ht="15" customHeight="1" x14ac:dyDescent="0.45">
      <c r="B121" s="53" t="s">
        <v>484</v>
      </c>
    </row>
    <row r="122" spans="1:37" ht="15" customHeight="1" x14ac:dyDescent="0.45">
      <c r="B122" s="53" t="s">
        <v>485</v>
      </c>
    </row>
    <row r="123" spans="1:37" ht="15" customHeight="1" x14ac:dyDescent="0.45">
      <c r="B123" s="53" t="s">
        <v>486</v>
      </c>
    </row>
    <row r="124" spans="1:37" ht="15" customHeight="1" x14ac:dyDescent="0.45">
      <c r="B124" s="53" t="s">
        <v>166</v>
      </c>
    </row>
    <row r="125" spans="1:37" ht="15" customHeight="1" x14ac:dyDescent="0.45">
      <c r="B125" s="53" t="s">
        <v>487</v>
      </c>
    </row>
    <row r="126" spans="1:37" ht="15" customHeight="1" x14ac:dyDescent="0.45">
      <c r="B126" s="53" t="s">
        <v>488</v>
      </c>
    </row>
    <row r="127" spans="1:37" ht="15" customHeight="1" x14ac:dyDescent="0.45">
      <c r="B127" s="53" t="s">
        <v>489</v>
      </c>
    </row>
    <row r="128" spans="1:37" ht="15" customHeight="1" x14ac:dyDescent="0.45">
      <c r="B128" s="53" t="s">
        <v>490</v>
      </c>
    </row>
    <row r="129" spans="2:2" ht="15" customHeight="1" x14ac:dyDescent="0.45">
      <c r="B129" s="53" t="s">
        <v>491</v>
      </c>
    </row>
    <row r="130" spans="2:2" ht="15" customHeight="1" x14ac:dyDescent="0.45">
      <c r="B130" s="53" t="s">
        <v>492</v>
      </c>
    </row>
    <row r="131" spans="2:2" ht="15" customHeight="1" x14ac:dyDescent="0.45">
      <c r="B131" s="53" t="s">
        <v>493</v>
      </c>
    </row>
    <row r="132" spans="2:2" ht="15" customHeight="1" x14ac:dyDescent="0.45">
      <c r="B132" s="53" t="s">
        <v>494</v>
      </c>
    </row>
  </sheetData>
  <mergeCells count="1">
    <mergeCell ref="B118:AK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defaultColWidth="9.1328125" defaultRowHeight="15" customHeight="1" x14ac:dyDescent="0.35"/>
  <cols>
    <col min="1" max="1" width="20.86328125" style="54" hidden="1" customWidth="1"/>
    <col min="2" max="2" width="45.73046875" style="54" customWidth="1"/>
    <col min="3" max="16384" width="9.1328125" style="54"/>
  </cols>
  <sheetData>
    <row r="1" spans="1:37" ht="15" customHeight="1" thickBot="1" x14ac:dyDescent="0.4">
      <c r="B1" s="55" t="s">
        <v>142</v>
      </c>
      <c r="C1" s="56">
        <v>2017</v>
      </c>
      <c r="D1" s="56">
        <v>2018</v>
      </c>
      <c r="E1" s="56">
        <v>2019</v>
      </c>
      <c r="F1" s="56">
        <v>2020</v>
      </c>
      <c r="G1" s="56">
        <v>2021</v>
      </c>
      <c r="H1" s="56">
        <v>2022</v>
      </c>
      <c r="I1" s="56">
        <v>2023</v>
      </c>
      <c r="J1" s="56">
        <v>2024</v>
      </c>
      <c r="K1" s="56">
        <v>2025</v>
      </c>
      <c r="L1" s="56">
        <v>2026</v>
      </c>
      <c r="M1" s="56">
        <v>2027</v>
      </c>
      <c r="N1" s="56">
        <v>2028</v>
      </c>
      <c r="O1" s="56">
        <v>2029</v>
      </c>
      <c r="P1" s="56">
        <v>2030</v>
      </c>
      <c r="Q1" s="56">
        <v>2031</v>
      </c>
      <c r="R1" s="56">
        <v>2032</v>
      </c>
      <c r="S1" s="56">
        <v>2033</v>
      </c>
      <c r="T1" s="56">
        <v>2034</v>
      </c>
      <c r="U1" s="56">
        <v>2035</v>
      </c>
      <c r="V1" s="56">
        <v>2036</v>
      </c>
      <c r="W1" s="56">
        <v>2037</v>
      </c>
      <c r="X1" s="56">
        <v>2038</v>
      </c>
      <c r="Y1" s="56">
        <v>2039</v>
      </c>
      <c r="Z1" s="56">
        <v>2040</v>
      </c>
      <c r="AA1" s="56">
        <v>2041</v>
      </c>
      <c r="AB1" s="56">
        <v>2042</v>
      </c>
      <c r="AC1" s="56">
        <v>2043</v>
      </c>
      <c r="AD1" s="56">
        <v>2044</v>
      </c>
      <c r="AE1" s="56">
        <v>2045</v>
      </c>
      <c r="AF1" s="56">
        <v>2046</v>
      </c>
      <c r="AG1" s="56">
        <v>2047</v>
      </c>
      <c r="AH1" s="56">
        <v>2048</v>
      </c>
      <c r="AI1" s="56">
        <v>2049</v>
      </c>
      <c r="AJ1" s="56">
        <v>2050</v>
      </c>
    </row>
    <row r="2" spans="1:37" ht="15" customHeight="1" thickTop="1" x14ac:dyDescent="0.35"/>
    <row r="3" spans="1:37" ht="15" customHeight="1" x14ac:dyDescent="0.35">
      <c r="C3" s="57" t="s">
        <v>143</v>
      </c>
      <c r="D3" s="57" t="s">
        <v>118</v>
      </c>
      <c r="E3" s="57"/>
      <c r="F3" s="57"/>
      <c r="G3" s="57"/>
    </row>
    <row r="4" spans="1:37" ht="15" customHeight="1" x14ac:dyDescent="0.35">
      <c r="C4" s="57" t="s">
        <v>144</v>
      </c>
      <c r="D4" s="57" t="s">
        <v>145</v>
      </c>
      <c r="E4" s="57"/>
      <c r="F4" s="57"/>
      <c r="G4" s="57" t="s">
        <v>146</v>
      </c>
    </row>
    <row r="5" spans="1:37" ht="15" customHeight="1" x14ac:dyDescent="0.35">
      <c r="C5" s="57" t="s">
        <v>147</v>
      </c>
      <c r="D5" s="57" t="s">
        <v>148</v>
      </c>
      <c r="E5" s="57"/>
      <c r="F5" s="57"/>
      <c r="G5" s="57"/>
    </row>
    <row r="6" spans="1:37" ht="15" customHeight="1" x14ac:dyDescent="0.35">
      <c r="C6" s="57" t="s">
        <v>149</v>
      </c>
      <c r="D6" s="57"/>
      <c r="E6" s="57" t="s">
        <v>150</v>
      </c>
      <c r="F6" s="57"/>
      <c r="G6" s="57"/>
    </row>
    <row r="10" spans="1:37" ht="15" customHeight="1" x14ac:dyDescent="0.5">
      <c r="A10" s="58" t="s">
        <v>170</v>
      </c>
      <c r="B10" s="59" t="s">
        <v>171</v>
      </c>
    </row>
    <row r="11" spans="1:37" ht="15" customHeight="1" x14ac:dyDescent="0.35">
      <c r="B11" s="55" t="s">
        <v>172</v>
      </c>
    </row>
    <row r="12" spans="1:37" ht="15" customHeight="1" x14ac:dyDescent="0.35">
      <c r="B12" s="55" t="s">
        <v>153</v>
      </c>
      <c r="C12" s="60" t="s">
        <v>153</v>
      </c>
      <c r="D12" s="60" t="s">
        <v>153</v>
      </c>
      <c r="E12" s="60" t="s">
        <v>153</v>
      </c>
      <c r="F12" s="60" t="s">
        <v>153</v>
      </c>
      <c r="G12" s="60" t="s">
        <v>153</v>
      </c>
      <c r="H12" s="60" t="s">
        <v>153</v>
      </c>
      <c r="I12" s="60" t="s">
        <v>153</v>
      </c>
      <c r="J12" s="60" t="s">
        <v>153</v>
      </c>
      <c r="K12" s="60" t="s">
        <v>153</v>
      </c>
      <c r="L12" s="60" t="s">
        <v>153</v>
      </c>
      <c r="M12" s="60" t="s">
        <v>153</v>
      </c>
      <c r="N12" s="60" t="s">
        <v>153</v>
      </c>
      <c r="O12" s="60" t="s">
        <v>153</v>
      </c>
      <c r="P12" s="60" t="s">
        <v>153</v>
      </c>
      <c r="Q12" s="60" t="s">
        <v>153</v>
      </c>
      <c r="R12" s="60" t="s">
        <v>153</v>
      </c>
      <c r="S12" s="60" t="s">
        <v>153</v>
      </c>
      <c r="T12" s="60" t="s">
        <v>153</v>
      </c>
      <c r="U12" s="60" t="s">
        <v>153</v>
      </c>
      <c r="V12" s="60" t="s">
        <v>153</v>
      </c>
      <c r="W12" s="60" t="s">
        <v>153</v>
      </c>
      <c r="X12" s="60" t="s">
        <v>153</v>
      </c>
      <c r="Y12" s="60" t="s">
        <v>153</v>
      </c>
      <c r="Z12" s="60" t="s">
        <v>153</v>
      </c>
      <c r="AA12" s="60" t="s">
        <v>153</v>
      </c>
      <c r="AB12" s="60" t="s">
        <v>153</v>
      </c>
      <c r="AC12" s="60" t="s">
        <v>153</v>
      </c>
      <c r="AD12" s="60" t="s">
        <v>153</v>
      </c>
      <c r="AE12" s="60" t="s">
        <v>153</v>
      </c>
      <c r="AF12" s="60" t="s">
        <v>153</v>
      </c>
      <c r="AG12" s="60" t="s">
        <v>153</v>
      </c>
      <c r="AH12" s="60" t="s">
        <v>153</v>
      </c>
      <c r="AI12" s="60" t="s">
        <v>153</v>
      </c>
      <c r="AJ12" s="60" t="s">
        <v>153</v>
      </c>
      <c r="AK12" s="60" t="s">
        <v>154</v>
      </c>
    </row>
    <row r="13" spans="1:37" ht="15" customHeight="1" thickBot="1" x14ac:dyDescent="0.4">
      <c r="B13" s="56" t="s">
        <v>153</v>
      </c>
      <c r="C13" s="56">
        <v>2017</v>
      </c>
      <c r="D13" s="56">
        <v>2018</v>
      </c>
      <c r="E13" s="56">
        <v>2019</v>
      </c>
      <c r="F13" s="56">
        <v>2020</v>
      </c>
      <c r="G13" s="56">
        <v>2021</v>
      </c>
      <c r="H13" s="56">
        <v>2022</v>
      </c>
      <c r="I13" s="56">
        <v>2023</v>
      </c>
      <c r="J13" s="56">
        <v>2024</v>
      </c>
      <c r="K13" s="56">
        <v>2025</v>
      </c>
      <c r="L13" s="56">
        <v>2026</v>
      </c>
      <c r="M13" s="56">
        <v>2027</v>
      </c>
      <c r="N13" s="56">
        <v>2028</v>
      </c>
      <c r="O13" s="56">
        <v>2029</v>
      </c>
      <c r="P13" s="56">
        <v>2030</v>
      </c>
      <c r="Q13" s="56">
        <v>2031</v>
      </c>
      <c r="R13" s="56">
        <v>2032</v>
      </c>
      <c r="S13" s="56">
        <v>2033</v>
      </c>
      <c r="T13" s="56">
        <v>2034</v>
      </c>
      <c r="U13" s="56">
        <v>2035</v>
      </c>
      <c r="V13" s="56">
        <v>2036</v>
      </c>
      <c r="W13" s="56">
        <v>2037</v>
      </c>
      <c r="X13" s="56">
        <v>2038</v>
      </c>
      <c r="Y13" s="56">
        <v>2039</v>
      </c>
      <c r="Z13" s="56">
        <v>2040</v>
      </c>
      <c r="AA13" s="56">
        <v>2041</v>
      </c>
      <c r="AB13" s="56">
        <v>2042</v>
      </c>
      <c r="AC13" s="56">
        <v>2043</v>
      </c>
      <c r="AD13" s="56">
        <v>2044</v>
      </c>
      <c r="AE13" s="56">
        <v>2045</v>
      </c>
      <c r="AF13" s="56">
        <v>2046</v>
      </c>
      <c r="AG13" s="56">
        <v>2047</v>
      </c>
      <c r="AH13" s="56">
        <v>2048</v>
      </c>
      <c r="AI13" s="56">
        <v>2049</v>
      </c>
      <c r="AJ13" s="56">
        <v>2050</v>
      </c>
      <c r="AK13" s="56">
        <v>2050</v>
      </c>
    </row>
    <row r="14" spans="1:37" ht="15" customHeight="1" thickTop="1" x14ac:dyDescent="0.35">
      <c r="B14" s="61" t="s">
        <v>173</v>
      </c>
    </row>
    <row r="15" spans="1:37" ht="15" customHeight="1" x14ac:dyDescent="0.35">
      <c r="B15" s="61" t="s">
        <v>174</v>
      </c>
    </row>
    <row r="16" spans="1:37" ht="15" customHeight="1" x14ac:dyDescent="0.45">
      <c r="A16" s="58" t="s">
        <v>175</v>
      </c>
      <c r="B16" s="62" t="s">
        <v>176</v>
      </c>
      <c r="C16" s="63">
        <v>6.6360000000000001</v>
      </c>
      <c r="D16" s="63">
        <v>6.6360000000000001</v>
      </c>
      <c r="E16" s="63">
        <v>6.6360000000000001</v>
      </c>
      <c r="F16" s="63">
        <v>6.6360000000000001</v>
      </c>
      <c r="G16" s="63">
        <v>6.6360000000000001</v>
      </c>
      <c r="H16" s="63">
        <v>6.6360000000000001</v>
      </c>
      <c r="I16" s="63">
        <v>6.6360000000000001</v>
      </c>
      <c r="J16" s="63">
        <v>6.6360000000000001</v>
      </c>
      <c r="K16" s="63">
        <v>6.6360000000000001</v>
      </c>
      <c r="L16" s="63">
        <v>6.6360000000000001</v>
      </c>
      <c r="M16" s="63">
        <v>6.6360000000000001</v>
      </c>
      <c r="N16" s="63">
        <v>6.6360000000000001</v>
      </c>
      <c r="O16" s="63">
        <v>6.6360000000000001</v>
      </c>
      <c r="P16" s="63">
        <v>6.6360000000000001</v>
      </c>
      <c r="Q16" s="63">
        <v>6.6360000000000001</v>
      </c>
      <c r="R16" s="63">
        <v>6.6360000000000001</v>
      </c>
      <c r="S16" s="63">
        <v>6.6360000000000001</v>
      </c>
      <c r="T16" s="63">
        <v>6.6360000000000001</v>
      </c>
      <c r="U16" s="63">
        <v>6.6360000000000001</v>
      </c>
      <c r="V16" s="63">
        <v>6.6360000000000001</v>
      </c>
      <c r="W16" s="63">
        <v>6.6360000000000001</v>
      </c>
      <c r="X16" s="63">
        <v>6.6360000000000001</v>
      </c>
      <c r="Y16" s="63">
        <v>6.6360000000000001</v>
      </c>
      <c r="Z16" s="63">
        <v>6.6360000000000001</v>
      </c>
      <c r="AA16" s="63">
        <v>6.6360000000000001</v>
      </c>
      <c r="AB16" s="63">
        <v>6.6360000000000001</v>
      </c>
      <c r="AC16" s="63">
        <v>6.6360000000000001</v>
      </c>
      <c r="AD16" s="63">
        <v>6.6360000000000001</v>
      </c>
      <c r="AE16" s="63">
        <v>6.6360000000000001</v>
      </c>
      <c r="AF16" s="63">
        <v>6.6360000000000001</v>
      </c>
      <c r="AG16" s="63">
        <v>6.6360000000000001</v>
      </c>
      <c r="AH16" s="63">
        <v>6.6360000000000001</v>
      </c>
      <c r="AI16" s="63">
        <v>6.6360000000000001</v>
      </c>
      <c r="AJ16" s="63">
        <v>6.6360000000000001</v>
      </c>
      <c r="AK16" s="64">
        <v>0</v>
      </c>
    </row>
    <row r="17" spans="1:37" ht="15" customHeight="1" x14ac:dyDescent="0.45">
      <c r="A17" s="58" t="s">
        <v>177</v>
      </c>
      <c r="B17" s="62" t="s">
        <v>178</v>
      </c>
      <c r="C17" s="63">
        <v>5.048</v>
      </c>
      <c r="D17" s="63">
        <v>5.048</v>
      </c>
      <c r="E17" s="63">
        <v>5.048</v>
      </c>
      <c r="F17" s="63">
        <v>5.048</v>
      </c>
      <c r="G17" s="63">
        <v>5.048</v>
      </c>
      <c r="H17" s="63">
        <v>5.048</v>
      </c>
      <c r="I17" s="63">
        <v>5.048</v>
      </c>
      <c r="J17" s="63">
        <v>5.048</v>
      </c>
      <c r="K17" s="63">
        <v>5.048</v>
      </c>
      <c r="L17" s="63">
        <v>5.048</v>
      </c>
      <c r="M17" s="63">
        <v>5.048</v>
      </c>
      <c r="N17" s="63">
        <v>5.048</v>
      </c>
      <c r="O17" s="63">
        <v>5.048</v>
      </c>
      <c r="P17" s="63">
        <v>5.048</v>
      </c>
      <c r="Q17" s="63">
        <v>5.048</v>
      </c>
      <c r="R17" s="63">
        <v>5.048</v>
      </c>
      <c r="S17" s="63">
        <v>5.048</v>
      </c>
      <c r="T17" s="63">
        <v>5.048</v>
      </c>
      <c r="U17" s="63">
        <v>5.048</v>
      </c>
      <c r="V17" s="63">
        <v>5.048</v>
      </c>
      <c r="W17" s="63">
        <v>5.048</v>
      </c>
      <c r="X17" s="63">
        <v>5.048</v>
      </c>
      <c r="Y17" s="63">
        <v>5.048</v>
      </c>
      <c r="Z17" s="63">
        <v>5.048</v>
      </c>
      <c r="AA17" s="63">
        <v>5.048</v>
      </c>
      <c r="AB17" s="63">
        <v>5.048</v>
      </c>
      <c r="AC17" s="63">
        <v>5.048</v>
      </c>
      <c r="AD17" s="63">
        <v>5.048</v>
      </c>
      <c r="AE17" s="63">
        <v>5.048</v>
      </c>
      <c r="AF17" s="63">
        <v>5.048</v>
      </c>
      <c r="AG17" s="63">
        <v>5.048</v>
      </c>
      <c r="AH17" s="63">
        <v>5.048</v>
      </c>
      <c r="AI17" s="63">
        <v>5.048</v>
      </c>
      <c r="AJ17" s="63">
        <v>5.048</v>
      </c>
      <c r="AK17" s="64">
        <v>0</v>
      </c>
    </row>
    <row r="18" spans="1:37" ht="15" customHeight="1" x14ac:dyDescent="0.45">
      <c r="A18" s="58" t="s">
        <v>179</v>
      </c>
      <c r="B18" s="62" t="s">
        <v>180</v>
      </c>
      <c r="C18" s="63">
        <v>5.359</v>
      </c>
      <c r="D18" s="63">
        <v>5.359</v>
      </c>
      <c r="E18" s="63">
        <v>5.359</v>
      </c>
      <c r="F18" s="63">
        <v>5.359</v>
      </c>
      <c r="G18" s="63">
        <v>5.359</v>
      </c>
      <c r="H18" s="63">
        <v>5.359</v>
      </c>
      <c r="I18" s="63">
        <v>5.359</v>
      </c>
      <c r="J18" s="63">
        <v>5.359</v>
      </c>
      <c r="K18" s="63">
        <v>5.359</v>
      </c>
      <c r="L18" s="63">
        <v>5.359</v>
      </c>
      <c r="M18" s="63">
        <v>5.359</v>
      </c>
      <c r="N18" s="63">
        <v>5.359</v>
      </c>
      <c r="O18" s="63">
        <v>5.359</v>
      </c>
      <c r="P18" s="63">
        <v>5.359</v>
      </c>
      <c r="Q18" s="63">
        <v>5.359</v>
      </c>
      <c r="R18" s="63">
        <v>5.359</v>
      </c>
      <c r="S18" s="63">
        <v>5.359</v>
      </c>
      <c r="T18" s="63">
        <v>5.359</v>
      </c>
      <c r="U18" s="63">
        <v>5.359</v>
      </c>
      <c r="V18" s="63">
        <v>5.359</v>
      </c>
      <c r="W18" s="63">
        <v>5.359</v>
      </c>
      <c r="X18" s="63">
        <v>5.359</v>
      </c>
      <c r="Y18" s="63">
        <v>5.359</v>
      </c>
      <c r="Z18" s="63">
        <v>5.359</v>
      </c>
      <c r="AA18" s="63">
        <v>5.359</v>
      </c>
      <c r="AB18" s="63">
        <v>5.359</v>
      </c>
      <c r="AC18" s="63">
        <v>5.359</v>
      </c>
      <c r="AD18" s="63">
        <v>5.359</v>
      </c>
      <c r="AE18" s="63">
        <v>5.359</v>
      </c>
      <c r="AF18" s="63">
        <v>5.359</v>
      </c>
      <c r="AG18" s="63">
        <v>5.359</v>
      </c>
      <c r="AH18" s="63">
        <v>5.359</v>
      </c>
      <c r="AI18" s="63">
        <v>5.359</v>
      </c>
      <c r="AJ18" s="63">
        <v>5.359</v>
      </c>
      <c r="AK18" s="64">
        <v>0</v>
      </c>
    </row>
    <row r="19" spans="1:37" s="90" customFormat="1" ht="15" customHeight="1" x14ac:dyDescent="0.45">
      <c r="A19" s="86" t="s">
        <v>181</v>
      </c>
      <c r="B19" s="87" t="s">
        <v>182</v>
      </c>
      <c r="C19" s="88">
        <v>5.8250000000000002</v>
      </c>
      <c r="D19" s="88">
        <v>5.8250000000000002</v>
      </c>
      <c r="E19" s="88">
        <v>5.8250000000000002</v>
      </c>
      <c r="F19" s="88">
        <v>5.8250000000000002</v>
      </c>
      <c r="G19" s="88">
        <v>5.8250000000000002</v>
      </c>
      <c r="H19" s="88">
        <v>5.8250000000000002</v>
      </c>
      <c r="I19" s="88">
        <v>5.8250000000000002</v>
      </c>
      <c r="J19" s="88">
        <v>5.8250000000000002</v>
      </c>
      <c r="K19" s="88">
        <v>5.8250000000000002</v>
      </c>
      <c r="L19" s="88">
        <v>5.8250000000000002</v>
      </c>
      <c r="M19" s="88">
        <v>5.8250000000000002</v>
      </c>
      <c r="N19" s="88">
        <v>5.8250000000000002</v>
      </c>
      <c r="O19" s="88">
        <v>5.8250000000000002</v>
      </c>
      <c r="P19" s="88">
        <v>5.8250000000000002</v>
      </c>
      <c r="Q19" s="88">
        <v>5.8250000000000002</v>
      </c>
      <c r="R19" s="88">
        <v>5.8250000000000002</v>
      </c>
      <c r="S19" s="88">
        <v>5.8250000000000002</v>
      </c>
      <c r="T19" s="88">
        <v>5.8250000000000002</v>
      </c>
      <c r="U19" s="88">
        <v>5.8250000000000002</v>
      </c>
      <c r="V19" s="88">
        <v>5.8250000000000002</v>
      </c>
      <c r="W19" s="88">
        <v>5.8250000000000002</v>
      </c>
      <c r="X19" s="88">
        <v>5.8250000000000002</v>
      </c>
      <c r="Y19" s="88">
        <v>5.8250000000000002</v>
      </c>
      <c r="Z19" s="88">
        <v>5.8250000000000002</v>
      </c>
      <c r="AA19" s="88">
        <v>5.8250000000000002</v>
      </c>
      <c r="AB19" s="88">
        <v>5.8250000000000002</v>
      </c>
      <c r="AC19" s="88">
        <v>5.8250000000000002</v>
      </c>
      <c r="AD19" s="88">
        <v>5.8250000000000002</v>
      </c>
      <c r="AE19" s="88">
        <v>5.8250000000000002</v>
      </c>
      <c r="AF19" s="88">
        <v>5.8250000000000002</v>
      </c>
      <c r="AG19" s="88">
        <v>5.8250000000000002</v>
      </c>
      <c r="AH19" s="88">
        <v>5.8250000000000002</v>
      </c>
      <c r="AI19" s="88">
        <v>5.8250000000000002</v>
      </c>
      <c r="AJ19" s="88">
        <v>5.8250000000000002</v>
      </c>
      <c r="AK19" s="89">
        <v>0</v>
      </c>
    </row>
    <row r="20" spans="1:37" ht="15" customHeight="1" x14ac:dyDescent="0.45">
      <c r="A20" s="58" t="s">
        <v>183</v>
      </c>
      <c r="B20" s="62" t="s">
        <v>184</v>
      </c>
      <c r="C20" s="63">
        <v>5.7746510000000004</v>
      </c>
      <c r="D20" s="63">
        <v>5.7738240000000003</v>
      </c>
      <c r="E20" s="63">
        <v>5.7736289999999997</v>
      </c>
      <c r="F20" s="63">
        <v>5.7729280000000003</v>
      </c>
      <c r="G20" s="63">
        <v>5.7731190000000003</v>
      </c>
      <c r="H20" s="63">
        <v>5.7737270000000001</v>
      </c>
      <c r="I20" s="63">
        <v>5.7724289999999998</v>
      </c>
      <c r="J20" s="63">
        <v>5.773784</v>
      </c>
      <c r="K20" s="63">
        <v>5.7726059999999997</v>
      </c>
      <c r="L20" s="63">
        <v>5.7733230000000004</v>
      </c>
      <c r="M20" s="63">
        <v>5.7745470000000001</v>
      </c>
      <c r="N20" s="63">
        <v>5.7747440000000001</v>
      </c>
      <c r="O20" s="63">
        <v>5.7735219999999998</v>
      </c>
      <c r="P20" s="63">
        <v>5.7736159999999996</v>
      </c>
      <c r="Q20" s="63">
        <v>5.7735810000000001</v>
      </c>
      <c r="R20" s="63">
        <v>5.7734930000000002</v>
      </c>
      <c r="S20" s="63">
        <v>5.7744850000000003</v>
      </c>
      <c r="T20" s="63">
        <v>5.7733730000000003</v>
      </c>
      <c r="U20" s="63">
        <v>5.7733169999999996</v>
      </c>
      <c r="V20" s="63">
        <v>5.7729939999999997</v>
      </c>
      <c r="W20" s="63">
        <v>5.7732359999999998</v>
      </c>
      <c r="X20" s="63">
        <v>5.7731630000000003</v>
      </c>
      <c r="Y20" s="63">
        <v>5.7730449999999998</v>
      </c>
      <c r="Z20" s="63">
        <v>5.773002</v>
      </c>
      <c r="AA20" s="63">
        <v>5.7729929999999996</v>
      </c>
      <c r="AB20" s="63">
        <v>5.7727380000000004</v>
      </c>
      <c r="AC20" s="63">
        <v>5.772945</v>
      </c>
      <c r="AD20" s="63">
        <v>5.7726160000000002</v>
      </c>
      <c r="AE20" s="63">
        <v>5.7726569999999997</v>
      </c>
      <c r="AF20" s="63">
        <v>5.7725039999999996</v>
      </c>
      <c r="AG20" s="63">
        <v>5.7722730000000002</v>
      </c>
      <c r="AH20" s="63">
        <v>5.7721470000000004</v>
      </c>
      <c r="AI20" s="63">
        <v>5.7719480000000001</v>
      </c>
      <c r="AJ20" s="63">
        <v>5.7717749999999999</v>
      </c>
      <c r="AK20" s="64">
        <v>-1.1E-5</v>
      </c>
    </row>
    <row r="21" spans="1:37" ht="15" customHeight="1" x14ac:dyDescent="0.45">
      <c r="A21" s="58" t="s">
        <v>185</v>
      </c>
      <c r="B21" s="62" t="s">
        <v>186</v>
      </c>
      <c r="C21" s="63">
        <v>5.7746510000000004</v>
      </c>
      <c r="D21" s="63">
        <v>5.7738240000000003</v>
      </c>
      <c r="E21" s="63">
        <v>5.7736289999999997</v>
      </c>
      <c r="F21" s="63">
        <v>5.7729280000000003</v>
      </c>
      <c r="G21" s="63">
        <v>5.7731190000000003</v>
      </c>
      <c r="H21" s="63">
        <v>5.7737270000000001</v>
      </c>
      <c r="I21" s="63">
        <v>5.7724289999999998</v>
      </c>
      <c r="J21" s="63">
        <v>5.773784</v>
      </c>
      <c r="K21" s="63">
        <v>5.7726059999999997</v>
      </c>
      <c r="L21" s="63">
        <v>5.7733230000000004</v>
      </c>
      <c r="M21" s="63">
        <v>5.7745470000000001</v>
      </c>
      <c r="N21" s="63">
        <v>5.7747440000000001</v>
      </c>
      <c r="O21" s="63">
        <v>5.7735219999999998</v>
      </c>
      <c r="P21" s="63">
        <v>5.7736159999999996</v>
      </c>
      <c r="Q21" s="63">
        <v>5.7735810000000001</v>
      </c>
      <c r="R21" s="63">
        <v>5.7734930000000002</v>
      </c>
      <c r="S21" s="63">
        <v>5.7744850000000003</v>
      </c>
      <c r="T21" s="63">
        <v>5.7733730000000003</v>
      </c>
      <c r="U21" s="63">
        <v>5.7733169999999996</v>
      </c>
      <c r="V21" s="63">
        <v>5.7729939999999997</v>
      </c>
      <c r="W21" s="63">
        <v>5.7732359999999998</v>
      </c>
      <c r="X21" s="63">
        <v>5.7731630000000003</v>
      </c>
      <c r="Y21" s="63">
        <v>5.7730449999999998</v>
      </c>
      <c r="Z21" s="63">
        <v>5.773002</v>
      </c>
      <c r="AA21" s="63">
        <v>5.7729929999999996</v>
      </c>
      <c r="AB21" s="63">
        <v>5.7727380000000004</v>
      </c>
      <c r="AC21" s="63">
        <v>5.772945</v>
      </c>
      <c r="AD21" s="63">
        <v>5.7726160000000002</v>
      </c>
      <c r="AE21" s="63">
        <v>5.7726569999999997</v>
      </c>
      <c r="AF21" s="63">
        <v>5.7725039999999996</v>
      </c>
      <c r="AG21" s="63">
        <v>5.7722730000000002</v>
      </c>
      <c r="AH21" s="63">
        <v>5.7721470000000004</v>
      </c>
      <c r="AI21" s="63">
        <v>5.7719480000000001</v>
      </c>
      <c r="AJ21" s="63">
        <v>5.7717749999999999</v>
      </c>
      <c r="AK21" s="64">
        <v>-1.1E-5</v>
      </c>
    </row>
    <row r="22" spans="1:37" ht="15" customHeight="1" x14ac:dyDescent="0.45">
      <c r="A22" s="58" t="s">
        <v>187</v>
      </c>
      <c r="B22" s="62" t="s">
        <v>188</v>
      </c>
      <c r="C22" s="63">
        <v>5.7746510000000004</v>
      </c>
      <c r="D22" s="63">
        <v>5.7738240000000003</v>
      </c>
      <c r="E22" s="63">
        <v>5.7736289999999997</v>
      </c>
      <c r="F22" s="63">
        <v>5.7729280000000003</v>
      </c>
      <c r="G22" s="63">
        <v>5.7731190000000003</v>
      </c>
      <c r="H22" s="63">
        <v>5.7737270000000001</v>
      </c>
      <c r="I22" s="63">
        <v>5.7724289999999998</v>
      </c>
      <c r="J22" s="63">
        <v>5.773784</v>
      </c>
      <c r="K22" s="63">
        <v>5.7726059999999997</v>
      </c>
      <c r="L22" s="63">
        <v>5.7733230000000004</v>
      </c>
      <c r="M22" s="63">
        <v>5.7745470000000001</v>
      </c>
      <c r="N22" s="63">
        <v>5.7747440000000001</v>
      </c>
      <c r="O22" s="63">
        <v>5.7735219999999998</v>
      </c>
      <c r="P22" s="63">
        <v>5.7736159999999996</v>
      </c>
      <c r="Q22" s="63">
        <v>5.7735810000000001</v>
      </c>
      <c r="R22" s="63">
        <v>5.7734930000000002</v>
      </c>
      <c r="S22" s="63">
        <v>5.7744850000000003</v>
      </c>
      <c r="T22" s="63">
        <v>5.7733730000000003</v>
      </c>
      <c r="U22" s="63">
        <v>5.7733169999999996</v>
      </c>
      <c r="V22" s="63">
        <v>5.7729939999999997</v>
      </c>
      <c r="W22" s="63">
        <v>5.7732359999999998</v>
      </c>
      <c r="X22" s="63">
        <v>5.7731630000000003</v>
      </c>
      <c r="Y22" s="63">
        <v>5.7730449999999998</v>
      </c>
      <c r="Z22" s="63">
        <v>5.773002</v>
      </c>
      <c r="AA22" s="63">
        <v>5.7729929999999996</v>
      </c>
      <c r="AB22" s="63">
        <v>5.7727380000000004</v>
      </c>
      <c r="AC22" s="63">
        <v>5.772945</v>
      </c>
      <c r="AD22" s="63">
        <v>5.7726160000000002</v>
      </c>
      <c r="AE22" s="63">
        <v>5.7726569999999997</v>
      </c>
      <c r="AF22" s="63">
        <v>5.7725039999999996</v>
      </c>
      <c r="AG22" s="63">
        <v>5.7722730000000002</v>
      </c>
      <c r="AH22" s="63">
        <v>5.7721470000000004</v>
      </c>
      <c r="AI22" s="63">
        <v>5.7719480000000001</v>
      </c>
      <c r="AJ22" s="63">
        <v>5.7717749999999999</v>
      </c>
      <c r="AK22" s="64">
        <v>-1.1E-5</v>
      </c>
    </row>
    <row r="23" spans="1:37" ht="15" customHeight="1" x14ac:dyDescent="0.45">
      <c r="A23" s="58" t="s">
        <v>189</v>
      </c>
      <c r="B23" s="62" t="s">
        <v>190</v>
      </c>
      <c r="C23" s="63">
        <v>5.7746510000000004</v>
      </c>
      <c r="D23" s="63">
        <v>5.7738240000000003</v>
      </c>
      <c r="E23" s="63">
        <v>5.7736289999999997</v>
      </c>
      <c r="F23" s="63">
        <v>5.7729280000000003</v>
      </c>
      <c r="G23" s="63">
        <v>5.7731190000000003</v>
      </c>
      <c r="H23" s="63">
        <v>5.7737270000000001</v>
      </c>
      <c r="I23" s="63">
        <v>5.7724289999999998</v>
      </c>
      <c r="J23" s="63">
        <v>5.773784</v>
      </c>
      <c r="K23" s="63">
        <v>5.7726059999999997</v>
      </c>
      <c r="L23" s="63">
        <v>5.7733230000000004</v>
      </c>
      <c r="M23" s="63">
        <v>5.7745470000000001</v>
      </c>
      <c r="N23" s="63">
        <v>5.7747440000000001</v>
      </c>
      <c r="O23" s="63">
        <v>5.7735219999999998</v>
      </c>
      <c r="P23" s="63">
        <v>5.7736159999999996</v>
      </c>
      <c r="Q23" s="63">
        <v>5.7735810000000001</v>
      </c>
      <c r="R23" s="63">
        <v>5.7734930000000002</v>
      </c>
      <c r="S23" s="63">
        <v>5.7744850000000003</v>
      </c>
      <c r="T23" s="63">
        <v>5.7733730000000003</v>
      </c>
      <c r="U23" s="63">
        <v>5.7733169999999996</v>
      </c>
      <c r="V23" s="63">
        <v>5.7729939999999997</v>
      </c>
      <c r="W23" s="63">
        <v>5.7732359999999998</v>
      </c>
      <c r="X23" s="63">
        <v>5.7731630000000003</v>
      </c>
      <c r="Y23" s="63">
        <v>5.7730449999999998</v>
      </c>
      <c r="Z23" s="63">
        <v>5.773002</v>
      </c>
      <c r="AA23" s="63">
        <v>5.7729929999999996</v>
      </c>
      <c r="AB23" s="63">
        <v>5.7727380000000004</v>
      </c>
      <c r="AC23" s="63">
        <v>5.772945</v>
      </c>
      <c r="AD23" s="63">
        <v>5.7726160000000002</v>
      </c>
      <c r="AE23" s="63">
        <v>5.7726569999999997</v>
      </c>
      <c r="AF23" s="63">
        <v>5.7725039999999996</v>
      </c>
      <c r="AG23" s="63">
        <v>5.7722730000000002</v>
      </c>
      <c r="AH23" s="63">
        <v>5.7721470000000004</v>
      </c>
      <c r="AI23" s="63">
        <v>5.7719480000000001</v>
      </c>
      <c r="AJ23" s="63">
        <v>5.7717749999999999</v>
      </c>
      <c r="AK23" s="64">
        <v>-1.1E-5</v>
      </c>
    </row>
    <row r="24" spans="1:37" ht="15" customHeight="1" x14ac:dyDescent="0.45">
      <c r="A24" s="58" t="s">
        <v>191</v>
      </c>
      <c r="B24" s="62" t="s">
        <v>192</v>
      </c>
      <c r="C24" s="63">
        <v>5.7746510000000004</v>
      </c>
      <c r="D24" s="63">
        <v>5.7738240000000003</v>
      </c>
      <c r="E24" s="63">
        <v>5.7736289999999997</v>
      </c>
      <c r="F24" s="63">
        <v>5.7729280000000003</v>
      </c>
      <c r="G24" s="63">
        <v>5.7731190000000003</v>
      </c>
      <c r="H24" s="63">
        <v>5.7737270000000001</v>
      </c>
      <c r="I24" s="63">
        <v>5.7724289999999998</v>
      </c>
      <c r="J24" s="63">
        <v>5.773784</v>
      </c>
      <c r="K24" s="63">
        <v>5.7726059999999997</v>
      </c>
      <c r="L24" s="63">
        <v>5.7733230000000004</v>
      </c>
      <c r="M24" s="63">
        <v>5.7745470000000001</v>
      </c>
      <c r="N24" s="63">
        <v>5.7747440000000001</v>
      </c>
      <c r="O24" s="63">
        <v>5.7735219999999998</v>
      </c>
      <c r="P24" s="63">
        <v>5.7736159999999996</v>
      </c>
      <c r="Q24" s="63">
        <v>5.7735810000000001</v>
      </c>
      <c r="R24" s="63">
        <v>5.7734930000000002</v>
      </c>
      <c r="S24" s="63">
        <v>5.7744850000000003</v>
      </c>
      <c r="T24" s="63">
        <v>5.7733730000000003</v>
      </c>
      <c r="U24" s="63">
        <v>5.7733169999999996</v>
      </c>
      <c r="V24" s="63">
        <v>5.7729939999999997</v>
      </c>
      <c r="W24" s="63">
        <v>5.7732359999999998</v>
      </c>
      <c r="X24" s="63">
        <v>5.7731630000000003</v>
      </c>
      <c r="Y24" s="63">
        <v>5.7730449999999998</v>
      </c>
      <c r="Z24" s="63">
        <v>5.773002</v>
      </c>
      <c r="AA24" s="63">
        <v>5.7729929999999996</v>
      </c>
      <c r="AB24" s="63">
        <v>5.7727380000000004</v>
      </c>
      <c r="AC24" s="63">
        <v>5.772945</v>
      </c>
      <c r="AD24" s="63">
        <v>5.7726160000000002</v>
      </c>
      <c r="AE24" s="63">
        <v>5.7726569999999997</v>
      </c>
      <c r="AF24" s="63">
        <v>5.7725039999999996</v>
      </c>
      <c r="AG24" s="63">
        <v>5.7722730000000002</v>
      </c>
      <c r="AH24" s="63">
        <v>5.7721470000000004</v>
      </c>
      <c r="AI24" s="63">
        <v>5.7719480000000001</v>
      </c>
      <c r="AJ24" s="63">
        <v>5.7717749999999999</v>
      </c>
      <c r="AK24" s="64">
        <v>-1.1E-5</v>
      </c>
    </row>
    <row r="25" spans="1:37" ht="15" customHeight="1" x14ac:dyDescent="0.45">
      <c r="A25" s="58" t="s">
        <v>193</v>
      </c>
      <c r="B25" s="62" t="s">
        <v>194</v>
      </c>
      <c r="C25" s="63">
        <v>5.7746510000000004</v>
      </c>
      <c r="D25" s="63">
        <v>5.7738240000000003</v>
      </c>
      <c r="E25" s="63">
        <v>5.7736280000000004</v>
      </c>
      <c r="F25" s="63">
        <v>5.7729270000000001</v>
      </c>
      <c r="G25" s="63">
        <v>5.7731190000000003</v>
      </c>
      <c r="H25" s="63">
        <v>5.7737270000000001</v>
      </c>
      <c r="I25" s="63">
        <v>5.7724289999999998</v>
      </c>
      <c r="J25" s="63">
        <v>5.773784</v>
      </c>
      <c r="K25" s="63">
        <v>5.7726059999999997</v>
      </c>
      <c r="L25" s="63">
        <v>5.7733220000000003</v>
      </c>
      <c r="M25" s="63">
        <v>5.7745480000000002</v>
      </c>
      <c r="N25" s="63">
        <v>5.7747440000000001</v>
      </c>
      <c r="O25" s="63">
        <v>5.7735219999999998</v>
      </c>
      <c r="P25" s="63">
        <v>5.7736159999999996</v>
      </c>
      <c r="Q25" s="63">
        <v>5.7735799999999999</v>
      </c>
      <c r="R25" s="63">
        <v>5.7734930000000002</v>
      </c>
      <c r="S25" s="63">
        <v>5.7744850000000003</v>
      </c>
      <c r="T25" s="63">
        <v>5.7733730000000003</v>
      </c>
      <c r="U25" s="63">
        <v>5.7733169999999996</v>
      </c>
      <c r="V25" s="63">
        <v>5.7729939999999997</v>
      </c>
      <c r="W25" s="63">
        <v>5.7732359999999998</v>
      </c>
      <c r="X25" s="63">
        <v>5.7731620000000001</v>
      </c>
      <c r="Y25" s="63">
        <v>5.7730439999999996</v>
      </c>
      <c r="Z25" s="63">
        <v>5.773002</v>
      </c>
      <c r="AA25" s="63">
        <v>5.7729929999999996</v>
      </c>
      <c r="AB25" s="63">
        <v>5.7727380000000004</v>
      </c>
      <c r="AC25" s="63">
        <v>5.772945</v>
      </c>
      <c r="AD25" s="63">
        <v>5.7726170000000003</v>
      </c>
      <c r="AE25" s="63">
        <v>5.7726559999999996</v>
      </c>
      <c r="AF25" s="63">
        <v>5.7725039999999996</v>
      </c>
      <c r="AG25" s="63">
        <v>5.7722740000000003</v>
      </c>
      <c r="AH25" s="63">
        <v>5.7721470000000004</v>
      </c>
      <c r="AI25" s="63">
        <v>5.7719480000000001</v>
      </c>
      <c r="AJ25" s="63">
        <v>5.7717749999999999</v>
      </c>
      <c r="AK25" s="64">
        <v>-1.1E-5</v>
      </c>
    </row>
    <row r="26" spans="1:37" ht="15" customHeight="1" x14ac:dyDescent="0.45">
      <c r="A26" s="58" t="s">
        <v>195</v>
      </c>
      <c r="B26" s="62" t="s">
        <v>196</v>
      </c>
      <c r="C26" s="63">
        <v>5.8170000000000002</v>
      </c>
      <c r="D26" s="63">
        <v>5.8170000000000002</v>
      </c>
      <c r="E26" s="63">
        <v>5.8170000000000002</v>
      </c>
      <c r="F26" s="63">
        <v>5.8170000000000002</v>
      </c>
      <c r="G26" s="63">
        <v>5.8170000000000002</v>
      </c>
      <c r="H26" s="63">
        <v>5.8170000000000002</v>
      </c>
      <c r="I26" s="63">
        <v>5.8170000000000002</v>
      </c>
      <c r="J26" s="63">
        <v>5.8170000000000002</v>
      </c>
      <c r="K26" s="63">
        <v>5.8170000000000002</v>
      </c>
      <c r="L26" s="63">
        <v>5.8170000000000002</v>
      </c>
      <c r="M26" s="63">
        <v>5.8170000000000002</v>
      </c>
      <c r="N26" s="63">
        <v>5.8170000000000002</v>
      </c>
      <c r="O26" s="63">
        <v>5.8170000000000002</v>
      </c>
      <c r="P26" s="63">
        <v>5.8170000000000002</v>
      </c>
      <c r="Q26" s="63">
        <v>5.8170000000000002</v>
      </c>
      <c r="R26" s="63">
        <v>5.8170000000000002</v>
      </c>
      <c r="S26" s="63">
        <v>5.8170000000000002</v>
      </c>
      <c r="T26" s="63">
        <v>5.8170000000000002</v>
      </c>
      <c r="U26" s="63">
        <v>5.8170000000000002</v>
      </c>
      <c r="V26" s="63">
        <v>5.8170000000000002</v>
      </c>
      <c r="W26" s="63">
        <v>5.8170000000000002</v>
      </c>
      <c r="X26" s="63">
        <v>5.8170000000000002</v>
      </c>
      <c r="Y26" s="63">
        <v>5.8170000000000002</v>
      </c>
      <c r="Z26" s="63">
        <v>5.8170000000000002</v>
      </c>
      <c r="AA26" s="63">
        <v>5.8170000000000002</v>
      </c>
      <c r="AB26" s="63">
        <v>5.8170000000000002</v>
      </c>
      <c r="AC26" s="63">
        <v>5.8170000000000002</v>
      </c>
      <c r="AD26" s="63">
        <v>5.8170000000000002</v>
      </c>
      <c r="AE26" s="63">
        <v>5.8170000000000002</v>
      </c>
      <c r="AF26" s="63">
        <v>5.8170000000000002</v>
      </c>
      <c r="AG26" s="63">
        <v>5.8170000000000002</v>
      </c>
      <c r="AH26" s="63">
        <v>5.8170000000000002</v>
      </c>
      <c r="AI26" s="63">
        <v>5.8170000000000002</v>
      </c>
      <c r="AJ26" s="63">
        <v>5.8170000000000002</v>
      </c>
      <c r="AK26" s="64">
        <v>0</v>
      </c>
    </row>
    <row r="27" spans="1:37" ht="15" customHeight="1" x14ac:dyDescent="0.45">
      <c r="A27" s="58" t="s">
        <v>197</v>
      </c>
      <c r="B27" s="62" t="s">
        <v>198</v>
      </c>
      <c r="C27" s="63">
        <v>5.77</v>
      </c>
      <c r="D27" s="63">
        <v>5.77</v>
      </c>
      <c r="E27" s="63">
        <v>5.77</v>
      </c>
      <c r="F27" s="63">
        <v>5.77</v>
      </c>
      <c r="G27" s="63">
        <v>5.77</v>
      </c>
      <c r="H27" s="63">
        <v>5.77</v>
      </c>
      <c r="I27" s="63">
        <v>5.77</v>
      </c>
      <c r="J27" s="63">
        <v>5.77</v>
      </c>
      <c r="K27" s="63">
        <v>5.77</v>
      </c>
      <c r="L27" s="63">
        <v>5.77</v>
      </c>
      <c r="M27" s="63">
        <v>5.77</v>
      </c>
      <c r="N27" s="63">
        <v>5.77</v>
      </c>
      <c r="O27" s="63">
        <v>5.77</v>
      </c>
      <c r="P27" s="63">
        <v>5.77</v>
      </c>
      <c r="Q27" s="63">
        <v>5.77</v>
      </c>
      <c r="R27" s="63">
        <v>5.77</v>
      </c>
      <c r="S27" s="63">
        <v>5.77</v>
      </c>
      <c r="T27" s="63">
        <v>5.77</v>
      </c>
      <c r="U27" s="63">
        <v>5.77</v>
      </c>
      <c r="V27" s="63">
        <v>5.77</v>
      </c>
      <c r="W27" s="63">
        <v>5.77</v>
      </c>
      <c r="X27" s="63">
        <v>5.77</v>
      </c>
      <c r="Y27" s="63">
        <v>5.77</v>
      </c>
      <c r="Z27" s="63">
        <v>5.77</v>
      </c>
      <c r="AA27" s="63">
        <v>5.77</v>
      </c>
      <c r="AB27" s="63">
        <v>5.77</v>
      </c>
      <c r="AC27" s="63">
        <v>5.77</v>
      </c>
      <c r="AD27" s="63">
        <v>5.77</v>
      </c>
      <c r="AE27" s="63">
        <v>5.77</v>
      </c>
      <c r="AF27" s="63">
        <v>5.77</v>
      </c>
      <c r="AG27" s="63">
        <v>5.77</v>
      </c>
      <c r="AH27" s="63">
        <v>5.77</v>
      </c>
      <c r="AI27" s="63">
        <v>5.77</v>
      </c>
      <c r="AJ27" s="63">
        <v>5.77</v>
      </c>
      <c r="AK27" s="64">
        <v>0</v>
      </c>
    </row>
    <row r="28" spans="1:37" ht="15" customHeight="1" x14ac:dyDescent="0.45">
      <c r="A28" s="58" t="s">
        <v>199</v>
      </c>
      <c r="B28" s="62" t="s">
        <v>200</v>
      </c>
      <c r="C28" s="63">
        <v>3.556</v>
      </c>
      <c r="D28" s="63">
        <v>3.556</v>
      </c>
      <c r="E28" s="63">
        <v>3.556</v>
      </c>
      <c r="F28" s="63">
        <v>3.556</v>
      </c>
      <c r="G28" s="63">
        <v>3.556</v>
      </c>
      <c r="H28" s="63">
        <v>3.556</v>
      </c>
      <c r="I28" s="63">
        <v>3.556</v>
      </c>
      <c r="J28" s="63">
        <v>3.556</v>
      </c>
      <c r="K28" s="63">
        <v>3.556</v>
      </c>
      <c r="L28" s="63">
        <v>3.556</v>
      </c>
      <c r="M28" s="63">
        <v>3.556</v>
      </c>
      <c r="N28" s="63">
        <v>3.556</v>
      </c>
      <c r="O28" s="63">
        <v>3.556</v>
      </c>
      <c r="P28" s="63">
        <v>3.556</v>
      </c>
      <c r="Q28" s="63">
        <v>3.556</v>
      </c>
      <c r="R28" s="63">
        <v>3.556</v>
      </c>
      <c r="S28" s="63">
        <v>3.556</v>
      </c>
      <c r="T28" s="63">
        <v>3.556</v>
      </c>
      <c r="U28" s="63">
        <v>3.556</v>
      </c>
      <c r="V28" s="63">
        <v>3.556</v>
      </c>
      <c r="W28" s="63">
        <v>3.556</v>
      </c>
      <c r="X28" s="63">
        <v>3.556</v>
      </c>
      <c r="Y28" s="63">
        <v>3.556</v>
      </c>
      <c r="Z28" s="63">
        <v>3.556</v>
      </c>
      <c r="AA28" s="63">
        <v>3.556</v>
      </c>
      <c r="AB28" s="63">
        <v>3.556</v>
      </c>
      <c r="AC28" s="63">
        <v>3.556</v>
      </c>
      <c r="AD28" s="63">
        <v>3.556</v>
      </c>
      <c r="AE28" s="63">
        <v>3.556</v>
      </c>
      <c r="AF28" s="63">
        <v>3.556</v>
      </c>
      <c r="AG28" s="63">
        <v>3.556</v>
      </c>
      <c r="AH28" s="63">
        <v>3.556</v>
      </c>
      <c r="AI28" s="63">
        <v>3.556</v>
      </c>
      <c r="AJ28" s="63">
        <v>3.556</v>
      </c>
      <c r="AK28" s="64">
        <v>0</v>
      </c>
    </row>
    <row r="29" spans="1:37" ht="15" customHeight="1" x14ac:dyDescent="0.45">
      <c r="A29" s="58" t="s">
        <v>201</v>
      </c>
      <c r="B29" s="62" t="s">
        <v>202</v>
      </c>
      <c r="C29" s="63">
        <v>3.99722</v>
      </c>
      <c r="D29" s="63">
        <v>3.989233</v>
      </c>
      <c r="E29" s="63">
        <v>3.989233</v>
      </c>
      <c r="F29" s="63">
        <v>3.989233</v>
      </c>
      <c r="G29" s="63">
        <v>3.989233</v>
      </c>
      <c r="H29" s="63">
        <v>3.989233</v>
      </c>
      <c r="I29" s="63">
        <v>3.989233</v>
      </c>
      <c r="J29" s="63">
        <v>3.989233</v>
      </c>
      <c r="K29" s="63">
        <v>3.989233</v>
      </c>
      <c r="L29" s="63">
        <v>3.989233</v>
      </c>
      <c r="M29" s="63">
        <v>3.989233</v>
      </c>
      <c r="N29" s="63">
        <v>3.989233</v>
      </c>
      <c r="O29" s="63">
        <v>3.989233</v>
      </c>
      <c r="P29" s="63">
        <v>3.989233</v>
      </c>
      <c r="Q29" s="63">
        <v>3.989233</v>
      </c>
      <c r="R29" s="63">
        <v>3.989233</v>
      </c>
      <c r="S29" s="63">
        <v>3.989233</v>
      </c>
      <c r="T29" s="63">
        <v>3.989233</v>
      </c>
      <c r="U29" s="63">
        <v>3.989233</v>
      </c>
      <c r="V29" s="63">
        <v>3.989233</v>
      </c>
      <c r="W29" s="63">
        <v>3.989233</v>
      </c>
      <c r="X29" s="63">
        <v>3.989233</v>
      </c>
      <c r="Y29" s="63">
        <v>3.989233</v>
      </c>
      <c r="Z29" s="63">
        <v>3.989233</v>
      </c>
      <c r="AA29" s="63">
        <v>3.989233</v>
      </c>
      <c r="AB29" s="63">
        <v>3.989233</v>
      </c>
      <c r="AC29" s="63">
        <v>3.989233</v>
      </c>
      <c r="AD29" s="63">
        <v>3.989233</v>
      </c>
      <c r="AE29" s="63">
        <v>3.989233</v>
      </c>
      <c r="AF29" s="63">
        <v>3.989233</v>
      </c>
      <c r="AG29" s="63">
        <v>3.989233</v>
      </c>
      <c r="AH29" s="63">
        <v>3.989233</v>
      </c>
      <c r="AI29" s="63">
        <v>3.989233</v>
      </c>
      <c r="AJ29" s="63">
        <v>3.989233</v>
      </c>
      <c r="AK29" s="64">
        <v>0</v>
      </c>
    </row>
    <row r="30" spans="1:37" ht="15" customHeight="1" x14ac:dyDescent="0.45">
      <c r="A30" s="58" t="s">
        <v>203</v>
      </c>
      <c r="B30" s="62" t="s">
        <v>204</v>
      </c>
      <c r="C30" s="63">
        <v>5.67</v>
      </c>
      <c r="D30" s="63">
        <v>5.67</v>
      </c>
      <c r="E30" s="63">
        <v>5.67</v>
      </c>
      <c r="F30" s="63">
        <v>5.67</v>
      </c>
      <c r="G30" s="63">
        <v>5.67</v>
      </c>
      <c r="H30" s="63">
        <v>5.67</v>
      </c>
      <c r="I30" s="63">
        <v>5.67</v>
      </c>
      <c r="J30" s="63">
        <v>5.67</v>
      </c>
      <c r="K30" s="63">
        <v>5.67</v>
      </c>
      <c r="L30" s="63">
        <v>5.67</v>
      </c>
      <c r="M30" s="63">
        <v>5.67</v>
      </c>
      <c r="N30" s="63">
        <v>5.67</v>
      </c>
      <c r="O30" s="63">
        <v>5.67</v>
      </c>
      <c r="P30" s="63">
        <v>5.67</v>
      </c>
      <c r="Q30" s="63">
        <v>5.67</v>
      </c>
      <c r="R30" s="63">
        <v>5.67</v>
      </c>
      <c r="S30" s="63">
        <v>5.67</v>
      </c>
      <c r="T30" s="63">
        <v>5.67</v>
      </c>
      <c r="U30" s="63">
        <v>5.67</v>
      </c>
      <c r="V30" s="63">
        <v>5.67</v>
      </c>
      <c r="W30" s="63">
        <v>5.67</v>
      </c>
      <c r="X30" s="63">
        <v>5.67</v>
      </c>
      <c r="Y30" s="63">
        <v>5.67</v>
      </c>
      <c r="Z30" s="63">
        <v>5.67</v>
      </c>
      <c r="AA30" s="63">
        <v>5.67</v>
      </c>
      <c r="AB30" s="63">
        <v>5.67</v>
      </c>
      <c r="AC30" s="63">
        <v>5.67</v>
      </c>
      <c r="AD30" s="63">
        <v>5.67</v>
      </c>
      <c r="AE30" s="63">
        <v>5.67</v>
      </c>
      <c r="AF30" s="63">
        <v>5.67</v>
      </c>
      <c r="AG30" s="63">
        <v>5.67</v>
      </c>
      <c r="AH30" s="63">
        <v>5.67</v>
      </c>
      <c r="AI30" s="63">
        <v>5.67</v>
      </c>
      <c r="AJ30" s="63">
        <v>5.67</v>
      </c>
      <c r="AK30" s="64">
        <v>0</v>
      </c>
    </row>
    <row r="31" spans="1:37" ht="15" customHeight="1" x14ac:dyDescent="0.45">
      <c r="A31" s="58" t="s">
        <v>205</v>
      </c>
      <c r="B31" s="62" t="s">
        <v>206</v>
      </c>
      <c r="C31" s="63">
        <v>6.0650000000000004</v>
      </c>
      <c r="D31" s="63">
        <v>6.0650000000000004</v>
      </c>
      <c r="E31" s="63">
        <v>6.0650000000000004</v>
      </c>
      <c r="F31" s="63">
        <v>6.0650000000000004</v>
      </c>
      <c r="G31" s="63">
        <v>6.0650000000000004</v>
      </c>
      <c r="H31" s="63">
        <v>6.0650000000000004</v>
      </c>
      <c r="I31" s="63">
        <v>6.0650000000000004</v>
      </c>
      <c r="J31" s="63">
        <v>6.0650000000000004</v>
      </c>
      <c r="K31" s="63">
        <v>6.0650000000000004</v>
      </c>
      <c r="L31" s="63">
        <v>6.0650000000000004</v>
      </c>
      <c r="M31" s="63">
        <v>6.0650000000000004</v>
      </c>
      <c r="N31" s="63">
        <v>6.0650000000000004</v>
      </c>
      <c r="O31" s="63">
        <v>6.0650000000000004</v>
      </c>
      <c r="P31" s="63">
        <v>6.0650000000000004</v>
      </c>
      <c r="Q31" s="63">
        <v>6.0650000000000004</v>
      </c>
      <c r="R31" s="63">
        <v>6.0650000000000004</v>
      </c>
      <c r="S31" s="63">
        <v>6.0650000000000004</v>
      </c>
      <c r="T31" s="63">
        <v>6.0650000000000004</v>
      </c>
      <c r="U31" s="63">
        <v>6.0650000000000004</v>
      </c>
      <c r="V31" s="63">
        <v>6.0650000000000004</v>
      </c>
      <c r="W31" s="63">
        <v>6.0650000000000004</v>
      </c>
      <c r="X31" s="63">
        <v>6.0650000000000004</v>
      </c>
      <c r="Y31" s="63">
        <v>6.0650000000000004</v>
      </c>
      <c r="Z31" s="63">
        <v>6.0650000000000004</v>
      </c>
      <c r="AA31" s="63">
        <v>6.0650000000000004</v>
      </c>
      <c r="AB31" s="63">
        <v>6.0650000000000004</v>
      </c>
      <c r="AC31" s="63">
        <v>6.0650000000000004</v>
      </c>
      <c r="AD31" s="63">
        <v>6.0650000000000004</v>
      </c>
      <c r="AE31" s="63">
        <v>6.0650000000000004</v>
      </c>
      <c r="AF31" s="63">
        <v>6.0650000000000004</v>
      </c>
      <c r="AG31" s="63">
        <v>6.0650000000000004</v>
      </c>
      <c r="AH31" s="63">
        <v>6.0650000000000004</v>
      </c>
      <c r="AI31" s="63">
        <v>6.0650000000000004</v>
      </c>
      <c r="AJ31" s="63">
        <v>6.0650000000000004</v>
      </c>
      <c r="AK31" s="64">
        <v>0</v>
      </c>
    </row>
    <row r="32" spans="1:37" ht="15" customHeight="1" x14ac:dyDescent="0.45">
      <c r="A32" s="58" t="s">
        <v>207</v>
      </c>
      <c r="B32" s="62" t="s">
        <v>208</v>
      </c>
      <c r="C32" s="63">
        <v>5.0566430000000002</v>
      </c>
      <c r="D32" s="63">
        <v>5.0552599999999996</v>
      </c>
      <c r="E32" s="63">
        <v>5.0559250000000002</v>
      </c>
      <c r="F32" s="63">
        <v>5.0562699999999996</v>
      </c>
      <c r="G32" s="63">
        <v>5.0553610000000004</v>
      </c>
      <c r="H32" s="63">
        <v>5.0533359999999998</v>
      </c>
      <c r="I32" s="63">
        <v>5.0508160000000002</v>
      </c>
      <c r="J32" s="63">
        <v>5.0500020000000001</v>
      </c>
      <c r="K32" s="63">
        <v>5.0494789999999998</v>
      </c>
      <c r="L32" s="63">
        <v>5.049067</v>
      </c>
      <c r="M32" s="63">
        <v>5.0486199999999997</v>
      </c>
      <c r="N32" s="63">
        <v>5.0481860000000003</v>
      </c>
      <c r="O32" s="63">
        <v>5.047752</v>
      </c>
      <c r="P32" s="63">
        <v>5.0478269999999998</v>
      </c>
      <c r="Q32" s="63">
        <v>5.0471120000000003</v>
      </c>
      <c r="R32" s="63">
        <v>5.0467120000000003</v>
      </c>
      <c r="S32" s="63">
        <v>5.0464640000000003</v>
      </c>
      <c r="T32" s="63">
        <v>5.0458769999999999</v>
      </c>
      <c r="U32" s="63">
        <v>5.0451860000000002</v>
      </c>
      <c r="V32" s="63">
        <v>5.0444300000000002</v>
      </c>
      <c r="W32" s="63">
        <v>5.0435809999999996</v>
      </c>
      <c r="X32" s="63">
        <v>5.0427549999999997</v>
      </c>
      <c r="Y32" s="63">
        <v>5.0416879999999997</v>
      </c>
      <c r="Z32" s="63">
        <v>5.0404980000000004</v>
      </c>
      <c r="AA32" s="63">
        <v>5.0391599999999999</v>
      </c>
      <c r="AB32" s="63">
        <v>5.0378670000000003</v>
      </c>
      <c r="AC32" s="63">
        <v>5.0362239999999998</v>
      </c>
      <c r="AD32" s="63">
        <v>5.0346019999999996</v>
      </c>
      <c r="AE32" s="63">
        <v>5.0328730000000004</v>
      </c>
      <c r="AF32" s="63">
        <v>5.030945</v>
      </c>
      <c r="AG32" s="63">
        <v>5.0285479999999998</v>
      </c>
      <c r="AH32" s="63">
        <v>5.0259179999999999</v>
      </c>
      <c r="AI32" s="63">
        <v>5.0230379999999997</v>
      </c>
      <c r="AJ32" s="63">
        <v>5.0230360000000003</v>
      </c>
      <c r="AK32" s="64">
        <v>-2.0000000000000001E-4</v>
      </c>
    </row>
    <row r="33" spans="1:37" ht="15" customHeight="1" x14ac:dyDescent="0.45">
      <c r="A33" s="58" t="s">
        <v>209</v>
      </c>
      <c r="B33" s="62" t="s">
        <v>210</v>
      </c>
      <c r="C33" s="63">
        <v>5.0566430000000002</v>
      </c>
      <c r="D33" s="63">
        <v>5.0551199999999996</v>
      </c>
      <c r="E33" s="63">
        <v>5.0557509999999999</v>
      </c>
      <c r="F33" s="63">
        <v>5.0561759999999998</v>
      </c>
      <c r="G33" s="63">
        <v>5.0552270000000004</v>
      </c>
      <c r="H33" s="63">
        <v>5.0532529999999998</v>
      </c>
      <c r="I33" s="63">
        <v>5.0502339999999997</v>
      </c>
      <c r="J33" s="63">
        <v>5.0493699999999997</v>
      </c>
      <c r="K33" s="63">
        <v>5.0488210000000002</v>
      </c>
      <c r="L33" s="63">
        <v>5.0483820000000001</v>
      </c>
      <c r="M33" s="63">
        <v>5.0479039999999999</v>
      </c>
      <c r="N33" s="63">
        <v>5.0474410000000001</v>
      </c>
      <c r="O33" s="63">
        <v>5.046983</v>
      </c>
      <c r="P33" s="63">
        <v>5.0470750000000004</v>
      </c>
      <c r="Q33" s="63">
        <v>5.0462990000000003</v>
      </c>
      <c r="R33" s="63">
        <v>5.0458439999999998</v>
      </c>
      <c r="S33" s="63">
        <v>5.0455509999999997</v>
      </c>
      <c r="T33" s="63">
        <v>5.044918</v>
      </c>
      <c r="U33" s="63">
        <v>5.0441839999999996</v>
      </c>
      <c r="V33" s="63">
        <v>5.0433690000000002</v>
      </c>
      <c r="W33" s="63">
        <v>5.0424530000000001</v>
      </c>
      <c r="X33" s="63">
        <v>5.041563</v>
      </c>
      <c r="Y33" s="63">
        <v>5.0404109999999998</v>
      </c>
      <c r="Z33" s="63">
        <v>5.0391269999999997</v>
      </c>
      <c r="AA33" s="63">
        <v>5.0376839999999996</v>
      </c>
      <c r="AB33" s="63">
        <v>5.0362900000000002</v>
      </c>
      <c r="AC33" s="63">
        <v>5.0345170000000001</v>
      </c>
      <c r="AD33" s="63">
        <v>5.0328030000000004</v>
      </c>
      <c r="AE33" s="63">
        <v>5.0309910000000002</v>
      </c>
      <c r="AF33" s="63">
        <v>5.0289089999999996</v>
      </c>
      <c r="AG33" s="63">
        <v>5.0263140000000002</v>
      </c>
      <c r="AH33" s="63">
        <v>5.0234719999999999</v>
      </c>
      <c r="AI33" s="63">
        <v>5.020365</v>
      </c>
      <c r="AJ33" s="63">
        <v>5.0203639999999998</v>
      </c>
      <c r="AK33" s="64">
        <v>-2.1599999999999999E-4</v>
      </c>
    </row>
    <row r="34" spans="1:37" ht="15" customHeight="1" x14ac:dyDescent="0.45">
      <c r="A34" s="58" t="s">
        <v>211</v>
      </c>
      <c r="B34" s="62" t="s">
        <v>212</v>
      </c>
      <c r="C34" s="63">
        <v>5.0566430000000002</v>
      </c>
      <c r="D34" s="63">
        <v>5.0550290000000002</v>
      </c>
      <c r="E34" s="63">
        <v>5.0560859999999996</v>
      </c>
      <c r="F34" s="63">
        <v>5.0563630000000002</v>
      </c>
      <c r="G34" s="63">
        <v>5.0551620000000002</v>
      </c>
      <c r="H34" s="63">
        <v>5.0521120000000002</v>
      </c>
      <c r="I34" s="63">
        <v>5.0499099999999997</v>
      </c>
      <c r="J34" s="63">
        <v>5.0489660000000001</v>
      </c>
      <c r="K34" s="63">
        <v>5.0484030000000004</v>
      </c>
      <c r="L34" s="63">
        <v>5.0479479999999999</v>
      </c>
      <c r="M34" s="63">
        <v>5.0474509999999997</v>
      </c>
      <c r="N34" s="63">
        <v>5.04697</v>
      </c>
      <c r="O34" s="63">
        <v>5.0464979999999997</v>
      </c>
      <c r="P34" s="63">
        <v>5.046602</v>
      </c>
      <c r="Q34" s="63">
        <v>5.0458410000000002</v>
      </c>
      <c r="R34" s="63">
        <v>5.0454929999999996</v>
      </c>
      <c r="S34" s="63">
        <v>5.0453320000000001</v>
      </c>
      <c r="T34" s="63">
        <v>5.0447139999999999</v>
      </c>
      <c r="U34" s="63">
        <v>5.0439569999999998</v>
      </c>
      <c r="V34" s="63">
        <v>5.0431090000000003</v>
      </c>
      <c r="W34" s="63">
        <v>5.0421550000000002</v>
      </c>
      <c r="X34" s="63">
        <v>5.041226</v>
      </c>
      <c r="Y34" s="63">
        <v>5.0400229999999997</v>
      </c>
      <c r="Z34" s="63">
        <v>5.0386810000000004</v>
      </c>
      <c r="AA34" s="63">
        <v>5.0371740000000003</v>
      </c>
      <c r="AB34" s="63">
        <v>5.035717</v>
      </c>
      <c r="AC34" s="63">
        <v>5.0338620000000001</v>
      </c>
      <c r="AD34" s="63">
        <v>5.0319269999999996</v>
      </c>
      <c r="AE34" s="63">
        <v>5.029827</v>
      </c>
      <c r="AF34" s="63">
        <v>5.0276490000000003</v>
      </c>
      <c r="AG34" s="63">
        <v>5.0249329999999999</v>
      </c>
      <c r="AH34" s="63">
        <v>5.0219589999999998</v>
      </c>
      <c r="AI34" s="63">
        <v>5.018713</v>
      </c>
      <c r="AJ34" s="63">
        <v>5.018713</v>
      </c>
      <c r="AK34" s="64">
        <v>-2.2499999999999999E-4</v>
      </c>
    </row>
    <row r="35" spans="1:37" ht="15" customHeight="1" x14ac:dyDescent="0.45">
      <c r="A35" s="58" t="s">
        <v>213</v>
      </c>
      <c r="B35" s="62" t="s">
        <v>214</v>
      </c>
      <c r="C35" s="63">
        <v>5.2222799999999996</v>
      </c>
      <c r="D35" s="63">
        <v>5.2222799999999996</v>
      </c>
      <c r="E35" s="63">
        <v>5.2222799999999996</v>
      </c>
      <c r="F35" s="63">
        <v>5.2222799999999996</v>
      </c>
      <c r="G35" s="63">
        <v>5.2222799999999996</v>
      </c>
      <c r="H35" s="63">
        <v>5.2222799999999996</v>
      </c>
      <c r="I35" s="63">
        <v>5.2222799999999996</v>
      </c>
      <c r="J35" s="63">
        <v>5.2222799999999996</v>
      </c>
      <c r="K35" s="63">
        <v>5.2222799999999996</v>
      </c>
      <c r="L35" s="63">
        <v>5.2222799999999996</v>
      </c>
      <c r="M35" s="63">
        <v>5.2222799999999996</v>
      </c>
      <c r="N35" s="63">
        <v>5.2222799999999996</v>
      </c>
      <c r="O35" s="63">
        <v>5.2222799999999996</v>
      </c>
      <c r="P35" s="63">
        <v>5.2222799999999996</v>
      </c>
      <c r="Q35" s="63">
        <v>5.2222799999999996</v>
      </c>
      <c r="R35" s="63">
        <v>5.2222799999999996</v>
      </c>
      <c r="S35" s="63">
        <v>5.2222799999999996</v>
      </c>
      <c r="T35" s="63">
        <v>5.2222799999999996</v>
      </c>
      <c r="U35" s="63">
        <v>5.2222799999999996</v>
      </c>
      <c r="V35" s="63">
        <v>5.2222799999999996</v>
      </c>
      <c r="W35" s="63">
        <v>5.2222799999999996</v>
      </c>
      <c r="X35" s="63">
        <v>5.2222799999999996</v>
      </c>
      <c r="Y35" s="63">
        <v>5.2222799999999996</v>
      </c>
      <c r="Z35" s="63">
        <v>5.2222799999999996</v>
      </c>
      <c r="AA35" s="63">
        <v>5.2222799999999996</v>
      </c>
      <c r="AB35" s="63">
        <v>5.2222799999999996</v>
      </c>
      <c r="AC35" s="63">
        <v>5.2222799999999996</v>
      </c>
      <c r="AD35" s="63">
        <v>5.2222799999999996</v>
      </c>
      <c r="AE35" s="63">
        <v>5.2222799999999996</v>
      </c>
      <c r="AF35" s="63">
        <v>5.2222799999999996</v>
      </c>
      <c r="AG35" s="63">
        <v>5.2222799999999996</v>
      </c>
      <c r="AH35" s="63">
        <v>5.2222799999999996</v>
      </c>
      <c r="AI35" s="63">
        <v>5.2222799999999996</v>
      </c>
      <c r="AJ35" s="63">
        <v>5.2222799999999996</v>
      </c>
      <c r="AK35" s="64">
        <v>0</v>
      </c>
    </row>
    <row r="36" spans="1:37" ht="15" customHeight="1" x14ac:dyDescent="0.45">
      <c r="A36" s="58" t="s">
        <v>215</v>
      </c>
      <c r="B36" s="62" t="s">
        <v>216</v>
      </c>
      <c r="C36" s="63">
        <v>5.2222799999999996</v>
      </c>
      <c r="D36" s="63">
        <v>5.2222799999999996</v>
      </c>
      <c r="E36" s="63">
        <v>5.2222799999999996</v>
      </c>
      <c r="F36" s="63">
        <v>5.2222799999999996</v>
      </c>
      <c r="G36" s="63">
        <v>5.2222799999999996</v>
      </c>
      <c r="H36" s="63">
        <v>5.2222799999999996</v>
      </c>
      <c r="I36" s="63">
        <v>5.2222799999999996</v>
      </c>
      <c r="J36" s="63">
        <v>5.2222799999999996</v>
      </c>
      <c r="K36" s="63">
        <v>5.2222799999999996</v>
      </c>
      <c r="L36" s="63">
        <v>5.2222799999999996</v>
      </c>
      <c r="M36" s="63">
        <v>5.2222799999999996</v>
      </c>
      <c r="N36" s="63">
        <v>5.2222799999999996</v>
      </c>
      <c r="O36" s="63">
        <v>5.2222799999999996</v>
      </c>
      <c r="P36" s="63">
        <v>5.2222799999999996</v>
      </c>
      <c r="Q36" s="63">
        <v>5.2222799999999996</v>
      </c>
      <c r="R36" s="63">
        <v>5.2222799999999996</v>
      </c>
      <c r="S36" s="63">
        <v>5.2222799999999996</v>
      </c>
      <c r="T36" s="63">
        <v>5.2222799999999996</v>
      </c>
      <c r="U36" s="63">
        <v>5.2222799999999996</v>
      </c>
      <c r="V36" s="63">
        <v>5.2222799999999996</v>
      </c>
      <c r="W36" s="63">
        <v>5.2222799999999996</v>
      </c>
      <c r="X36" s="63">
        <v>5.2222799999999996</v>
      </c>
      <c r="Y36" s="63">
        <v>5.2222799999999996</v>
      </c>
      <c r="Z36" s="63">
        <v>5.2222799999999996</v>
      </c>
      <c r="AA36" s="63">
        <v>5.2222799999999996</v>
      </c>
      <c r="AB36" s="63">
        <v>5.2222799999999996</v>
      </c>
      <c r="AC36" s="63">
        <v>5.2222799999999996</v>
      </c>
      <c r="AD36" s="63">
        <v>5.2222799999999996</v>
      </c>
      <c r="AE36" s="63">
        <v>5.2222799999999996</v>
      </c>
      <c r="AF36" s="63">
        <v>5.2222799999999996</v>
      </c>
      <c r="AG36" s="63">
        <v>5.2222799999999996</v>
      </c>
      <c r="AH36" s="63">
        <v>5.2222799999999996</v>
      </c>
      <c r="AI36" s="63">
        <v>5.2222799999999996</v>
      </c>
      <c r="AJ36" s="63">
        <v>5.2222799999999996</v>
      </c>
      <c r="AK36" s="64">
        <v>0</v>
      </c>
    </row>
    <row r="37" spans="1:37" ht="15" customHeight="1" x14ac:dyDescent="0.45">
      <c r="A37" s="58" t="s">
        <v>217</v>
      </c>
      <c r="B37" s="62" t="s">
        <v>218</v>
      </c>
      <c r="C37" s="63">
        <v>4.62</v>
      </c>
      <c r="D37" s="63">
        <v>4.62</v>
      </c>
      <c r="E37" s="63">
        <v>4.62</v>
      </c>
      <c r="F37" s="63">
        <v>4.62</v>
      </c>
      <c r="G37" s="63">
        <v>4.62</v>
      </c>
      <c r="H37" s="63">
        <v>4.62</v>
      </c>
      <c r="I37" s="63">
        <v>4.62</v>
      </c>
      <c r="J37" s="63">
        <v>4.62</v>
      </c>
      <c r="K37" s="63">
        <v>4.62</v>
      </c>
      <c r="L37" s="63">
        <v>4.62</v>
      </c>
      <c r="M37" s="63">
        <v>4.62</v>
      </c>
      <c r="N37" s="63">
        <v>4.62</v>
      </c>
      <c r="O37" s="63">
        <v>4.62</v>
      </c>
      <c r="P37" s="63">
        <v>4.62</v>
      </c>
      <c r="Q37" s="63">
        <v>4.62</v>
      </c>
      <c r="R37" s="63">
        <v>4.62</v>
      </c>
      <c r="S37" s="63">
        <v>4.62</v>
      </c>
      <c r="T37" s="63">
        <v>4.62</v>
      </c>
      <c r="U37" s="63">
        <v>4.62</v>
      </c>
      <c r="V37" s="63">
        <v>4.62</v>
      </c>
      <c r="W37" s="63">
        <v>4.62</v>
      </c>
      <c r="X37" s="63">
        <v>4.62</v>
      </c>
      <c r="Y37" s="63">
        <v>4.62</v>
      </c>
      <c r="Z37" s="63">
        <v>4.62</v>
      </c>
      <c r="AA37" s="63">
        <v>4.62</v>
      </c>
      <c r="AB37" s="63">
        <v>4.62</v>
      </c>
      <c r="AC37" s="63">
        <v>4.62</v>
      </c>
      <c r="AD37" s="63">
        <v>4.62</v>
      </c>
      <c r="AE37" s="63">
        <v>4.62</v>
      </c>
      <c r="AF37" s="63">
        <v>4.62</v>
      </c>
      <c r="AG37" s="63">
        <v>4.62</v>
      </c>
      <c r="AH37" s="63">
        <v>4.62</v>
      </c>
      <c r="AI37" s="63">
        <v>4.62</v>
      </c>
      <c r="AJ37" s="63">
        <v>4.62</v>
      </c>
      <c r="AK37" s="64">
        <v>0</v>
      </c>
    </row>
    <row r="38" spans="1:37" ht="15" customHeight="1" x14ac:dyDescent="0.45">
      <c r="A38" s="58" t="s">
        <v>219</v>
      </c>
      <c r="B38" s="62" t="s">
        <v>220</v>
      </c>
      <c r="C38" s="63">
        <v>5.8</v>
      </c>
      <c r="D38" s="63">
        <v>5.8</v>
      </c>
      <c r="E38" s="63">
        <v>5.8</v>
      </c>
      <c r="F38" s="63">
        <v>5.8</v>
      </c>
      <c r="G38" s="63">
        <v>5.8</v>
      </c>
      <c r="H38" s="63">
        <v>5.8</v>
      </c>
      <c r="I38" s="63">
        <v>5.8</v>
      </c>
      <c r="J38" s="63">
        <v>5.8</v>
      </c>
      <c r="K38" s="63">
        <v>5.8</v>
      </c>
      <c r="L38" s="63">
        <v>5.8</v>
      </c>
      <c r="M38" s="63">
        <v>5.8</v>
      </c>
      <c r="N38" s="63">
        <v>5.8</v>
      </c>
      <c r="O38" s="63">
        <v>5.8</v>
      </c>
      <c r="P38" s="63">
        <v>5.8</v>
      </c>
      <c r="Q38" s="63">
        <v>5.8</v>
      </c>
      <c r="R38" s="63">
        <v>5.8</v>
      </c>
      <c r="S38" s="63">
        <v>5.8</v>
      </c>
      <c r="T38" s="63">
        <v>5.8</v>
      </c>
      <c r="U38" s="63">
        <v>5.8</v>
      </c>
      <c r="V38" s="63">
        <v>5.8</v>
      </c>
      <c r="W38" s="63">
        <v>5.8</v>
      </c>
      <c r="X38" s="63">
        <v>5.8</v>
      </c>
      <c r="Y38" s="63">
        <v>5.8</v>
      </c>
      <c r="Z38" s="63">
        <v>5.8</v>
      </c>
      <c r="AA38" s="63">
        <v>5.8</v>
      </c>
      <c r="AB38" s="63">
        <v>5.8</v>
      </c>
      <c r="AC38" s="63">
        <v>5.8</v>
      </c>
      <c r="AD38" s="63">
        <v>5.8</v>
      </c>
      <c r="AE38" s="63">
        <v>5.8</v>
      </c>
      <c r="AF38" s="63">
        <v>5.8</v>
      </c>
      <c r="AG38" s="63">
        <v>5.8</v>
      </c>
      <c r="AH38" s="63">
        <v>5.8</v>
      </c>
      <c r="AI38" s="63">
        <v>5.8</v>
      </c>
      <c r="AJ38" s="63">
        <v>5.8</v>
      </c>
      <c r="AK38" s="64">
        <v>0</v>
      </c>
    </row>
    <row r="39" spans="1:37" ht="15" customHeight="1" x14ac:dyDescent="0.45">
      <c r="A39" s="58" t="s">
        <v>221</v>
      </c>
      <c r="B39" s="62" t="s">
        <v>222</v>
      </c>
      <c r="C39" s="63">
        <v>5.4510759999999996</v>
      </c>
      <c r="D39" s="63">
        <v>5.4510759999999996</v>
      </c>
      <c r="E39" s="63">
        <v>5.4510759999999996</v>
      </c>
      <c r="F39" s="63">
        <v>5.4510759999999996</v>
      </c>
      <c r="G39" s="63">
        <v>5.4510759999999996</v>
      </c>
      <c r="H39" s="63">
        <v>5.4510759999999996</v>
      </c>
      <c r="I39" s="63">
        <v>5.4510759999999996</v>
      </c>
      <c r="J39" s="63">
        <v>5.4510759999999996</v>
      </c>
      <c r="K39" s="63">
        <v>5.4510759999999996</v>
      </c>
      <c r="L39" s="63">
        <v>5.4510759999999996</v>
      </c>
      <c r="M39" s="63">
        <v>5.4510759999999996</v>
      </c>
      <c r="N39" s="63">
        <v>5.4510759999999996</v>
      </c>
      <c r="O39" s="63">
        <v>5.4510759999999996</v>
      </c>
      <c r="P39" s="63">
        <v>5.4510759999999996</v>
      </c>
      <c r="Q39" s="63">
        <v>5.4510759999999996</v>
      </c>
      <c r="R39" s="63">
        <v>5.4510759999999996</v>
      </c>
      <c r="S39" s="63">
        <v>5.4510759999999996</v>
      </c>
      <c r="T39" s="63">
        <v>5.4510759999999996</v>
      </c>
      <c r="U39" s="63">
        <v>5.4510759999999996</v>
      </c>
      <c r="V39" s="63">
        <v>5.4510759999999996</v>
      </c>
      <c r="W39" s="63">
        <v>5.4510759999999996</v>
      </c>
      <c r="X39" s="63">
        <v>5.4510759999999996</v>
      </c>
      <c r="Y39" s="63">
        <v>5.4510759999999996</v>
      </c>
      <c r="Z39" s="63">
        <v>5.4510759999999996</v>
      </c>
      <c r="AA39" s="63">
        <v>5.4510759999999996</v>
      </c>
      <c r="AB39" s="63">
        <v>5.4510759999999996</v>
      </c>
      <c r="AC39" s="63">
        <v>5.4510759999999996</v>
      </c>
      <c r="AD39" s="63">
        <v>5.4510759999999996</v>
      </c>
      <c r="AE39" s="63">
        <v>5.4510759999999996</v>
      </c>
      <c r="AF39" s="63">
        <v>5.4510759999999996</v>
      </c>
      <c r="AG39" s="63">
        <v>5.4510759999999996</v>
      </c>
      <c r="AH39" s="63">
        <v>5.4510759999999996</v>
      </c>
      <c r="AI39" s="63">
        <v>5.4510759999999996</v>
      </c>
      <c r="AJ39" s="63">
        <v>5.4510759999999996</v>
      </c>
      <c r="AK39" s="64">
        <v>0</v>
      </c>
    </row>
    <row r="40" spans="1:37" ht="15" customHeight="1" x14ac:dyDescent="0.45">
      <c r="A40" s="58" t="s">
        <v>223</v>
      </c>
      <c r="B40" s="62" t="s">
        <v>224</v>
      </c>
      <c r="C40" s="63">
        <v>6.2869999999999999</v>
      </c>
      <c r="D40" s="63">
        <v>6.2869999999999999</v>
      </c>
      <c r="E40" s="63">
        <v>6.2869999999999999</v>
      </c>
      <c r="F40" s="63">
        <v>6.2869999999999999</v>
      </c>
      <c r="G40" s="63">
        <v>6.2869999999999999</v>
      </c>
      <c r="H40" s="63">
        <v>6.2869999999999999</v>
      </c>
      <c r="I40" s="63">
        <v>6.2869999999999999</v>
      </c>
      <c r="J40" s="63">
        <v>6.2869999999999999</v>
      </c>
      <c r="K40" s="63">
        <v>6.2869999999999999</v>
      </c>
      <c r="L40" s="63">
        <v>6.2869999999999999</v>
      </c>
      <c r="M40" s="63">
        <v>6.2869999999999999</v>
      </c>
      <c r="N40" s="63">
        <v>6.2869999999999999</v>
      </c>
      <c r="O40" s="63">
        <v>6.2869999999999999</v>
      </c>
      <c r="P40" s="63">
        <v>6.2869999999999999</v>
      </c>
      <c r="Q40" s="63">
        <v>6.2869999999999999</v>
      </c>
      <c r="R40" s="63">
        <v>6.2869999999999999</v>
      </c>
      <c r="S40" s="63">
        <v>6.2869999999999999</v>
      </c>
      <c r="T40" s="63">
        <v>6.2869999999999999</v>
      </c>
      <c r="U40" s="63">
        <v>6.2869999999999999</v>
      </c>
      <c r="V40" s="63">
        <v>6.2869999999999999</v>
      </c>
      <c r="W40" s="63">
        <v>6.2869999999999999</v>
      </c>
      <c r="X40" s="63">
        <v>6.2869999999999999</v>
      </c>
      <c r="Y40" s="63">
        <v>6.2869999999999999</v>
      </c>
      <c r="Z40" s="63">
        <v>6.2869999999999999</v>
      </c>
      <c r="AA40" s="63">
        <v>6.2869999999999999</v>
      </c>
      <c r="AB40" s="63">
        <v>6.2869999999999999</v>
      </c>
      <c r="AC40" s="63">
        <v>6.2869999999999999</v>
      </c>
      <c r="AD40" s="63">
        <v>6.2869999999999999</v>
      </c>
      <c r="AE40" s="63">
        <v>6.2869999999999999</v>
      </c>
      <c r="AF40" s="63">
        <v>6.2869999999999999</v>
      </c>
      <c r="AG40" s="63">
        <v>6.2869999999999999</v>
      </c>
      <c r="AH40" s="63">
        <v>6.2869999999999999</v>
      </c>
      <c r="AI40" s="63">
        <v>6.2869999999999999</v>
      </c>
      <c r="AJ40" s="63">
        <v>6.2869999999999999</v>
      </c>
      <c r="AK40" s="64">
        <v>0</v>
      </c>
    </row>
    <row r="41" spans="1:37" ht="15" customHeight="1" x14ac:dyDescent="0.45">
      <c r="A41" s="58" t="s">
        <v>225</v>
      </c>
      <c r="B41" s="62" t="s">
        <v>226</v>
      </c>
      <c r="C41" s="63">
        <v>6.2869999999999999</v>
      </c>
      <c r="D41" s="63">
        <v>6.2869999999999999</v>
      </c>
      <c r="E41" s="63">
        <v>6.2869999999999999</v>
      </c>
      <c r="F41" s="63">
        <v>6.2869999999999999</v>
      </c>
      <c r="G41" s="63">
        <v>6.2869999999999999</v>
      </c>
      <c r="H41" s="63">
        <v>6.2869999999999999</v>
      </c>
      <c r="I41" s="63">
        <v>6.2869999999999999</v>
      </c>
      <c r="J41" s="63">
        <v>6.2869999999999999</v>
      </c>
      <c r="K41" s="63">
        <v>6.2869999999999999</v>
      </c>
      <c r="L41" s="63">
        <v>6.2869999999999999</v>
      </c>
      <c r="M41" s="63">
        <v>6.2869999999999999</v>
      </c>
      <c r="N41" s="63">
        <v>6.2869999999999999</v>
      </c>
      <c r="O41" s="63">
        <v>6.2869999999999999</v>
      </c>
      <c r="P41" s="63">
        <v>6.2869999999999999</v>
      </c>
      <c r="Q41" s="63">
        <v>6.2869999999999999</v>
      </c>
      <c r="R41" s="63">
        <v>6.2869999999999999</v>
      </c>
      <c r="S41" s="63">
        <v>6.2869999999999999</v>
      </c>
      <c r="T41" s="63">
        <v>6.2869999999999999</v>
      </c>
      <c r="U41" s="63">
        <v>6.2869999999999999</v>
      </c>
      <c r="V41" s="63">
        <v>6.2869999999999999</v>
      </c>
      <c r="W41" s="63">
        <v>6.2869999999999999</v>
      </c>
      <c r="X41" s="63">
        <v>6.2869999999999999</v>
      </c>
      <c r="Y41" s="63">
        <v>6.2869999999999999</v>
      </c>
      <c r="Z41" s="63">
        <v>6.2869999999999999</v>
      </c>
      <c r="AA41" s="63">
        <v>6.2869999999999999</v>
      </c>
      <c r="AB41" s="63">
        <v>6.2869999999999999</v>
      </c>
      <c r="AC41" s="63">
        <v>6.2869999999999999</v>
      </c>
      <c r="AD41" s="63">
        <v>6.2869999999999999</v>
      </c>
      <c r="AE41" s="63">
        <v>6.2869999999999999</v>
      </c>
      <c r="AF41" s="63">
        <v>6.2869999999999999</v>
      </c>
      <c r="AG41" s="63">
        <v>6.2869999999999999</v>
      </c>
      <c r="AH41" s="63">
        <v>6.2869999999999999</v>
      </c>
      <c r="AI41" s="63">
        <v>6.2869999999999999</v>
      </c>
      <c r="AJ41" s="63">
        <v>6.2869999999999999</v>
      </c>
      <c r="AK41" s="64">
        <v>0</v>
      </c>
    </row>
    <row r="42" spans="1:37" ht="15" customHeight="1" x14ac:dyDescent="0.45">
      <c r="A42" s="58" t="s">
        <v>227</v>
      </c>
      <c r="B42" s="62" t="s">
        <v>228</v>
      </c>
      <c r="C42" s="63">
        <v>6.2869999999999999</v>
      </c>
      <c r="D42" s="63">
        <v>6.2869999999999999</v>
      </c>
      <c r="E42" s="63">
        <v>6.2869999999999999</v>
      </c>
      <c r="F42" s="63">
        <v>6.2869999999999999</v>
      </c>
      <c r="G42" s="63">
        <v>6.2869999999999999</v>
      </c>
      <c r="H42" s="63">
        <v>6.2869999999999999</v>
      </c>
      <c r="I42" s="63">
        <v>6.2869999999999999</v>
      </c>
      <c r="J42" s="63">
        <v>6.2869999999999999</v>
      </c>
      <c r="K42" s="63">
        <v>6.2869999999999999</v>
      </c>
      <c r="L42" s="63">
        <v>6.2869999999999999</v>
      </c>
      <c r="M42" s="63">
        <v>6.2869999999999999</v>
      </c>
      <c r="N42" s="63">
        <v>6.2869999999999999</v>
      </c>
      <c r="O42" s="63">
        <v>6.2869999999999999</v>
      </c>
      <c r="P42" s="63">
        <v>6.2869999999999999</v>
      </c>
      <c r="Q42" s="63">
        <v>6.2869999999999999</v>
      </c>
      <c r="R42" s="63">
        <v>6.2869999999999999</v>
      </c>
      <c r="S42" s="63">
        <v>6.2869999999999999</v>
      </c>
      <c r="T42" s="63">
        <v>6.2869999999999999</v>
      </c>
      <c r="U42" s="63">
        <v>6.2869999999999999</v>
      </c>
      <c r="V42" s="63">
        <v>6.2869999999999999</v>
      </c>
      <c r="W42" s="63">
        <v>6.2869999999999999</v>
      </c>
      <c r="X42" s="63">
        <v>6.2869999999999999</v>
      </c>
      <c r="Y42" s="63">
        <v>6.2869999999999999</v>
      </c>
      <c r="Z42" s="63">
        <v>6.2869999999999999</v>
      </c>
      <c r="AA42" s="63">
        <v>6.2869999999999999</v>
      </c>
      <c r="AB42" s="63">
        <v>6.2869999999999999</v>
      </c>
      <c r="AC42" s="63">
        <v>6.2869999999999999</v>
      </c>
      <c r="AD42" s="63">
        <v>6.2869999999999999</v>
      </c>
      <c r="AE42" s="63">
        <v>6.2869999999999999</v>
      </c>
      <c r="AF42" s="63">
        <v>6.2869999999999999</v>
      </c>
      <c r="AG42" s="63">
        <v>6.2869999999999999</v>
      </c>
      <c r="AH42" s="63">
        <v>6.2869999999999999</v>
      </c>
      <c r="AI42" s="63">
        <v>6.2869999999999999</v>
      </c>
      <c r="AJ42" s="63">
        <v>6.2869999999999999</v>
      </c>
      <c r="AK42" s="64">
        <v>0</v>
      </c>
    </row>
    <row r="43" spans="1:37" ht="15" customHeight="1" x14ac:dyDescent="0.45">
      <c r="A43" s="58" t="s">
        <v>229</v>
      </c>
      <c r="B43" s="62" t="s">
        <v>230</v>
      </c>
      <c r="C43" s="63">
        <v>6.1473459999999998</v>
      </c>
      <c r="D43" s="63">
        <v>6.1452260000000001</v>
      </c>
      <c r="E43" s="63">
        <v>6.1456169999999997</v>
      </c>
      <c r="F43" s="63">
        <v>6.192609</v>
      </c>
      <c r="G43" s="63">
        <v>6.1871369999999999</v>
      </c>
      <c r="H43" s="63">
        <v>6.1839120000000003</v>
      </c>
      <c r="I43" s="63">
        <v>6.177295</v>
      </c>
      <c r="J43" s="63">
        <v>6.1706190000000003</v>
      </c>
      <c r="K43" s="63">
        <v>6.1645000000000003</v>
      </c>
      <c r="L43" s="63">
        <v>6.1563090000000003</v>
      </c>
      <c r="M43" s="63">
        <v>6.1576269999999997</v>
      </c>
      <c r="N43" s="63">
        <v>6.157673</v>
      </c>
      <c r="O43" s="63">
        <v>6.1597790000000003</v>
      </c>
      <c r="P43" s="63">
        <v>6.159592</v>
      </c>
      <c r="Q43" s="63">
        <v>6.1617009999999999</v>
      </c>
      <c r="R43" s="63">
        <v>6.162801</v>
      </c>
      <c r="S43" s="63">
        <v>6.1631689999999999</v>
      </c>
      <c r="T43" s="63">
        <v>6.1640280000000001</v>
      </c>
      <c r="U43" s="63">
        <v>6.1661429999999999</v>
      </c>
      <c r="V43" s="63">
        <v>6.1675360000000001</v>
      </c>
      <c r="W43" s="63">
        <v>6.1674319999999998</v>
      </c>
      <c r="X43" s="63">
        <v>6.1685819999999998</v>
      </c>
      <c r="Y43" s="63">
        <v>6.1709719999999999</v>
      </c>
      <c r="Z43" s="63">
        <v>6.171176</v>
      </c>
      <c r="AA43" s="63">
        <v>6.1722760000000001</v>
      </c>
      <c r="AB43" s="63">
        <v>6.1744009999999996</v>
      </c>
      <c r="AC43" s="63">
        <v>6.175586</v>
      </c>
      <c r="AD43" s="63">
        <v>6.1767789999999998</v>
      </c>
      <c r="AE43" s="63">
        <v>6.1779799999999998</v>
      </c>
      <c r="AF43" s="63">
        <v>6.179189</v>
      </c>
      <c r="AG43" s="63">
        <v>6.1804069999999998</v>
      </c>
      <c r="AH43" s="63">
        <v>6.1816329999999997</v>
      </c>
      <c r="AI43" s="63">
        <v>6.182868</v>
      </c>
      <c r="AJ43" s="63">
        <v>6.1841100000000004</v>
      </c>
      <c r="AK43" s="64">
        <v>1.9699999999999999E-4</v>
      </c>
    </row>
    <row r="44" spans="1:37" ht="15" customHeight="1" x14ac:dyDescent="0.45">
      <c r="A44" s="58" t="s">
        <v>231</v>
      </c>
      <c r="B44" s="62" t="s">
        <v>232</v>
      </c>
      <c r="C44" s="63">
        <v>5.1759979999999999</v>
      </c>
      <c r="D44" s="63">
        <v>5.1493409999999997</v>
      </c>
      <c r="E44" s="63">
        <v>5.1485440000000002</v>
      </c>
      <c r="F44" s="63">
        <v>5.1351180000000003</v>
      </c>
      <c r="G44" s="63">
        <v>5.1214979999999999</v>
      </c>
      <c r="H44" s="63">
        <v>5.1131700000000002</v>
      </c>
      <c r="I44" s="63">
        <v>5.1068749999999996</v>
      </c>
      <c r="J44" s="63">
        <v>5.1001250000000002</v>
      </c>
      <c r="K44" s="63">
        <v>5.0954069999999998</v>
      </c>
      <c r="L44" s="63">
        <v>5.0923059999999998</v>
      </c>
      <c r="M44" s="63">
        <v>5.0851800000000003</v>
      </c>
      <c r="N44" s="63">
        <v>5.0822000000000003</v>
      </c>
      <c r="O44" s="63">
        <v>5.0765289999999998</v>
      </c>
      <c r="P44" s="63">
        <v>5.0746789999999997</v>
      </c>
      <c r="Q44" s="63">
        <v>5.072298</v>
      </c>
      <c r="R44" s="63">
        <v>5.0691280000000001</v>
      </c>
      <c r="S44" s="63">
        <v>5.0666989999999998</v>
      </c>
      <c r="T44" s="63">
        <v>5.0689719999999996</v>
      </c>
      <c r="U44" s="63">
        <v>5.067164</v>
      </c>
      <c r="V44" s="63">
        <v>5.064692</v>
      </c>
      <c r="W44" s="63">
        <v>5.0671790000000003</v>
      </c>
      <c r="X44" s="63">
        <v>5.0644499999999999</v>
      </c>
      <c r="Y44" s="63">
        <v>5.0636330000000003</v>
      </c>
      <c r="Z44" s="63">
        <v>5.0643700000000003</v>
      </c>
      <c r="AA44" s="63">
        <v>5.0640780000000003</v>
      </c>
      <c r="AB44" s="63">
        <v>5.0626110000000004</v>
      </c>
      <c r="AC44" s="63">
        <v>5.0658269999999996</v>
      </c>
      <c r="AD44" s="63">
        <v>5.0664360000000004</v>
      </c>
      <c r="AE44" s="63">
        <v>5.0678429999999999</v>
      </c>
      <c r="AF44" s="63">
        <v>5.0690910000000002</v>
      </c>
      <c r="AG44" s="63">
        <v>5.0703579999999997</v>
      </c>
      <c r="AH44" s="63">
        <v>5.0693210000000004</v>
      </c>
      <c r="AI44" s="63">
        <v>5.0696510000000004</v>
      </c>
      <c r="AJ44" s="63">
        <v>5.0702829999999999</v>
      </c>
      <c r="AK44" s="64">
        <v>-4.8299999999999998E-4</v>
      </c>
    </row>
    <row r="45" spans="1:37" ht="15" customHeight="1" x14ac:dyDescent="0.45">
      <c r="A45" s="58" t="s">
        <v>233</v>
      </c>
      <c r="B45" s="62" t="s">
        <v>234</v>
      </c>
      <c r="C45" s="63">
        <v>5.5967529999999996</v>
      </c>
      <c r="D45" s="63">
        <v>5.6771430000000001</v>
      </c>
      <c r="E45" s="63">
        <v>5.6840089999999996</v>
      </c>
      <c r="F45" s="63">
        <v>5.7170959999999997</v>
      </c>
      <c r="G45" s="63">
        <v>5.6661299999999999</v>
      </c>
      <c r="H45" s="63">
        <v>5.6535770000000003</v>
      </c>
      <c r="I45" s="63">
        <v>5.6441179999999997</v>
      </c>
      <c r="J45" s="63">
        <v>5.6398200000000003</v>
      </c>
      <c r="K45" s="63">
        <v>5.6309760000000004</v>
      </c>
      <c r="L45" s="63">
        <v>5.6472470000000001</v>
      </c>
      <c r="M45" s="63">
        <v>5.6488060000000004</v>
      </c>
      <c r="N45" s="63">
        <v>5.6772070000000001</v>
      </c>
      <c r="O45" s="63">
        <v>5.6554729999999998</v>
      </c>
      <c r="P45" s="63">
        <v>5.6398169999999999</v>
      </c>
      <c r="Q45" s="63">
        <v>5.655303</v>
      </c>
      <c r="R45" s="63">
        <v>5.6159470000000002</v>
      </c>
      <c r="S45" s="63">
        <v>5.5804359999999997</v>
      </c>
      <c r="T45" s="63">
        <v>5.601731</v>
      </c>
      <c r="U45" s="63">
        <v>5.5999040000000004</v>
      </c>
      <c r="V45" s="63">
        <v>5.5448909999999998</v>
      </c>
      <c r="W45" s="63">
        <v>5.5638050000000003</v>
      </c>
      <c r="X45" s="63">
        <v>5.5047459999999999</v>
      </c>
      <c r="Y45" s="63">
        <v>5.4706440000000001</v>
      </c>
      <c r="Z45" s="63">
        <v>5.4392110000000002</v>
      </c>
      <c r="AA45" s="63">
        <v>5.4146479999999997</v>
      </c>
      <c r="AB45" s="63">
        <v>5.3607440000000004</v>
      </c>
      <c r="AC45" s="63">
        <v>5.3546440000000004</v>
      </c>
      <c r="AD45" s="63">
        <v>5.3370649999999999</v>
      </c>
      <c r="AE45" s="63">
        <v>5.3099679999999996</v>
      </c>
      <c r="AF45" s="63">
        <v>5.2794489999999996</v>
      </c>
      <c r="AG45" s="63">
        <v>5.249695</v>
      </c>
      <c r="AH45" s="63">
        <v>5.2043689999999998</v>
      </c>
      <c r="AI45" s="63">
        <v>5.1639299999999997</v>
      </c>
      <c r="AJ45" s="63">
        <v>5.1378079999999997</v>
      </c>
      <c r="AK45" s="64">
        <v>-3.1150000000000001E-3</v>
      </c>
    </row>
    <row r="46" spans="1:37" ht="15" customHeight="1" x14ac:dyDescent="0.45">
      <c r="A46" s="58" t="s">
        <v>235</v>
      </c>
      <c r="B46" s="62" t="s">
        <v>236</v>
      </c>
      <c r="C46" s="63">
        <v>5.1509999999999998</v>
      </c>
      <c r="D46" s="63">
        <v>5.2744179999999998</v>
      </c>
      <c r="E46" s="63">
        <v>5.2506209999999998</v>
      </c>
      <c r="F46" s="63">
        <v>5.2757480000000001</v>
      </c>
      <c r="G46" s="63">
        <v>5.2430519999999996</v>
      </c>
      <c r="H46" s="63">
        <v>5.2341490000000004</v>
      </c>
      <c r="I46" s="63">
        <v>5.2313539999999996</v>
      </c>
      <c r="J46" s="63">
        <v>5.2458450000000001</v>
      </c>
      <c r="K46" s="63">
        <v>5.2317590000000003</v>
      </c>
      <c r="L46" s="63">
        <v>5.1954609999999999</v>
      </c>
      <c r="M46" s="63">
        <v>5.1871260000000001</v>
      </c>
      <c r="N46" s="63">
        <v>5.1891119999999997</v>
      </c>
      <c r="O46" s="63">
        <v>5.1797279999999999</v>
      </c>
      <c r="P46" s="63">
        <v>5.1827779999999999</v>
      </c>
      <c r="Q46" s="63">
        <v>5.1716069999999998</v>
      </c>
      <c r="R46" s="63">
        <v>5.1720730000000001</v>
      </c>
      <c r="S46" s="63">
        <v>5.1663009999999998</v>
      </c>
      <c r="T46" s="63">
        <v>5.1594030000000002</v>
      </c>
      <c r="U46" s="63">
        <v>5.1539609999999998</v>
      </c>
      <c r="V46" s="63">
        <v>5.1569050000000001</v>
      </c>
      <c r="W46" s="63">
        <v>5.1471669999999996</v>
      </c>
      <c r="X46" s="63">
        <v>5.1453899999999999</v>
      </c>
      <c r="Y46" s="63">
        <v>5.1359450000000004</v>
      </c>
      <c r="Z46" s="63">
        <v>5.1392990000000003</v>
      </c>
      <c r="AA46" s="63">
        <v>5.1376179999999998</v>
      </c>
      <c r="AB46" s="63">
        <v>5.1223150000000004</v>
      </c>
      <c r="AC46" s="63">
        <v>5.131875</v>
      </c>
      <c r="AD46" s="63">
        <v>5.1306099999999999</v>
      </c>
      <c r="AE46" s="63">
        <v>5.1394690000000001</v>
      </c>
      <c r="AF46" s="63">
        <v>5.1280320000000001</v>
      </c>
      <c r="AG46" s="63">
        <v>5.124009</v>
      </c>
      <c r="AH46" s="63">
        <v>5.1212489999999997</v>
      </c>
      <c r="AI46" s="63">
        <v>5.1119820000000002</v>
      </c>
      <c r="AJ46" s="63">
        <v>5.1060999999999996</v>
      </c>
      <c r="AK46" s="64">
        <v>-1.013E-3</v>
      </c>
    </row>
    <row r="47" spans="1:37" ht="15" customHeight="1" x14ac:dyDescent="0.35">
      <c r="B47" s="65" t="s">
        <v>237</v>
      </c>
    </row>
    <row r="48" spans="1:37" ht="15" customHeight="1" x14ac:dyDescent="0.45">
      <c r="A48" s="58" t="s">
        <v>238</v>
      </c>
      <c r="B48" s="62" t="s">
        <v>239</v>
      </c>
      <c r="C48" s="63">
        <v>5.7229999999999999</v>
      </c>
      <c r="D48" s="63">
        <v>5.7199359999999997</v>
      </c>
      <c r="E48" s="63">
        <v>5.7093740000000004</v>
      </c>
      <c r="F48" s="63">
        <v>5.7020210000000002</v>
      </c>
      <c r="G48" s="63">
        <v>5.6990360000000004</v>
      </c>
      <c r="H48" s="63">
        <v>5.7029030000000001</v>
      </c>
      <c r="I48" s="63">
        <v>5.7014690000000003</v>
      </c>
      <c r="J48" s="63">
        <v>5.697845</v>
      </c>
      <c r="K48" s="63">
        <v>5.6965690000000002</v>
      </c>
      <c r="L48" s="63">
        <v>5.6955710000000002</v>
      </c>
      <c r="M48" s="63">
        <v>5.6916909999999996</v>
      </c>
      <c r="N48" s="63">
        <v>5.6895829999999998</v>
      </c>
      <c r="O48" s="63">
        <v>5.6873170000000002</v>
      </c>
      <c r="P48" s="63">
        <v>5.6864030000000003</v>
      </c>
      <c r="Q48" s="63">
        <v>5.6859310000000001</v>
      </c>
      <c r="R48" s="63">
        <v>5.6860549999999996</v>
      </c>
      <c r="S48" s="63">
        <v>5.6862589999999997</v>
      </c>
      <c r="T48" s="63">
        <v>5.6853819999999997</v>
      </c>
      <c r="U48" s="63">
        <v>5.6852140000000002</v>
      </c>
      <c r="V48" s="63">
        <v>5.6858959999999996</v>
      </c>
      <c r="W48" s="63">
        <v>5.6868850000000002</v>
      </c>
      <c r="X48" s="63">
        <v>5.6879220000000004</v>
      </c>
      <c r="Y48" s="63">
        <v>5.6901700000000002</v>
      </c>
      <c r="Z48" s="63">
        <v>5.6909640000000001</v>
      </c>
      <c r="AA48" s="63">
        <v>5.6894390000000001</v>
      </c>
      <c r="AB48" s="63">
        <v>5.6887540000000003</v>
      </c>
      <c r="AC48" s="63">
        <v>5.6864689999999998</v>
      </c>
      <c r="AD48" s="63">
        <v>5.6844440000000001</v>
      </c>
      <c r="AE48" s="63">
        <v>5.683516</v>
      </c>
      <c r="AF48" s="63">
        <v>5.6828880000000002</v>
      </c>
      <c r="AG48" s="63">
        <v>5.6813929999999999</v>
      </c>
      <c r="AH48" s="63">
        <v>5.6792740000000004</v>
      </c>
      <c r="AI48" s="63">
        <v>5.678185</v>
      </c>
      <c r="AJ48" s="63">
        <v>5.676202</v>
      </c>
      <c r="AK48" s="64">
        <v>-2.4000000000000001E-4</v>
      </c>
    </row>
    <row r="49" spans="1:37" ht="15" customHeight="1" x14ac:dyDescent="0.45">
      <c r="A49" s="58" t="s">
        <v>240</v>
      </c>
      <c r="B49" s="62" t="s">
        <v>241</v>
      </c>
      <c r="C49" s="63">
        <v>6.05</v>
      </c>
      <c r="D49" s="63">
        <v>6.1347209999999999</v>
      </c>
      <c r="E49" s="63">
        <v>6.1184380000000003</v>
      </c>
      <c r="F49" s="63">
        <v>6.1172810000000002</v>
      </c>
      <c r="G49" s="63">
        <v>6.117947</v>
      </c>
      <c r="H49" s="63">
        <v>6.1025400000000003</v>
      </c>
      <c r="I49" s="63">
        <v>6.1033739999999996</v>
      </c>
      <c r="J49" s="63">
        <v>6.1071629999999999</v>
      </c>
      <c r="K49" s="63">
        <v>6.1065849999999999</v>
      </c>
      <c r="L49" s="63">
        <v>6.1245560000000001</v>
      </c>
      <c r="M49" s="63">
        <v>6.090179</v>
      </c>
      <c r="N49" s="63">
        <v>6.1186819999999997</v>
      </c>
      <c r="O49" s="63">
        <v>6.0805309999999997</v>
      </c>
      <c r="P49" s="63">
        <v>6.1038079999999999</v>
      </c>
      <c r="Q49" s="63">
        <v>6.1135659999999996</v>
      </c>
      <c r="R49" s="63">
        <v>6.1076240000000004</v>
      </c>
      <c r="S49" s="63">
        <v>6.0846780000000003</v>
      </c>
      <c r="T49" s="63">
        <v>6.1340570000000003</v>
      </c>
      <c r="U49" s="63">
        <v>6.1319419999999996</v>
      </c>
      <c r="V49" s="63">
        <v>6.0897600000000001</v>
      </c>
      <c r="W49" s="63">
        <v>6.1385750000000003</v>
      </c>
      <c r="X49" s="63">
        <v>6.1383919999999996</v>
      </c>
      <c r="Y49" s="63">
        <v>6.1363960000000004</v>
      </c>
      <c r="Z49" s="63">
        <v>6.1379999999999999</v>
      </c>
      <c r="AA49" s="63">
        <v>6.1413979999999997</v>
      </c>
      <c r="AB49" s="63">
        <v>6.1053959999999998</v>
      </c>
      <c r="AC49" s="63">
        <v>6.1190619999999996</v>
      </c>
      <c r="AD49" s="63">
        <v>6.1323290000000004</v>
      </c>
      <c r="AE49" s="63">
        <v>6.1402510000000001</v>
      </c>
      <c r="AF49" s="63">
        <v>6.1441309999999998</v>
      </c>
      <c r="AG49" s="63">
        <v>6.1417869999999999</v>
      </c>
      <c r="AH49" s="63">
        <v>6.1391349999999996</v>
      </c>
      <c r="AI49" s="63">
        <v>6.1375440000000001</v>
      </c>
      <c r="AJ49" s="63">
        <v>6.1341609999999998</v>
      </c>
      <c r="AK49" s="64">
        <v>-3.0000000000000001E-6</v>
      </c>
    </row>
    <row r="50" spans="1:37" ht="15" customHeight="1" x14ac:dyDescent="0.45">
      <c r="A50" s="58" t="s">
        <v>242</v>
      </c>
      <c r="B50" s="62" t="s">
        <v>243</v>
      </c>
      <c r="C50" s="63">
        <v>5.7380000000000004</v>
      </c>
      <c r="D50" s="63">
        <v>5.5547700000000004</v>
      </c>
      <c r="E50" s="63">
        <v>5.5572369999999998</v>
      </c>
      <c r="F50" s="63">
        <v>5.5581670000000001</v>
      </c>
      <c r="G50" s="63">
        <v>5.5659510000000001</v>
      </c>
      <c r="H50" s="63">
        <v>5.562354</v>
      </c>
      <c r="I50" s="63">
        <v>5.5637150000000002</v>
      </c>
      <c r="J50" s="63">
        <v>5.562271</v>
      </c>
      <c r="K50" s="63">
        <v>5.5667879999999998</v>
      </c>
      <c r="L50" s="63">
        <v>5.565995</v>
      </c>
      <c r="M50" s="63">
        <v>5.5575130000000001</v>
      </c>
      <c r="N50" s="63">
        <v>5.5605130000000003</v>
      </c>
      <c r="O50" s="63">
        <v>5.5607730000000002</v>
      </c>
      <c r="P50" s="63">
        <v>5.5617470000000004</v>
      </c>
      <c r="Q50" s="63">
        <v>5.5626410000000002</v>
      </c>
      <c r="R50" s="63">
        <v>5.562265</v>
      </c>
      <c r="S50" s="63">
        <v>5.569706</v>
      </c>
      <c r="T50" s="63">
        <v>5.5947889999999996</v>
      </c>
      <c r="U50" s="63">
        <v>5.5964090000000004</v>
      </c>
      <c r="V50" s="63">
        <v>5.6038379999999997</v>
      </c>
      <c r="W50" s="63">
        <v>5.6030389999999999</v>
      </c>
      <c r="X50" s="63">
        <v>5.6124460000000003</v>
      </c>
      <c r="Y50" s="63">
        <v>5.6163569999999998</v>
      </c>
      <c r="Z50" s="63">
        <v>5.6223010000000002</v>
      </c>
      <c r="AA50" s="63">
        <v>5.6172779999999998</v>
      </c>
      <c r="AB50" s="63">
        <v>5.6117030000000003</v>
      </c>
      <c r="AC50" s="63">
        <v>5.5987220000000004</v>
      </c>
      <c r="AD50" s="63">
        <v>5.5860859999999999</v>
      </c>
      <c r="AE50" s="63">
        <v>5.5761089999999998</v>
      </c>
      <c r="AF50" s="63">
        <v>5.5612719999999998</v>
      </c>
      <c r="AG50" s="63">
        <v>5.5591340000000002</v>
      </c>
      <c r="AH50" s="63">
        <v>5.5583109999999998</v>
      </c>
      <c r="AI50" s="63">
        <v>5.5584769999999999</v>
      </c>
      <c r="AJ50" s="63">
        <v>5.5588160000000002</v>
      </c>
      <c r="AK50" s="64">
        <v>2.3E-5</v>
      </c>
    </row>
    <row r="51" spans="1:37" ht="15" customHeight="1" x14ac:dyDescent="0.45">
      <c r="A51" s="58" t="s">
        <v>244</v>
      </c>
      <c r="B51" s="62" t="s">
        <v>245</v>
      </c>
      <c r="C51" s="63">
        <v>3.6994319999999998</v>
      </c>
      <c r="D51" s="63">
        <v>3.6803349999999999</v>
      </c>
      <c r="E51" s="63">
        <v>3.6751779999999998</v>
      </c>
      <c r="F51" s="63">
        <v>3.6722600000000001</v>
      </c>
      <c r="G51" s="63">
        <v>3.661632</v>
      </c>
      <c r="H51" s="63">
        <v>3.661705</v>
      </c>
      <c r="I51" s="63">
        <v>3.6604510000000001</v>
      </c>
      <c r="J51" s="63">
        <v>3.65821</v>
      </c>
      <c r="K51" s="63">
        <v>3.6569090000000002</v>
      </c>
      <c r="L51" s="63">
        <v>3.6559050000000002</v>
      </c>
      <c r="M51" s="63">
        <v>3.655815</v>
      </c>
      <c r="N51" s="63">
        <v>3.6549260000000001</v>
      </c>
      <c r="O51" s="63">
        <v>3.6537899999999999</v>
      </c>
      <c r="P51" s="63">
        <v>3.6542750000000002</v>
      </c>
      <c r="Q51" s="63">
        <v>3.6541939999999999</v>
      </c>
      <c r="R51" s="63">
        <v>3.6551800000000001</v>
      </c>
      <c r="S51" s="63">
        <v>3.6552220000000002</v>
      </c>
      <c r="T51" s="63">
        <v>3.6557840000000001</v>
      </c>
      <c r="U51" s="63">
        <v>3.6554319999999998</v>
      </c>
      <c r="V51" s="63">
        <v>3.6563289999999999</v>
      </c>
      <c r="W51" s="63">
        <v>3.656425</v>
      </c>
      <c r="X51" s="63">
        <v>3.6584599999999998</v>
      </c>
      <c r="Y51" s="63">
        <v>3.659478</v>
      </c>
      <c r="Z51" s="63">
        <v>3.6604260000000002</v>
      </c>
      <c r="AA51" s="63">
        <v>3.6596030000000002</v>
      </c>
      <c r="AB51" s="63">
        <v>3.6590319999999998</v>
      </c>
      <c r="AC51" s="63">
        <v>3.657537</v>
      </c>
      <c r="AD51" s="63">
        <v>3.655983</v>
      </c>
      <c r="AE51" s="63">
        <v>3.6549179999999999</v>
      </c>
      <c r="AF51" s="63">
        <v>3.6535739999999999</v>
      </c>
      <c r="AG51" s="63">
        <v>3.651659</v>
      </c>
      <c r="AH51" s="63">
        <v>3.6501269999999999</v>
      </c>
      <c r="AI51" s="63">
        <v>3.6490499999999999</v>
      </c>
      <c r="AJ51" s="63">
        <v>3.6478000000000002</v>
      </c>
      <c r="AK51" s="64">
        <v>-2.7700000000000001E-4</v>
      </c>
    </row>
    <row r="53" spans="1:37" ht="15" customHeight="1" x14ac:dyDescent="0.35">
      <c r="B53" s="61" t="s">
        <v>246</v>
      </c>
    </row>
    <row r="54" spans="1:37" ht="15" customHeight="1" x14ac:dyDescent="0.45">
      <c r="A54" s="58" t="s">
        <v>247</v>
      </c>
      <c r="B54" s="62" t="s">
        <v>248</v>
      </c>
      <c r="C54" s="63">
        <v>1.0369999999999999</v>
      </c>
      <c r="D54" s="63">
        <v>1.0369999999999999</v>
      </c>
      <c r="E54" s="63">
        <v>1.0369999999999999</v>
      </c>
      <c r="F54" s="63">
        <v>1.0369999999999999</v>
      </c>
      <c r="G54" s="63">
        <v>1.0369999999999999</v>
      </c>
      <c r="H54" s="63">
        <v>1.0369999999999999</v>
      </c>
      <c r="I54" s="63">
        <v>1.0369999999999999</v>
      </c>
      <c r="J54" s="63">
        <v>1.0369999999999999</v>
      </c>
      <c r="K54" s="63">
        <v>1.0369999999999999</v>
      </c>
      <c r="L54" s="63">
        <v>1.0369999999999999</v>
      </c>
      <c r="M54" s="63">
        <v>1.0369999999999999</v>
      </c>
      <c r="N54" s="63">
        <v>1.0369999999999999</v>
      </c>
      <c r="O54" s="63">
        <v>1.0369999999999999</v>
      </c>
      <c r="P54" s="63">
        <v>1.0369999999999999</v>
      </c>
      <c r="Q54" s="63">
        <v>1.0369999999999999</v>
      </c>
      <c r="R54" s="63">
        <v>1.0369999999999999</v>
      </c>
      <c r="S54" s="63">
        <v>1.0369999999999999</v>
      </c>
      <c r="T54" s="63">
        <v>1.0369999999999999</v>
      </c>
      <c r="U54" s="63">
        <v>1.0369999999999999</v>
      </c>
      <c r="V54" s="63">
        <v>1.0369999999999999</v>
      </c>
      <c r="W54" s="63">
        <v>1.0369999999999999</v>
      </c>
      <c r="X54" s="63">
        <v>1.0369999999999999</v>
      </c>
      <c r="Y54" s="63">
        <v>1.0369999999999999</v>
      </c>
      <c r="Z54" s="63">
        <v>1.0369999999999999</v>
      </c>
      <c r="AA54" s="63">
        <v>1.0369999999999999</v>
      </c>
      <c r="AB54" s="63">
        <v>1.0369999999999999</v>
      </c>
      <c r="AC54" s="63">
        <v>1.0369999999999999</v>
      </c>
      <c r="AD54" s="63">
        <v>1.0369999999999999</v>
      </c>
      <c r="AE54" s="63">
        <v>1.0369999999999999</v>
      </c>
      <c r="AF54" s="63">
        <v>1.0369999999999999</v>
      </c>
      <c r="AG54" s="63">
        <v>1.0369999999999999</v>
      </c>
      <c r="AH54" s="63">
        <v>1.0369999999999999</v>
      </c>
      <c r="AI54" s="63">
        <v>1.0369999999999999</v>
      </c>
      <c r="AJ54" s="63">
        <v>1.0369999999999999</v>
      </c>
      <c r="AK54" s="64">
        <v>0</v>
      </c>
    </row>
    <row r="55" spans="1:37" ht="15" customHeight="1" x14ac:dyDescent="0.45">
      <c r="A55" s="58" t="s">
        <v>249</v>
      </c>
      <c r="B55" s="62" t="s">
        <v>250</v>
      </c>
      <c r="C55" s="63">
        <v>1.0329999999999999</v>
      </c>
      <c r="D55" s="63">
        <v>1.0329999999999999</v>
      </c>
      <c r="E55" s="63">
        <v>1.0329999999999999</v>
      </c>
      <c r="F55" s="63">
        <v>1.0329999999999999</v>
      </c>
      <c r="G55" s="63">
        <v>1.0329999999999999</v>
      </c>
      <c r="H55" s="63">
        <v>1.0329999999999999</v>
      </c>
      <c r="I55" s="63">
        <v>1.0329999999999999</v>
      </c>
      <c r="J55" s="63">
        <v>1.0329999999999999</v>
      </c>
      <c r="K55" s="63">
        <v>1.0329999999999999</v>
      </c>
      <c r="L55" s="63">
        <v>1.0329999999999999</v>
      </c>
      <c r="M55" s="63">
        <v>1.0329999999999999</v>
      </c>
      <c r="N55" s="63">
        <v>1.0329999999999999</v>
      </c>
      <c r="O55" s="63">
        <v>1.0329999999999999</v>
      </c>
      <c r="P55" s="63">
        <v>1.0329999999999999</v>
      </c>
      <c r="Q55" s="63">
        <v>1.0329999999999999</v>
      </c>
      <c r="R55" s="63">
        <v>1.0329999999999999</v>
      </c>
      <c r="S55" s="63">
        <v>1.0329999999999999</v>
      </c>
      <c r="T55" s="63">
        <v>1.0329999999999999</v>
      </c>
      <c r="U55" s="63">
        <v>1.0329999999999999</v>
      </c>
      <c r="V55" s="63">
        <v>1.0329999999999999</v>
      </c>
      <c r="W55" s="63">
        <v>1.0329999999999999</v>
      </c>
      <c r="X55" s="63">
        <v>1.0329999999999999</v>
      </c>
      <c r="Y55" s="63">
        <v>1.0329999999999999</v>
      </c>
      <c r="Z55" s="63">
        <v>1.0329999999999999</v>
      </c>
      <c r="AA55" s="63">
        <v>1.0329999999999999</v>
      </c>
      <c r="AB55" s="63">
        <v>1.0329999999999999</v>
      </c>
      <c r="AC55" s="63">
        <v>1.0329999999999999</v>
      </c>
      <c r="AD55" s="63">
        <v>1.0329999999999999</v>
      </c>
      <c r="AE55" s="63">
        <v>1.0329999999999999</v>
      </c>
      <c r="AF55" s="63">
        <v>1.0329999999999999</v>
      </c>
      <c r="AG55" s="63">
        <v>1.0329999999999999</v>
      </c>
      <c r="AH55" s="63">
        <v>1.0329999999999999</v>
      </c>
      <c r="AI55" s="63">
        <v>1.0329999999999999</v>
      </c>
      <c r="AJ55" s="63">
        <v>1.0329999999999999</v>
      </c>
      <c r="AK55" s="64">
        <v>0</v>
      </c>
    </row>
    <row r="56" spans="1:37" ht="15" customHeight="1" x14ac:dyDescent="0.45">
      <c r="A56" s="58" t="s">
        <v>251</v>
      </c>
      <c r="B56" s="62" t="s">
        <v>252</v>
      </c>
      <c r="C56" s="63">
        <v>1.0389999999999999</v>
      </c>
      <c r="D56" s="63">
        <v>1.0389999999999999</v>
      </c>
      <c r="E56" s="63">
        <v>1.0389999999999999</v>
      </c>
      <c r="F56" s="63">
        <v>1.0389999999999999</v>
      </c>
      <c r="G56" s="63">
        <v>1.0389999999999999</v>
      </c>
      <c r="H56" s="63">
        <v>1.0389999999999999</v>
      </c>
      <c r="I56" s="63">
        <v>1.0389999999999999</v>
      </c>
      <c r="J56" s="63">
        <v>1.0389999999999999</v>
      </c>
      <c r="K56" s="63">
        <v>1.0389999999999999</v>
      </c>
      <c r="L56" s="63">
        <v>1.0389999999999999</v>
      </c>
      <c r="M56" s="63">
        <v>1.0389999999999999</v>
      </c>
      <c r="N56" s="63">
        <v>1.0389999999999999</v>
      </c>
      <c r="O56" s="63">
        <v>1.0389999999999999</v>
      </c>
      <c r="P56" s="63">
        <v>1.0389999999999999</v>
      </c>
      <c r="Q56" s="63">
        <v>1.0389999999999999</v>
      </c>
      <c r="R56" s="63">
        <v>1.0389999999999999</v>
      </c>
      <c r="S56" s="63">
        <v>1.0389999999999999</v>
      </c>
      <c r="T56" s="63">
        <v>1.0389999999999999</v>
      </c>
      <c r="U56" s="63">
        <v>1.0389999999999999</v>
      </c>
      <c r="V56" s="63">
        <v>1.0389999999999999</v>
      </c>
      <c r="W56" s="63">
        <v>1.0389999999999999</v>
      </c>
      <c r="X56" s="63">
        <v>1.0389999999999999</v>
      </c>
      <c r="Y56" s="63">
        <v>1.0389999999999999</v>
      </c>
      <c r="Z56" s="63">
        <v>1.0389999999999999</v>
      </c>
      <c r="AA56" s="63">
        <v>1.0389999999999999</v>
      </c>
      <c r="AB56" s="63">
        <v>1.0389999999999999</v>
      </c>
      <c r="AC56" s="63">
        <v>1.0389999999999999</v>
      </c>
      <c r="AD56" s="63">
        <v>1.0389999999999999</v>
      </c>
      <c r="AE56" s="63">
        <v>1.0389999999999999</v>
      </c>
      <c r="AF56" s="63">
        <v>1.0389999999999999</v>
      </c>
      <c r="AG56" s="63">
        <v>1.0389999999999999</v>
      </c>
      <c r="AH56" s="63">
        <v>1.0389999999999999</v>
      </c>
      <c r="AI56" s="63">
        <v>1.0389999999999999</v>
      </c>
      <c r="AJ56" s="63">
        <v>1.0389999999999999</v>
      </c>
      <c r="AK56" s="64">
        <v>0</v>
      </c>
    </row>
    <row r="57" spans="1:37" ht="15" customHeight="1" x14ac:dyDescent="0.45">
      <c r="A57" s="58" t="s">
        <v>253</v>
      </c>
      <c r="B57" s="62" t="s">
        <v>254</v>
      </c>
      <c r="C57" s="63">
        <v>1.0369999999999999</v>
      </c>
      <c r="D57" s="63">
        <v>1.0369999999999999</v>
      </c>
      <c r="E57" s="63">
        <v>1.0369999999999999</v>
      </c>
      <c r="F57" s="63">
        <v>1.0369999999999999</v>
      </c>
      <c r="G57" s="63">
        <v>1.0369999999999999</v>
      </c>
      <c r="H57" s="63">
        <v>1.0369999999999999</v>
      </c>
      <c r="I57" s="63">
        <v>1.0369999999999999</v>
      </c>
      <c r="J57" s="63">
        <v>1.0369999999999999</v>
      </c>
      <c r="K57" s="63">
        <v>1.0369999999999999</v>
      </c>
      <c r="L57" s="63">
        <v>1.0369999999999999</v>
      </c>
      <c r="M57" s="63">
        <v>1.0369999999999999</v>
      </c>
      <c r="N57" s="63">
        <v>1.0369999999999999</v>
      </c>
      <c r="O57" s="63">
        <v>1.0369999999999999</v>
      </c>
      <c r="P57" s="63">
        <v>1.0369999999999999</v>
      </c>
      <c r="Q57" s="63">
        <v>1.0369999999999999</v>
      </c>
      <c r="R57" s="63">
        <v>1.0369999999999999</v>
      </c>
      <c r="S57" s="63">
        <v>1.0369999999999999</v>
      </c>
      <c r="T57" s="63">
        <v>1.0369999999999999</v>
      </c>
      <c r="U57" s="63">
        <v>1.0369999999999999</v>
      </c>
      <c r="V57" s="63">
        <v>1.0369999999999999</v>
      </c>
      <c r="W57" s="63">
        <v>1.0369999999999999</v>
      </c>
      <c r="X57" s="63">
        <v>1.0369999999999999</v>
      </c>
      <c r="Y57" s="63">
        <v>1.0369999999999999</v>
      </c>
      <c r="Z57" s="63">
        <v>1.0369999999999999</v>
      </c>
      <c r="AA57" s="63">
        <v>1.0369999999999999</v>
      </c>
      <c r="AB57" s="63">
        <v>1.0369999999999999</v>
      </c>
      <c r="AC57" s="63">
        <v>1.0369999999999999</v>
      </c>
      <c r="AD57" s="63">
        <v>1.0369999999999999</v>
      </c>
      <c r="AE57" s="63">
        <v>1.0369999999999999</v>
      </c>
      <c r="AF57" s="63">
        <v>1.0369999999999999</v>
      </c>
      <c r="AG57" s="63">
        <v>1.0369999999999999</v>
      </c>
      <c r="AH57" s="63">
        <v>1.0369999999999999</v>
      </c>
      <c r="AI57" s="63">
        <v>1.0369999999999999</v>
      </c>
      <c r="AJ57" s="63">
        <v>1.0369999999999999</v>
      </c>
      <c r="AK57" s="64">
        <v>0</v>
      </c>
    </row>
    <row r="58" spans="1:37" ht="15" customHeight="1" x14ac:dyDescent="0.45">
      <c r="A58" s="58" t="s">
        <v>255</v>
      </c>
      <c r="B58" s="62" t="s">
        <v>256</v>
      </c>
      <c r="C58" s="63">
        <v>1.0249999999999999</v>
      </c>
      <c r="D58" s="63">
        <v>1.0249999999999999</v>
      </c>
      <c r="E58" s="63">
        <v>1.0249999999999999</v>
      </c>
      <c r="F58" s="63">
        <v>1.0249999999999999</v>
      </c>
      <c r="G58" s="63">
        <v>1.0249999999999999</v>
      </c>
      <c r="H58" s="63">
        <v>1.0249999999999999</v>
      </c>
      <c r="I58" s="63">
        <v>1.0249999999999999</v>
      </c>
      <c r="J58" s="63">
        <v>1.0249999999999999</v>
      </c>
      <c r="K58" s="63">
        <v>1.0249999999999999</v>
      </c>
      <c r="L58" s="63">
        <v>1.0249999999999999</v>
      </c>
      <c r="M58" s="63">
        <v>1.0249999999999999</v>
      </c>
      <c r="N58" s="63">
        <v>1.0249999999999999</v>
      </c>
      <c r="O58" s="63">
        <v>1.0249999999999999</v>
      </c>
      <c r="P58" s="63">
        <v>1.0249999999999999</v>
      </c>
      <c r="Q58" s="63">
        <v>1.0249999999999999</v>
      </c>
      <c r="R58" s="63">
        <v>1.0249999999999999</v>
      </c>
      <c r="S58" s="63">
        <v>1.0249999999999999</v>
      </c>
      <c r="T58" s="63">
        <v>1.0249999999999999</v>
      </c>
      <c r="U58" s="63">
        <v>1.0249999999999999</v>
      </c>
      <c r="V58" s="63">
        <v>1.0249999999999999</v>
      </c>
      <c r="W58" s="63">
        <v>1.0249999999999999</v>
      </c>
      <c r="X58" s="63">
        <v>1.0249999999999999</v>
      </c>
      <c r="Y58" s="63">
        <v>1.0249999999999999</v>
      </c>
      <c r="Z58" s="63">
        <v>1.0249999999999999</v>
      </c>
      <c r="AA58" s="63">
        <v>1.0249999999999999</v>
      </c>
      <c r="AB58" s="63">
        <v>1.0249999999999999</v>
      </c>
      <c r="AC58" s="63">
        <v>1.0249999999999999</v>
      </c>
      <c r="AD58" s="63">
        <v>1.0249999999999999</v>
      </c>
      <c r="AE58" s="63">
        <v>1.0249999999999999</v>
      </c>
      <c r="AF58" s="63">
        <v>1.0249999999999999</v>
      </c>
      <c r="AG58" s="63">
        <v>1.0249999999999999</v>
      </c>
      <c r="AH58" s="63">
        <v>1.0249999999999999</v>
      </c>
      <c r="AI58" s="63">
        <v>1.0249999999999999</v>
      </c>
      <c r="AJ58" s="63">
        <v>1.0249999999999999</v>
      </c>
      <c r="AK58" s="64">
        <v>0</v>
      </c>
    </row>
    <row r="59" spans="1:37" ht="15" customHeight="1" x14ac:dyDescent="0.45">
      <c r="A59" s="58" t="s">
        <v>257</v>
      </c>
      <c r="B59" s="62" t="s">
        <v>258</v>
      </c>
      <c r="C59" s="63">
        <v>1.0089999999999999</v>
      </c>
      <c r="D59" s="63">
        <v>1.0089999999999999</v>
      </c>
      <c r="E59" s="63">
        <v>1.0089999999999999</v>
      </c>
      <c r="F59" s="63">
        <v>1.0089999999999999</v>
      </c>
      <c r="G59" s="63">
        <v>1.0089999999999999</v>
      </c>
      <c r="H59" s="63">
        <v>1.0089999999999999</v>
      </c>
      <c r="I59" s="63">
        <v>1.0089999999999999</v>
      </c>
      <c r="J59" s="63">
        <v>1.0089999999999999</v>
      </c>
      <c r="K59" s="63">
        <v>1.0089999999999999</v>
      </c>
      <c r="L59" s="63">
        <v>1.0089999999999999</v>
      </c>
      <c r="M59" s="63">
        <v>1.0089999999999999</v>
      </c>
      <c r="N59" s="63">
        <v>1.0089999999999999</v>
      </c>
      <c r="O59" s="63">
        <v>1.0089999999999999</v>
      </c>
      <c r="P59" s="63">
        <v>1.0089999999999999</v>
      </c>
      <c r="Q59" s="63">
        <v>1.0089999999999999</v>
      </c>
      <c r="R59" s="63">
        <v>1.0089999999999999</v>
      </c>
      <c r="S59" s="63">
        <v>1.0089999999999999</v>
      </c>
      <c r="T59" s="63">
        <v>1.0089999999999999</v>
      </c>
      <c r="U59" s="63">
        <v>1.0089999999999999</v>
      </c>
      <c r="V59" s="63">
        <v>1.0089999999999999</v>
      </c>
      <c r="W59" s="63">
        <v>1.0089999999999999</v>
      </c>
      <c r="X59" s="63">
        <v>1.0089999999999999</v>
      </c>
      <c r="Y59" s="63">
        <v>1.0089999999999999</v>
      </c>
      <c r="Z59" s="63">
        <v>1.0089999999999999</v>
      </c>
      <c r="AA59" s="63">
        <v>1.0089999999999999</v>
      </c>
      <c r="AB59" s="63">
        <v>1.0089999999999999</v>
      </c>
      <c r="AC59" s="63">
        <v>1.0089999999999999</v>
      </c>
      <c r="AD59" s="63">
        <v>1.0089999999999999</v>
      </c>
      <c r="AE59" s="63">
        <v>1.0089999999999999</v>
      </c>
      <c r="AF59" s="63">
        <v>1.0089999999999999</v>
      </c>
      <c r="AG59" s="63">
        <v>1.0089999999999999</v>
      </c>
      <c r="AH59" s="63">
        <v>1.0089999999999999</v>
      </c>
      <c r="AI59" s="63">
        <v>1.0089999999999999</v>
      </c>
      <c r="AJ59" s="63">
        <v>1.0089999999999999</v>
      </c>
      <c r="AK59" s="64">
        <v>0</v>
      </c>
    </row>
    <row r="60" spans="1:37" ht="15" customHeight="1" x14ac:dyDescent="0.45">
      <c r="A60" s="58" t="s">
        <v>259</v>
      </c>
      <c r="B60" s="62" t="s">
        <v>260</v>
      </c>
      <c r="C60" s="63">
        <v>0.96</v>
      </c>
      <c r="D60" s="63">
        <v>0.96</v>
      </c>
      <c r="E60" s="63">
        <v>0.96</v>
      </c>
      <c r="F60" s="63">
        <v>0.96</v>
      </c>
      <c r="G60" s="63">
        <v>0.96</v>
      </c>
      <c r="H60" s="63">
        <v>0.96</v>
      </c>
      <c r="I60" s="63">
        <v>0.96</v>
      </c>
      <c r="J60" s="63">
        <v>0.96</v>
      </c>
      <c r="K60" s="63">
        <v>0.96</v>
      </c>
      <c r="L60" s="63">
        <v>0.96</v>
      </c>
      <c r="M60" s="63">
        <v>0.96</v>
      </c>
      <c r="N60" s="63">
        <v>0.96</v>
      </c>
      <c r="O60" s="63">
        <v>0.96</v>
      </c>
      <c r="P60" s="63">
        <v>0.96</v>
      </c>
      <c r="Q60" s="63">
        <v>0.96</v>
      </c>
      <c r="R60" s="63">
        <v>0.96</v>
      </c>
      <c r="S60" s="63">
        <v>0.96</v>
      </c>
      <c r="T60" s="63">
        <v>0.96</v>
      </c>
      <c r="U60" s="63">
        <v>0.96</v>
      </c>
      <c r="V60" s="63">
        <v>0.96</v>
      </c>
      <c r="W60" s="63">
        <v>0.96</v>
      </c>
      <c r="X60" s="63">
        <v>0.96</v>
      </c>
      <c r="Y60" s="63">
        <v>0.96</v>
      </c>
      <c r="Z60" s="63">
        <v>0.96</v>
      </c>
      <c r="AA60" s="63">
        <v>0.96</v>
      </c>
      <c r="AB60" s="63">
        <v>0.96</v>
      </c>
      <c r="AC60" s="63">
        <v>0.96</v>
      </c>
      <c r="AD60" s="63">
        <v>0.96</v>
      </c>
      <c r="AE60" s="63">
        <v>0.96</v>
      </c>
      <c r="AF60" s="63">
        <v>0.96</v>
      </c>
      <c r="AG60" s="63">
        <v>0.96</v>
      </c>
      <c r="AH60" s="63">
        <v>0.96</v>
      </c>
      <c r="AI60" s="63">
        <v>0.96</v>
      </c>
      <c r="AJ60" s="63">
        <v>0.96</v>
      </c>
      <c r="AK60" s="64">
        <v>0</v>
      </c>
    </row>
    <row r="62" spans="1:37" ht="15" customHeight="1" x14ac:dyDescent="0.35">
      <c r="B62" s="61" t="s">
        <v>261</v>
      </c>
    </row>
    <row r="63" spans="1:37" ht="15" customHeight="1" x14ac:dyDescent="0.45">
      <c r="A63" s="58" t="s">
        <v>262</v>
      </c>
      <c r="B63" s="62" t="s">
        <v>254</v>
      </c>
      <c r="C63" s="66">
        <v>20.537140000000001</v>
      </c>
      <c r="D63" s="66">
        <v>20.439444999999999</v>
      </c>
      <c r="E63" s="66">
        <v>20.349045</v>
      </c>
      <c r="F63" s="66">
        <v>20.466270000000002</v>
      </c>
      <c r="G63" s="66">
        <v>20.363602</v>
      </c>
      <c r="H63" s="66">
        <v>20.554328999999999</v>
      </c>
      <c r="I63" s="66">
        <v>20.653105</v>
      </c>
      <c r="J63" s="66">
        <v>20.626196</v>
      </c>
      <c r="K63" s="66">
        <v>20.621486999999998</v>
      </c>
      <c r="L63" s="66">
        <v>20.64123</v>
      </c>
      <c r="M63" s="66">
        <v>20.627844</v>
      </c>
      <c r="N63" s="66">
        <v>20.536940000000001</v>
      </c>
      <c r="O63" s="66">
        <v>20.501505000000002</v>
      </c>
      <c r="P63" s="66">
        <v>20.413281999999999</v>
      </c>
      <c r="Q63" s="66">
        <v>20.399070999999999</v>
      </c>
      <c r="R63" s="66">
        <v>20.458255999999999</v>
      </c>
      <c r="S63" s="66">
        <v>20.429285</v>
      </c>
      <c r="T63" s="66">
        <v>20.364529000000001</v>
      </c>
      <c r="U63" s="66">
        <v>20.373262</v>
      </c>
      <c r="V63" s="66">
        <v>20.367173999999999</v>
      </c>
      <c r="W63" s="66">
        <v>20.397617</v>
      </c>
      <c r="X63" s="66">
        <v>20.405455</v>
      </c>
      <c r="Y63" s="66">
        <v>20.39472</v>
      </c>
      <c r="Z63" s="66">
        <v>20.372592999999998</v>
      </c>
      <c r="AA63" s="66">
        <v>20.382771999999999</v>
      </c>
      <c r="AB63" s="66">
        <v>20.366734000000001</v>
      </c>
      <c r="AC63" s="66">
        <v>20.354519</v>
      </c>
      <c r="AD63" s="66">
        <v>20.355229999999999</v>
      </c>
      <c r="AE63" s="66">
        <v>20.386980000000001</v>
      </c>
      <c r="AF63" s="66">
        <v>20.356945</v>
      </c>
      <c r="AG63" s="66">
        <v>20.336355000000001</v>
      </c>
      <c r="AH63" s="66">
        <v>20.357395</v>
      </c>
      <c r="AI63" s="66">
        <v>20.34404</v>
      </c>
      <c r="AJ63" s="66">
        <v>20.347266999999999</v>
      </c>
      <c r="AK63" s="64">
        <v>-1.4100000000000001E-4</v>
      </c>
    </row>
    <row r="64" spans="1:37" ht="15" customHeight="1" x14ac:dyDescent="0.45">
      <c r="A64" s="58" t="s">
        <v>263</v>
      </c>
      <c r="B64" s="62" t="s">
        <v>264</v>
      </c>
      <c r="C64" s="66">
        <v>25.416302000000002</v>
      </c>
      <c r="D64" s="66">
        <v>25.057079000000002</v>
      </c>
      <c r="E64" s="66">
        <v>25.074783</v>
      </c>
      <c r="F64" s="66">
        <v>25.042176999999999</v>
      </c>
      <c r="G64" s="66">
        <v>24.938278</v>
      </c>
      <c r="H64" s="66">
        <v>24.964016000000001</v>
      </c>
      <c r="I64" s="66">
        <v>24.911818</v>
      </c>
      <c r="J64" s="66">
        <v>24.91433</v>
      </c>
      <c r="K64" s="66">
        <v>24.898243000000001</v>
      </c>
      <c r="L64" s="66">
        <v>24.920572</v>
      </c>
      <c r="M64" s="66">
        <v>24.903048999999999</v>
      </c>
      <c r="N64" s="66">
        <v>24.81945</v>
      </c>
      <c r="O64" s="66">
        <v>24.850802999999999</v>
      </c>
      <c r="P64" s="66">
        <v>24.769541</v>
      </c>
      <c r="Q64" s="66">
        <v>24.735579000000001</v>
      </c>
      <c r="R64" s="66">
        <v>24.729203999999999</v>
      </c>
      <c r="S64" s="66">
        <v>24.688946000000001</v>
      </c>
      <c r="T64" s="66">
        <v>24.612100999999999</v>
      </c>
      <c r="U64" s="66">
        <v>24.600828</v>
      </c>
      <c r="V64" s="66">
        <v>24.592124999999999</v>
      </c>
      <c r="W64" s="66">
        <v>24.569109000000001</v>
      </c>
      <c r="X64" s="66">
        <v>24.53866</v>
      </c>
      <c r="Y64" s="66">
        <v>24.501373000000001</v>
      </c>
      <c r="Z64" s="66">
        <v>24.474423999999999</v>
      </c>
      <c r="AA64" s="66">
        <v>24.491461000000001</v>
      </c>
      <c r="AB64" s="66">
        <v>24.462054999999999</v>
      </c>
      <c r="AC64" s="66">
        <v>24.426752</v>
      </c>
      <c r="AD64" s="66">
        <v>24.399635</v>
      </c>
      <c r="AE64" s="66">
        <v>24.407730000000001</v>
      </c>
      <c r="AF64" s="66">
        <v>24.328617000000001</v>
      </c>
      <c r="AG64" s="66">
        <v>24.285736</v>
      </c>
      <c r="AH64" s="66">
        <v>24.280874000000001</v>
      </c>
      <c r="AI64" s="66">
        <v>24.244130999999999</v>
      </c>
      <c r="AJ64" s="66">
        <v>24.256340000000002</v>
      </c>
      <c r="AK64" s="64">
        <v>-1.0139999999999999E-3</v>
      </c>
    </row>
    <row r="65" spans="1:37" ht="15" customHeight="1" x14ac:dyDescent="0.45">
      <c r="A65" s="58" t="s">
        <v>265</v>
      </c>
      <c r="B65" s="62" t="s">
        <v>266</v>
      </c>
      <c r="C65" s="66">
        <v>17.234355999999998</v>
      </c>
      <c r="D65" s="66">
        <v>17.205303000000001</v>
      </c>
      <c r="E65" s="66">
        <v>17.117476</v>
      </c>
      <c r="F65" s="66">
        <v>17.06934</v>
      </c>
      <c r="G65" s="66">
        <v>16.988295000000001</v>
      </c>
      <c r="H65" s="66">
        <v>17.022928</v>
      </c>
      <c r="I65" s="66">
        <v>17.071612999999999</v>
      </c>
      <c r="J65" s="66">
        <v>17.059359000000001</v>
      </c>
      <c r="K65" s="66">
        <v>17.037023999999999</v>
      </c>
      <c r="L65" s="66">
        <v>17.056746</v>
      </c>
      <c r="M65" s="66">
        <v>17.031739999999999</v>
      </c>
      <c r="N65" s="66">
        <v>16.978151</v>
      </c>
      <c r="O65" s="66">
        <v>16.968306999999999</v>
      </c>
      <c r="P65" s="66">
        <v>16.998640000000002</v>
      </c>
      <c r="Q65" s="66">
        <v>16.972049999999999</v>
      </c>
      <c r="R65" s="66">
        <v>17.002645000000001</v>
      </c>
      <c r="S65" s="66">
        <v>17.003274999999999</v>
      </c>
      <c r="T65" s="66">
        <v>17.003226999999999</v>
      </c>
      <c r="U65" s="66">
        <v>17.012267999999999</v>
      </c>
      <c r="V65" s="66">
        <v>17.012785000000001</v>
      </c>
      <c r="W65" s="66">
        <v>17.036083000000001</v>
      </c>
      <c r="X65" s="66">
        <v>17.044588000000001</v>
      </c>
      <c r="Y65" s="66">
        <v>17.050751000000002</v>
      </c>
      <c r="Z65" s="66">
        <v>17.064136999999999</v>
      </c>
      <c r="AA65" s="66">
        <v>17.081581</v>
      </c>
      <c r="AB65" s="66">
        <v>17.08465</v>
      </c>
      <c r="AC65" s="66">
        <v>17.087126000000001</v>
      </c>
      <c r="AD65" s="66">
        <v>17.088546999999998</v>
      </c>
      <c r="AE65" s="66">
        <v>17.086746000000002</v>
      </c>
      <c r="AF65" s="66">
        <v>17.085443000000001</v>
      </c>
      <c r="AG65" s="66">
        <v>17.080282</v>
      </c>
      <c r="AH65" s="66">
        <v>17.077895999999999</v>
      </c>
      <c r="AI65" s="66">
        <v>17.084911000000002</v>
      </c>
      <c r="AJ65" s="66">
        <v>17.086425999999999</v>
      </c>
      <c r="AK65" s="64">
        <v>-2.1699999999999999E-4</v>
      </c>
    </row>
    <row r="66" spans="1:37" ht="15" customHeight="1" x14ac:dyDescent="0.45">
      <c r="A66" s="58" t="s">
        <v>267</v>
      </c>
      <c r="B66" s="62" t="s">
        <v>248</v>
      </c>
      <c r="C66" s="66">
        <v>19.437477000000001</v>
      </c>
      <c r="D66" s="66">
        <v>19.706896</v>
      </c>
      <c r="E66" s="66">
        <v>19.588093000000001</v>
      </c>
      <c r="F66" s="66">
        <v>19.676338000000001</v>
      </c>
      <c r="G66" s="66">
        <v>19.593861</v>
      </c>
      <c r="H66" s="66">
        <v>19.763271</v>
      </c>
      <c r="I66" s="66">
        <v>19.874037000000001</v>
      </c>
      <c r="J66" s="66">
        <v>19.832982999999999</v>
      </c>
      <c r="K66" s="66">
        <v>19.854051999999999</v>
      </c>
      <c r="L66" s="66">
        <v>19.849159</v>
      </c>
      <c r="M66" s="66">
        <v>19.841605999999999</v>
      </c>
      <c r="N66" s="66">
        <v>19.838450999999999</v>
      </c>
      <c r="O66" s="66">
        <v>19.782232</v>
      </c>
      <c r="P66" s="66">
        <v>19.750865999999998</v>
      </c>
      <c r="Q66" s="66">
        <v>19.757529999999999</v>
      </c>
      <c r="R66" s="66">
        <v>19.792145000000001</v>
      </c>
      <c r="S66" s="66">
        <v>19.787579999999998</v>
      </c>
      <c r="T66" s="66">
        <v>19.792100999999999</v>
      </c>
      <c r="U66" s="66">
        <v>19.801369000000001</v>
      </c>
      <c r="V66" s="66">
        <v>19.790552000000002</v>
      </c>
      <c r="W66" s="66">
        <v>19.813770000000002</v>
      </c>
      <c r="X66" s="66">
        <v>19.823812</v>
      </c>
      <c r="Y66" s="66">
        <v>19.819962</v>
      </c>
      <c r="Z66" s="66">
        <v>19.817592999999999</v>
      </c>
      <c r="AA66" s="66">
        <v>19.814734000000001</v>
      </c>
      <c r="AB66" s="66">
        <v>19.808729</v>
      </c>
      <c r="AC66" s="66">
        <v>19.816939999999999</v>
      </c>
      <c r="AD66" s="66">
        <v>19.822158999999999</v>
      </c>
      <c r="AE66" s="66">
        <v>19.832388000000002</v>
      </c>
      <c r="AF66" s="66">
        <v>19.856539000000001</v>
      </c>
      <c r="AG66" s="66">
        <v>19.880623</v>
      </c>
      <c r="AH66" s="66">
        <v>19.899242000000001</v>
      </c>
      <c r="AI66" s="66">
        <v>19.884989000000001</v>
      </c>
      <c r="AJ66" s="66">
        <v>19.887484000000001</v>
      </c>
      <c r="AK66" s="64">
        <v>2.8499999999999999E-4</v>
      </c>
    </row>
    <row r="67" spans="1:37" ht="15" customHeight="1" x14ac:dyDescent="0.45">
      <c r="A67" s="58" t="s">
        <v>268</v>
      </c>
      <c r="B67" s="62" t="s">
        <v>269</v>
      </c>
      <c r="C67" s="66">
        <v>20.319486999999999</v>
      </c>
      <c r="D67" s="66">
        <v>19.866795</v>
      </c>
      <c r="E67" s="66">
        <v>19.877953000000002</v>
      </c>
      <c r="F67" s="66">
        <v>19.862864999999999</v>
      </c>
      <c r="G67" s="66">
        <v>19.866108000000001</v>
      </c>
      <c r="H67" s="66">
        <v>19.864163999999999</v>
      </c>
      <c r="I67" s="66">
        <v>19.86232</v>
      </c>
      <c r="J67" s="66">
        <v>19.858194000000001</v>
      </c>
      <c r="K67" s="66">
        <v>19.854407999999999</v>
      </c>
      <c r="L67" s="66">
        <v>19.851212</v>
      </c>
      <c r="M67" s="66">
        <v>19.848103999999999</v>
      </c>
      <c r="N67" s="66">
        <v>19.846712</v>
      </c>
      <c r="O67" s="66">
        <v>19.844584000000001</v>
      </c>
      <c r="P67" s="66">
        <v>19.843212000000001</v>
      </c>
      <c r="Q67" s="66">
        <v>19.839586000000001</v>
      </c>
      <c r="R67" s="66">
        <v>19.837956999999999</v>
      </c>
      <c r="S67" s="66">
        <v>19.837420999999999</v>
      </c>
      <c r="T67" s="66">
        <v>19.835992999999998</v>
      </c>
      <c r="U67" s="66">
        <v>19.833931</v>
      </c>
      <c r="V67" s="66">
        <v>19.832113</v>
      </c>
      <c r="W67" s="66">
        <v>19.829879999999999</v>
      </c>
      <c r="X67" s="66">
        <v>19.827466999999999</v>
      </c>
      <c r="Y67" s="66">
        <v>19.826221</v>
      </c>
      <c r="Z67" s="66">
        <v>19.825344000000001</v>
      </c>
      <c r="AA67" s="66">
        <v>19.824635000000001</v>
      </c>
      <c r="AB67" s="66">
        <v>19.824231999999999</v>
      </c>
      <c r="AC67" s="66">
        <v>19.824038999999999</v>
      </c>
      <c r="AD67" s="66">
        <v>19.823008999999999</v>
      </c>
      <c r="AE67" s="66">
        <v>19.821570999999999</v>
      </c>
      <c r="AF67" s="66">
        <v>19.888694999999998</v>
      </c>
      <c r="AG67" s="66">
        <v>19.887025999999999</v>
      </c>
      <c r="AH67" s="66">
        <v>19.885117999999999</v>
      </c>
      <c r="AI67" s="66">
        <v>19.883326</v>
      </c>
      <c r="AJ67" s="66">
        <v>19.881367000000001</v>
      </c>
      <c r="AK67" s="64">
        <v>2.3E-5</v>
      </c>
    </row>
    <row r="68" spans="1:37" ht="15" customHeight="1" x14ac:dyDescent="0.45">
      <c r="A68" s="58" t="s">
        <v>270</v>
      </c>
      <c r="B68" s="62" t="s">
        <v>271</v>
      </c>
      <c r="C68" s="66">
        <v>20.775822000000002</v>
      </c>
      <c r="D68" s="66">
        <v>20.838132999999999</v>
      </c>
      <c r="E68" s="66">
        <v>20.733785999999998</v>
      </c>
      <c r="F68" s="66">
        <v>20.902740000000001</v>
      </c>
      <c r="G68" s="66">
        <v>20.866161000000002</v>
      </c>
      <c r="H68" s="66">
        <v>20.867376</v>
      </c>
      <c r="I68" s="66">
        <v>20.866620999999999</v>
      </c>
      <c r="J68" s="66">
        <v>20.916288000000002</v>
      </c>
      <c r="K68" s="66">
        <v>20.915384</v>
      </c>
      <c r="L68" s="66">
        <v>20.913564999999998</v>
      </c>
      <c r="M68" s="66">
        <v>20.910665999999999</v>
      </c>
      <c r="N68" s="66">
        <v>20.907888</v>
      </c>
      <c r="O68" s="66">
        <v>20.903262999999999</v>
      </c>
      <c r="P68" s="66">
        <v>20.898401</v>
      </c>
      <c r="Q68" s="66">
        <v>20.889793000000001</v>
      </c>
      <c r="R68" s="66">
        <v>20.836566999999999</v>
      </c>
      <c r="S68" s="66">
        <v>20.829412000000001</v>
      </c>
      <c r="T68" s="66">
        <v>20.823454000000002</v>
      </c>
      <c r="U68" s="66">
        <v>20.814209000000002</v>
      </c>
      <c r="V68" s="66">
        <v>20.812381999999999</v>
      </c>
      <c r="W68" s="66">
        <v>20.811678000000001</v>
      </c>
      <c r="X68" s="66">
        <v>20.809002</v>
      </c>
      <c r="Y68" s="66">
        <v>20.807103999999999</v>
      </c>
      <c r="Z68" s="66">
        <v>20.806034</v>
      </c>
      <c r="AA68" s="66">
        <v>20.806111999999999</v>
      </c>
      <c r="AB68" s="66">
        <v>20.804993</v>
      </c>
      <c r="AC68" s="66">
        <v>20.804296000000001</v>
      </c>
      <c r="AD68" s="66">
        <v>20.804532999999999</v>
      </c>
      <c r="AE68" s="66">
        <v>20.804535000000001</v>
      </c>
      <c r="AF68" s="66">
        <v>20.801072999999999</v>
      </c>
      <c r="AG68" s="66">
        <v>20.800825</v>
      </c>
      <c r="AH68" s="66">
        <v>20.800813999999999</v>
      </c>
      <c r="AI68" s="66">
        <v>20.801849000000001</v>
      </c>
      <c r="AJ68" s="66">
        <v>20.801618999999999</v>
      </c>
      <c r="AK68" s="64">
        <v>-5.5000000000000002E-5</v>
      </c>
    </row>
    <row r="69" spans="1:37" ht="15" customHeight="1" x14ac:dyDescent="0.45">
      <c r="A69" s="58" t="s">
        <v>272</v>
      </c>
      <c r="B69" s="62" t="s">
        <v>273</v>
      </c>
      <c r="C69" s="66">
        <v>28.674879000000001</v>
      </c>
      <c r="D69" s="66">
        <v>28.554435999999999</v>
      </c>
      <c r="E69" s="66">
        <v>28.562546000000001</v>
      </c>
      <c r="F69" s="66">
        <v>28.504807</v>
      </c>
      <c r="G69" s="66">
        <v>28.443207000000001</v>
      </c>
      <c r="H69" s="66">
        <v>28.442011000000001</v>
      </c>
      <c r="I69" s="66">
        <v>28.435804000000001</v>
      </c>
      <c r="J69" s="66">
        <v>28.436997999999999</v>
      </c>
      <c r="K69" s="66">
        <v>28.439364999999999</v>
      </c>
      <c r="L69" s="66">
        <v>28.441151000000001</v>
      </c>
      <c r="M69" s="66">
        <v>28.441541999999998</v>
      </c>
      <c r="N69" s="66">
        <v>28.444378</v>
      </c>
      <c r="O69" s="66">
        <v>28.445307</v>
      </c>
      <c r="P69" s="66">
        <v>28.448008000000002</v>
      </c>
      <c r="Q69" s="66">
        <v>28.451091999999999</v>
      </c>
      <c r="R69" s="66">
        <v>28.453724000000001</v>
      </c>
      <c r="S69" s="66">
        <v>28.456078999999999</v>
      </c>
      <c r="T69" s="66">
        <v>28.459067999999998</v>
      </c>
      <c r="U69" s="66">
        <v>28.461366999999999</v>
      </c>
      <c r="V69" s="66">
        <v>28.462769000000002</v>
      </c>
      <c r="W69" s="66">
        <v>28.465333999999999</v>
      </c>
      <c r="X69" s="66">
        <v>28.467545999999999</v>
      </c>
      <c r="Y69" s="66">
        <v>28.468142</v>
      </c>
      <c r="Z69" s="66">
        <v>28.467697000000001</v>
      </c>
      <c r="AA69" s="66">
        <v>28.468544000000001</v>
      </c>
      <c r="AB69" s="66">
        <v>28.468433000000001</v>
      </c>
      <c r="AC69" s="66">
        <v>28.468116999999999</v>
      </c>
      <c r="AD69" s="66">
        <v>28.467950999999999</v>
      </c>
      <c r="AE69" s="66">
        <v>28.468955999999999</v>
      </c>
      <c r="AF69" s="66">
        <v>28.468081999999999</v>
      </c>
      <c r="AG69" s="66">
        <v>28.468615</v>
      </c>
      <c r="AH69" s="66">
        <v>28.468512</v>
      </c>
      <c r="AI69" s="66">
        <v>28.468487</v>
      </c>
      <c r="AJ69" s="66">
        <v>28.468031</v>
      </c>
      <c r="AK69" s="64">
        <v>-9.5000000000000005E-5</v>
      </c>
    </row>
    <row r="70" spans="1:37" ht="15" customHeight="1" x14ac:dyDescent="0.45">
      <c r="A70" s="58" t="s">
        <v>274</v>
      </c>
      <c r="B70" s="62" t="s">
        <v>275</v>
      </c>
      <c r="C70" s="66">
        <v>18.994087</v>
      </c>
      <c r="D70" s="66">
        <v>19.243162000000002</v>
      </c>
      <c r="E70" s="66">
        <v>19.070353000000001</v>
      </c>
      <c r="F70" s="66">
        <v>19.169922</v>
      </c>
      <c r="G70" s="66">
        <v>19.089600000000001</v>
      </c>
      <c r="H70" s="66">
        <v>19.276790999999999</v>
      </c>
      <c r="I70" s="66">
        <v>19.411289</v>
      </c>
      <c r="J70" s="66">
        <v>19.366067999999999</v>
      </c>
      <c r="K70" s="66">
        <v>19.385352999999999</v>
      </c>
      <c r="L70" s="66">
        <v>19.372706999999998</v>
      </c>
      <c r="M70" s="66">
        <v>19.360990999999999</v>
      </c>
      <c r="N70" s="66">
        <v>19.352909</v>
      </c>
      <c r="O70" s="66">
        <v>19.300653000000001</v>
      </c>
      <c r="P70" s="66">
        <v>19.265913000000001</v>
      </c>
      <c r="Q70" s="66">
        <v>19.264596999999998</v>
      </c>
      <c r="R70" s="66">
        <v>19.290289000000001</v>
      </c>
      <c r="S70" s="66">
        <v>19.284327000000001</v>
      </c>
      <c r="T70" s="66">
        <v>19.280676</v>
      </c>
      <c r="U70" s="66">
        <v>19.290565000000001</v>
      </c>
      <c r="V70" s="66">
        <v>19.277930999999999</v>
      </c>
      <c r="W70" s="66">
        <v>19.296233999999998</v>
      </c>
      <c r="X70" s="66">
        <v>19.305914000000001</v>
      </c>
      <c r="Y70" s="66">
        <v>19.302322</v>
      </c>
      <c r="Z70" s="66">
        <v>19.303664999999999</v>
      </c>
      <c r="AA70" s="66">
        <v>19.298279000000001</v>
      </c>
      <c r="AB70" s="66">
        <v>19.294079</v>
      </c>
      <c r="AC70" s="66">
        <v>19.303532000000001</v>
      </c>
      <c r="AD70" s="66">
        <v>19.313279999999999</v>
      </c>
      <c r="AE70" s="66">
        <v>19.326996000000001</v>
      </c>
      <c r="AF70" s="66">
        <v>19.356915000000001</v>
      </c>
      <c r="AG70" s="66">
        <v>19.385812999999999</v>
      </c>
      <c r="AH70" s="66">
        <v>19.410371999999999</v>
      </c>
      <c r="AI70" s="66">
        <v>19.396623999999999</v>
      </c>
      <c r="AJ70" s="66">
        <v>19.402521</v>
      </c>
      <c r="AK70" s="64">
        <v>2.5799999999999998E-4</v>
      </c>
    </row>
    <row r="71" spans="1:37" ht="15" customHeight="1" x14ac:dyDescent="0.45">
      <c r="A71" s="58" t="s">
        <v>276</v>
      </c>
      <c r="B71" s="62" t="s">
        <v>256</v>
      </c>
      <c r="C71" s="66">
        <v>22.116496999999999</v>
      </c>
      <c r="D71" s="66">
        <v>23.789541</v>
      </c>
      <c r="E71" s="66">
        <v>23.796752999999999</v>
      </c>
      <c r="F71" s="66">
        <v>23.826194999999998</v>
      </c>
      <c r="G71" s="66">
        <v>23.907088999999999</v>
      </c>
      <c r="H71" s="66">
        <v>23.930762999999999</v>
      </c>
      <c r="I71" s="66">
        <v>23.957257999999999</v>
      </c>
      <c r="J71" s="66">
        <v>23.986702000000001</v>
      </c>
      <c r="K71" s="66">
        <v>24.019024000000002</v>
      </c>
      <c r="L71" s="66">
        <v>24.054967999999999</v>
      </c>
      <c r="M71" s="66">
        <v>24.094473000000001</v>
      </c>
      <c r="N71" s="66">
        <v>24.137136000000002</v>
      </c>
      <c r="O71" s="66">
        <v>24.18609</v>
      </c>
      <c r="P71" s="66">
        <v>24.239874</v>
      </c>
      <c r="Q71" s="66">
        <v>24.258429</v>
      </c>
      <c r="R71" s="66">
        <v>24.257082</v>
      </c>
      <c r="S71" s="66">
        <v>24.255732999999999</v>
      </c>
      <c r="T71" s="66">
        <v>24.254387000000001</v>
      </c>
      <c r="U71" s="66">
        <v>24.253038</v>
      </c>
      <c r="V71" s="66">
        <v>24.25169</v>
      </c>
      <c r="W71" s="66">
        <v>24.250340999999999</v>
      </c>
      <c r="X71" s="66">
        <v>24.248991</v>
      </c>
      <c r="Y71" s="66">
        <v>24.247643</v>
      </c>
      <c r="Z71" s="66">
        <v>24.246292</v>
      </c>
      <c r="AA71" s="66">
        <v>24.244942000000002</v>
      </c>
      <c r="AB71" s="66">
        <v>24.243590999999999</v>
      </c>
      <c r="AC71" s="66">
        <v>24.242241</v>
      </c>
      <c r="AD71" s="66">
        <v>24.240888999999999</v>
      </c>
      <c r="AE71" s="66">
        <v>24.239538</v>
      </c>
      <c r="AF71" s="66">
        <v>24.238185999999999</v>
      </c>
      <c r="AG71" s="66">
        <v>24.236834000000002</v>
      </c>
      <c r="AH71" s="66">
        <v>24.235481</v>
      </c>
      <c r="AI71" s="66">
        <v>24.234128999999999</v>
      </c>
      <c r="AJ71" s="66">
        <v>24.232776999999999</v>
      </c>
      <c r="AK71" s="64">
        <v>5.7700000000000004E-4</v>
      </c>
    </row>
    <row r="72" spans="1:37" ht="15" customHeight="1" x14ac:dyDescent="0.45">
      <c r="A72" s="58" t="s">
        <v>277</v>
      </c>
      <c r="B72" s="62" t="s">
        <v>258</v>
      </c>
      <c r="C72" s="66">
        <v>26.218889000000001</v>
      </c>
      <c r="D72" s="66">
        <v>25.447502</v>
      </c>
      <c r="E72" s="66">
        <v>25.630147999999998</v>
      </c>
      <c r="F72" s="66">
        <v>25.765919</v>
      </c>
      <c r="G72" s="66">
        <v>26.388355000000001</v>
      </c>
      <c r="H72" s="66">
        <v>26.396355</v>
      </c>
      <c r="I72" s="66">
        <v>26.389751</v>
      </c>
      <c r="J72" s="66">
        <v>26.391817</v>
      </c>
      <c r="K72" s="66">
        <v>26.385069000000001</v>
      </c>
      <c r="L72" s="66">
        <v>26.391817</v>
      </c>
      <c r="M72" s="66">
        <v>26.385069000000001</v>
      </c>
      <c r="N72" s="66">
        <v>26.175567999999998</v>
      </c>
      <c r="O72" s="66">
        <v>26.169689000000002</v>
      </c>
      <c r="P72" s="66">
        <v>25.926773000000001</v>
      </c>
      <c r="Q72" s="66">
        <v>25.745951000000002</v>
      </c>
      <c r="R72" s="66">
        <v>25.671246</v>
      </c>
      <c r="S72" s="66">
        <v>25.497976000000001</v>
      </c>
      <c r="T72" s="66">
        <v>25.343997999999999</v>
      </c>
      <c r="U72" s="66">
        <v>25.256226000000002</v>
      </c>
      <c r="V72" s="66">
        <v>25.173838</v>
      </c>
      <c r="W72" s="66">
        <v>25.175093</v>
      </c>
      <c r="X72" s="66">
        <v>25.077670999999999</v>
      </c>
      <c r="Y72" s="66">
        <v>24.968132000000001</v>
      </c>
      <c r="Z72" s="66">
        <v>24.865974000000001</v>
      </c>
      <c r="AA72" s="66">
        <v>24.881556</v>
      </c>
      <c r="AB72" s="66">
        <v>24.859068000000001</v>
      </c>
      <c r="AC72" s="66">
        <v>24.773596000000001</v>
      </c>
      <c r="AD72" s="66">
        <v>24.759015999999999</v>
      </c>
      <c r="AE72" s="66">
        <v>24.856954999999999</v>
      </c>
      <c r="AF72" s="66">
        <v>24.625306999999999</v>
      </c>
      <c r="AG72" s="66">
        <v>24.423266999999999</v>
      </c>
      <c r="AH72" s="66">
        <v>24.423266999999999</v>
      </c>
      <c r="AI72" s="66">
        <v>24.423266999999999</v>
      </c>
      <c r="AJ72" s="66">
        <v>24.423266999999999</v>
      </c>
      <c r="AK72" s="64">
        <v>-1.2830000000000001E-3</v>
      </c>
    </row>
    <row r="73" spans="1:37" ht="15" customHeight="1" x14ac:dyDescent="0.45">
      <c r="A73" s="58" t="s">
        <v>278</v>
      </c>
      <c r="B73" s="62" t="s">
        <v>279</v>
      </c>
      <c r="C73" s="66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4" t="s">
        <v>164</v>
      </c>
    </row>
    <row r="74" spans="1:37" ht="15" customHeight="1" x14ac:dyDescent="0.45">
      <c r="A74" s="58" t="s">
        <v>280</v>
      </c>
      <c r="B74" s="62" t="s">
        <v>281</v>
      </c>
      <c r="C74" s="66">
        <v>12.941471999999999</v>
      </c>
      <c r="D74" s="66">
        <v>11.314271</v>
      </c>
      <c r="E74" s="66">
        <v>11.31427</v>
      </c>
      <c r="F74" s="66">
        <v>11.31427</v>
      </c>
      <c r="G74" s="66">
        <v>11.31427</v>
      </c>
      <c r="H74" s="66">
        <v>11.31427</v>
      </c>
      <c r="I74" s="66">
        <v>11.31427</v>
      </c>
      <c r="J74" s="66">
        <v>11.31427</v>
      </c>
      <c r="K74" s="66">
        <v>11.314271</v>
      </c>
      <c r="L74" s="66">
        <v>11.314271</v>
      </c>
      <c r="M74" s="66">
        <v>11.31427</v>
      </c>
      <c r="N74" s="66">
        <v>11.31427</v>
      </c>
      <c r="O74" s="66">
        <v>11.31427</v>
      </c>
      <c r="P74" s="66">
        <v>11.314271</v>
      </c>
      <c r="Q74" s="66">
        <v>11.314271</v>
      </c>
      <c r="R74" s="66">
        <v>11.31427</v>
      </c>
      <c r="S74" s="66">
        <v>11.31427</v>
      </c>
      <c r="T74" s="66">
        <v>11.31427</v>
      </c>
      <c r="U74" s="66">
        <v>11.314271</v>
      </c>
      <c r="V74" s="66">
        <v>11.31427</v>
      </c>
      <c r="W74" s="66">
        <v>11.31427</v>
      </c>
      <c r="X74" s="66">
        <v>11.314271</v>
      </c>
      <c r="Y74" s="66">
        <v>11.314271</v>
      </c>
      <c r="Z74" s="66">
        <v>11.31427</v>
      </c>
      <c r="AA74" s="66">
        <v>11.314271</v>
      </c>
      <c r="AB74" s="66">
        <v>11.314271</v>
      </c>
      <c r="AC74" s="66">
        <v>11.31427</v>
      </c>
      <c r="AD74" s="66">
        <v>11.314271</v>
      </c>
      <c r="AE74" s="66">
        <v>11.31427</v>
      </c>
      <c r="AF74" s="66">
        <v>11.31427</v>
      </c>
      <c r="AG74" s="66">
        <v>11.31427</v>
      </c>
      <c r="AH74" s="66">
        <v>11.314271</v>
      </c>
      <c r="AI74" s="66">
        <v>11.314271</v>
      </c>
      <c r="AJ74" s="66">
        <v>11.314271</v>
      </c>
      <c r="AK74" s="64">
        <v>0</v>
      </c>
    </row>
    <row r="76" spans="1:37" ht="15" customHeight="1" x14ac:dyDescent="0.35">
      <c r="A76" s="58" t="s">
        <v>282</v>
      </c>
      <c r="B76" s="61" t="s">
        <v>283</v>
      </c>
      <c r="C76" s="67">
        <v>3412</v>
      </c>
      <c r="D76" s="67">
        <v>3412</v>
      </c>
      <c r="E76" s="67">
        <v>3412</v>
      </c>
      <c r="F76" s="67">
        <v>3412</v>
      </c>
      <c r="G76" s="67">
        <v>3412</v>
      </c>
      <c r="H76" s="67">
        <v>3412</v>
      </c>
      <c r="I76" s="67">
        <v>3412</v>
      </c>
      <c r="J76" s="67">
        <v>3412</v>
      </c>
      <c r="K76" s="67">
        <v>3412</v>
      </c>
      <c r="L76" s="67">
        <v>3412</v>
      </c>
      <c r="M76" s="67">
        <v>3412</v>
      </c>
      <c r="N76" s="67">
        <v>3412</v>
      </c>
      <c r="O76" s="67">
        <v>3412</v>
      </c>
      <c r="P76" s="67">
        <v>3412</v>
      </c>
      <c r="Q76" s="67">
        <v>3412</v>
      </c>
      <c r="R76" s="67">
        <v>3412</v>
      </c>
      <c r="S76" s="67">
        <v>3412</v>
      </c>
      <c r="T76" s="67">
        <v>3412</v>
      </c>
      <c r="U76" s="67">
        <v>3412</v>
      </c>
      <c r="V76" s="67">
        <v>3412</v>
      </c>
      <c r="W76" s="67">
        <v>3412</v>
      </c>
      <c r="X76" s="67">
        <v>3412</v>
      </c>
      <c r="Y76" s="67">
        <v>3412</v>
      </c>
      <c r="Z76" s="67">
        <v>3412</v>
      </c>
      <c r="AA76" s="67">
        <v>3412</v>
      </c>
      <c r="AB76" s="67">
        <v>3412</v>
      </c>
      <c r="AC76" s="67">
        <v>3412</v>
      </c>
      <c r="AD76" s="67">
        <v>3412</v>
      </c>
      <c r="AE76" s="67">
        <v>3412</v>
      </c>
      <c r="AF76" s="67">
        <v>3412</v>
      </c>
      <c r="AG76" s="67">
        <v>3412</v>
      </c>
      <c r="AH76" s="67">
        <v>3412</v>
      </c>
      <c r="AI76" s="67">
        <v>3412</v>
      </c>
      <c r="AJ76" s="67">
        <v>3412</v>
      </c>
      <c r="AK76" s="68">
        <v>0</v>
      </c>
    </row>
    <row r="77" spans="1:37" ht="15" customHeight="1" thickBot="1" x14ac:dyDescent="0.4"/>
    <row r="78" spans="1:37" ht="15" customHeight="1" x14ac:dyDescent="0.35">
      <c r="B78" s="116" t="s">
        <v>284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</row>
    <row r="79" spans="1:37" ht="15" customHeight="1" x14ac:dyDescent="0.35">
      <c r="B79" s="69" t="s">
        <v>285</v>
      </c>
    </row>
    <row r="80" spans="1:37" ht="15" customHeight="1" x14ac:dyDescent="0.35">
      <c r="B80" s="69" t="s">
        <v>286</v>
      </c>
    </row>
    <row r="81" spans="2:2" ht="15" customHeight="1" x14ac:dyDescent="0.35">
      <c r="B81" s="69" t="s">
        <v>166</v>
      </c>
    </row>
    <row r="82" spans="2:2" ht="15" customHeight="1" x14ac:dyDescent="0.35">
      <c r="B82" s="69" t="s">
        <v>287</v>
      </c>
    </row>
    <row r="83" spans="2:2" ht="15" customHeight="1" x14ac:dyDescent="0.35">
      <c r="B83" s="69" t="s">
        <v>288</v>
      </c>
    </row>
    <row r="84" spans="2:2" ht="15" customHeight="1" x14ac:dyDescent="0.35">
      <c r="B84" s="69" t="s">
        <v>167</v>
      </c>
    </row>
    <row r="85" spans="2:2" ht="15" customHeight="1" x14ac:dyDescent="0.35">
      <c r="B85" s="69" t="s">
        <v>168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pane ySplit="1" topLeftCell="A107" activePane="bottomLeft" state="frozen"/>
      <selection pane="bottomLeft" activeCell="C137" sqref="C137"/>
    </sheetView>
  </sheetViews>
  <sheetFormatPr defaultRowHeight="14.25" x14ac:dyDescent="0.45"/>
  <cols>
    <col min="1" max="1" width="41" customWidth="1"/>
    <col min="2" max="2" width="41" style="6" customWidth="1"/>
    <col min="3" max="36" width="9.1328125" customWidth="1"/>
  </cols>
  <sheetData>
    <row r="1" spans="1:36" ht="14.65" thickBot="1" x14ac:dyDescent="0.5">
      <c r="A1" s="1" t="s">
        <v>0</v>
      </c>
      <c r="B1" s="1" t="s">
        <v>344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s="9" customFormat="1" ht="14.65" thickTop="1" x14ac:dyDescent="0.45">
      <c r="A2" s="3" t="s">
        <v>82</v>
      </c>
      <c r="B2" s="3"/>
    </row>
    <row r="3" spans="1:36" s="10" customFormat="1" ht="15" customHeight="1" x14ac:dyDescent="0.45">
      <c r="A3" s="13" t="s">
        <v>12</v>
      </c>
      <c r="B3" s="70" t="str">
        <f>About!C93</f>
        <v>Petroleum Diesel</v>
      </c>
      <c r="C3" s="14">
        <v>14.138431000000001</v>
      </c>
      <c r="D3" s="14">
        <v>15.572227</v>
      </c>
      <c r="E3" s="14">
        <v>15.620759</v>
      </c>
      <c r="F3" s="14">
        <v>16.397696</v>
      </c>
      <c r="G3" s="14">
        <v>16.950479999999999</v>
      </c>
      <c r="H3" s="14">
        <v>17.432590000000001</v>
      </c>
      <c r="I3" s="14">
        <v>17.698060999999999</v>
      </c>
      <c r="J3" s="14">
        <v>17.816078000000001</v>
      </c>
      <c r="K3" s="14">
        <v>17.913336000000001</v>
      </c>
      <c r="L3" s="14">
        <v>18.135717</v>
      </c>
      <c r="M3" s="14">
        <v>18.258617000000001</v>
      </c>
      <c r="N3" s="14">
        <v>18.527752</v>
      </c>
      <c r="O3" s="14">
        <v>18.567302999999999</v>
      </c>
      <c r="P3" s="14">
        <v>18.875216999999999</v>
      </c>
      <c r="Q3" s="14">
        <v>19.242215999999999</v>
      </c>
      <c r="R3" s="14">
        <v>19.538059000000001</v>
      </c>
      <c r="S3" s="14">
        <v>19.675968000000001</v>
      </c>
      <c r="T3" s="14">
        <v>20.223763000000002</v>
      </c>
      <c r="U3" s="14">
        <v>20.696076999999999</v>
      </c>
      <c r="V3" s="14">
        <v>20.989719000000001</v>
      </c>
      <c r="W3" s="14">
        <v>21.424579999999999</v>
      </c>
      <c r="X3" s="14">
        <v>21.856983</v>
      </c>
      <c r="Y3" s="14">
        <v>22.039871000000002</v>
      </c>
      <c r="Z3" s="14">
        <v>22.439035000000001</v>
      </c>
      <c r="AA3" s="14">
        <v>22.989891</v>
      </c>
      <c r="AB3" s="14">
        <v>23.364466</v>
      </c>
      <c r="AC3" s="14">
        <v>23.727817999999999</v>
      </c>
      <c r="AD3" s="14">
        <v>24.290876000000001</v>
      </c>
      <c r="AE3" s="14">
        <v>24.696815000000001</v>
      </c>
      <c r="AF3" s="14">
        <v>25.079277000000001</v>
      </c>
      <c r="AG3" s="14">
        <v>25.487309</v>
      </c>
      <c r="AH3" s="14">
        <v>25.840859999999999</v>
      </c>
      <c r="AI3" s="14">
        <v>26.062746000000001</v>
      </c>
      <c r="AJ3" s="14">
        <v>26.49859</v>
      </c>
    </row>
    <row r="4" spans="1:36" s="10" customFormat="1" ht="15" customHeight="1" x14ac:dyDescent="0.45">
      <c r="A4" s="13" t="s">
        <v>13</v>
      </c>
      <c r="B4" s="70" t="str">
        <f>About!C94</f>
        <v>Heavy or Residual Oil</v>
      </c>
      <c r="C4" s="14">
        <v>2.87887</v>
      </c>
      <c r="D4" s="14">
        <v>2.6198130000000002</v>
      </c>
      <c r="E4" s="14">
        <v>2.4479839999999999</v>
      </c>
      <c r="F4" s="14">
        <v>2.5495719999999999</v>
      </c>
      <c r="G4" s="14">
        <v>2.6444260000000002</v>
      </c>
      <c r="H4" s="14">
        <v>2.7002799999999998</v>
      </c>
      <c r="I4" s="14">
        <v>2.7492890000000001</v>
      </c>
      <c r="J4" s="14">
        <v>2.7946589999999998</v>
      </c>
      <c r="K4" s="14">
        <v>2.8408329999999999</v>
      </c>
      <c r="L4" s="14">
        <v>2.8730560000000001</v>
      </c>
      <c r="M4" s="14">
        <v>2.903794</v>
      </c>
      <c r="N4" s="14">
        <v>2.940947</v>
      </c>
      <c r="O4" s="14">
        <v>2.9708519999999998</v>
      </c>
      <c r="P4" s="14">
        <v>2.9941330000000002</v>
      </c>
      <c r="Q4" s="14">
        <v>3.0220729999999998</v>
      </c>
      <c r="R4" s="14">
        <v>3.0489449999999998</v>
      </c>
      <c r="S4" s="14">
        <v>3.0707309999999999</v>
      </c>
      <c r="T4" s="14">
        <v>3.1084580000000002</v>
      </c>
      <c r="U4" s="14">
        <v>3.1347109999999998</v>
      </c>
      <c r="V4" s="14">
        <v>3.1642489999999999</v>
      </c>
      <c r="W4" s="14">
        <v>3.199767</v>
      </c>
      <c r="X4" s="14">
        <v>3.2331080000000001</v>
      </c>
      <c r="Y4" s="14">
        <v>3.2564709999999999</v>
      </c>
      <c r="Z4" s="14">
        <v>3.2897400000000001</v>
      </c>
      <c r="AA4" s="14">
        <v>3.330247</v>
      </c>
      <c r="AB4" s="14">
        <v>3.3636970000000002</v>
      </c>
      <c r="AC4" s="14">
        <v>3.3990239999999998</v>
      </c>
      <c r="AD4" s="14">
        <v>3.4425029999999999</v>
      </c>
      <c r="AE4" s="14">
        <v>3.4818549999999999</v>
      </c>
      <c r="AF4" s="14">
        <v>3.5195439999999998</v>
      </c>
      <c r="AG4" s="14">
        <v>3.560343</v>
      </c>
      <c r="AH4" s="14">
        <v>3.599958</v>
      </c>
      <c r="AI4" s="14">
        <v>3.6350850000000001</v>
      </c>
      <c r="AJ4" s="14">
        <v>3.6794600000000002</v>
      </c>
    </row>
    <row r="5" spans="1:36" s="10" customFormat="1" ht="15" customHeight="1" x14ac:dyDescent="0.45">
      <c r="A5" s="13" t="s">
        <v>80</v>
      </c>
      <c r="B5" s="70" t="str">
        <f>About!C90</f>
        <v>LPG/propane/butane</v>
      </c>
      <c r="C5" s="14">
        <v>0.66981299999999999</v>
      </c>
      <c r="D5" s="14">
        <v>0.80270799999999998</v>
      </c>
      <c r="E5" s="14">
        <v>0.67976199999999998</v>
      </c>
      <c r="F5" s="14">
        <v>0.29270400000000002</v>
      </c>
      <c r="G5" s="14">
        <v>0.29209800000000002</v>
      </c>
      <c r="H5" s="14">
        <v>0.28831200000000001</v>
      </c>
      <c r="I5" s="14">
        <v>0.285109</v>
      </c>
      <c r="J5" s="14">
        <v>0.27965699999999999</v>
      </c>
      <c r="K5" s="14">
        <v>0.27316299999999999</v>
      </c>
      <c r="L5" s="14">
        <v>0.26932800000000001</v>
      </c>
      <c r="M5" s="14">
        <v>0.26790399999999998</v>
      </c>
      <c r="N5" s="14">
        <v>0.26729199999999997</v>
      </c>
      <c r="O5" s="14">
        <v>0.26733499999999999</v>
      </c>
      <c r="P5" s="14">
        <v>0.267596</v>
      </c>
      <c r="Q5" s="14">
        <v>0.26901999999999998</v>
      </c>
      <c r="R5" s="14">
        <v>0.26884999999999998</v>
      </c>
      <c r="S5" s="14">
        <v>0.26913500000000001</v>
      </c>
      <c r="T5" s="14">
        <v>0.27086500000000002</v>
      </c>
      <c r="U5" s="14">
        <v>0.27224799999999999</v>
      </c>
      <c r="V5" s="14">
        <v>0.27231899999999998</v>
      </c>
      <c r="W5" s="14">
        <v>0.27353100000000002</v>
      </c>
      <c r="X5" s="14">
        <v>0.27459699999999998</v>
      </c>
      <c r="Y5" s="14">
        <v>0.27468500000000001</v>
      </c>
      <c r="Z5" s="14">
        <v>0.27535599999999999</v>
      </c>
      <c r="AA5" s="14">
        <v>0.275918</v>
      </c>
      <c r="AB5" s="14">
        <v>0.27584500000000001</v>
      </c>
      <c r="AC5" s="14">
        <v>0.276283</v>
      </c>
      <c r="AD5" s="14">
        <v>0.27745199999999998</v>
      </c>
      <c r="AE5" s="14">
        <v>0.278949</v>
      </c>
      <c r="AF5" s="14">
        <v>0.280279</v>
      </c>
      <c r="AG5" s="14">
        <v>0.281615</v>
      </c>
      <c r="AH5" s="14">
        <v>0.282943</v>
      </c>
      <c r="AI5" s="14">
        <v>0.28473599999999999</v>
      </c>
      <c r="AJ5" s="14">
        <v>0.28795799999999999</v>
      </c>
    </row>
    <row r="6" spans="1:36" s="10" customFormat="1" ht="15" customHeight="1" x14ac:dyDescent="0.45">
      <c r="A6" s="13" t="s">
        <v>15</v>
      </c>
      <c r="B6" s="70" t="str">
        <f>About!C96</f>
        <v>Petroleum Diesel</v>
      </c>
      <c r="C6" s="14">
        <v>31.214072999999999</v>
      </c>
      <c r="D6" s="14">
        <v>35.649841000000002</v>
      </c>
      <c r="E6" s="14">
        <v>33.666831999999999</v>
      </c>
      <c r="F6" s="14">
        <v>34.059596999999997</v>
      </c>
      <c r="G6" s="14">
        <v>34.138897</v>
      </c>
      <c r="H6" s="14">
        <v>33.717078999999998</v>
      </c>
      <c r="I6" s="14">
        <v>33.448993999999999</v>
      </c>
      <c r="J6" s="14">
        <v>33.150607999999998</v>
      </c>
      <c r="K6" s="14">
        <v>32.830482000000003</v>
      </c>
      <c r="L6" s="14">
        <v>32.371597000000001</v>
      </c>
      <c r="M6" s="14">
        <v>31.906905999999999</v>
      </c>
      <c r="N6" s="14">
        <v>31.562411999999998</v>
      </c>
      <c r="O6" s="14">
        <v>31.235876000000001</v>
      </c>
      <c r="P6" s="14">
        <v>30.818007000000001</v>
      </c>
      <c r="Q6" s="14">
        <v>30.698273</v>
      </c>
      <c r="R6" s="14">
        <v>30.524588000000001</v>
      </c>
      <c r="S6" s="14">
        <v>30.416103</v>
      </c>
      <c r="T6" s="14">
        <v>30.281815999999999</v>
      </c>
      <c r="U6" s="14">
        <v>29.119617000000002</v>
      </c>
      <c r="V6" s="14">
        <v>29.710449000000001</v>
      </c>
      <c r="W6" s="14">
        <v>30.326715</v>
      </c>
      <c r="X6" s="14">
        <v>30.784737</v>
      </c>
      <c r="Y6" s="14">
        <v>31.076881</v>
      </c>
      <c r="Z6" s="14">
        <v>31.470186000000002</v>
      </c>
      <c r="AA6" s="14">
        <v>31.873653000000001</v>
      </c>
      <c r="AB6" s="14">
        <v>32.192017</v>
      </c>
      <c r="AC6" s="14">
        <v>32.616439999999997</v>
      </c>
      <c r="AD6" s="14">
        <v>32.966675000000002</v>
      </c>
      <c r="AE6" s="14">
        <v>33.412579000000001</v>
      </c>
      <c r="AF6" s="14">
        <v>33.732399000000001</v>
      </c>
      <c r="AG6" s="14">
        <v>34.132511000000001</v>
      </c>
      <c r="AH6" s="14">
        <v>34.529598</v>
      </c>
      <c r="AI6" s="14">
        <v>34.935882999999997</v>
      </c>
      <c r="AJ6" s="14">
        <v>35.348357999999998</v>
      </c>
    </row>
    <row r="7" spans="1:36" s="10" customFormat="1" ht="15" customHeight="1" x14ac:dyDescent="0.45">
      <c r="A7" s="13" t="s">
        <v>16</v>
      </c>
      <c r="B7" s="70" t="str">
        <f>About!C98</f>
        <v>Heavy or Residual Oil</v>
      </c>
      <c r="C7" s="14">
        <v>4.1041259999999999</v>
      </c>
      <c r="D7" s="14">
        <v>4.625095</v>
      </c>
      <c r="E7" s="14">
        <v>4.0627529999999998</v>
      </c>
      <c r="F7" s="14">
        <v>3.9591630000000002</v>
      </c>
      <c r="G7" s="14">
        <v>3.8477190000000001</v>
      </c>
      <c r="H7" s="14">
        <v>3.7816019999999999</v>
      </c>
      <c r="I7" s="14">
        <v>3.7256360000000002</v>
      </c>
      <c r="J7" s="14">
        <v>3.6763340000000002</v>
      </c>
      <c r="K7" s="14">
        <v>3.6363310000000002</v>
      </c>
      <c r="L7" s="14">
        <v>3.6353390000000001</v>
      </c>
      <c r="M7" s="14">
        <v>3.6525449999999999</v>
      </c>
      <c r="N7" s="14">
        <v>3.7001390000000001</v>
      </c>
      <c r="O7" s="14">
        <v>3.7677800000000001</v>
      </c>
      <c r="P7" s="14">
        <v>3.8914049999999998</v>
      </c>
      <c r="Q7" s="14">
        <v>4.0626959999999999</v>
      </c>
      <c r="R7" s="14">
        <v>4.2461630000000001</v>
      </c>
      <c r="S7" s="14">
        <v>4.4537399999999998</v>
      </c>
      <c r="T7" s="14">
        <v>4.670439</v>
      </c>
      <c r="U7" s="14">
        <v>4.7531540000000003</v>
      </c>
      <c r="V7" s="14">
        <v>4.9725760000000001</v>
      </c>
      <c r="W7" s="14">
        <v>5.2111070000000002</v>
      </c>
      <c r="X7" s="14">
        <v>5.4276869999999997</v>
      </c>
      <c r="Y7" s="14">
        <v>5.6300650000000001</v>
      </c>
      <c r="Z7" s="14">
        <v>5.8511610000000003</v>
      </c>
      <c r="AA7" s="14">
        <v>6.0870519999999999</v>
      </c>
      <c r="AB7" s="14">
        <v>6.3190179999999998</v>
      </c>
      <c r="AC7" s="14">
        <v>6.5898849999999998</v>
      </c>
      <c r="AD7" s="14">
        <v>6.8653529999999998</v>
      </c>
      <c r="AE7" s="14">
        <v>7.1724019999999999</v>
      </c>
      <c r="AF7" s="14">
        <v>7.4695280000000004</v>
      </c>
      <c r="AG7" s="14">
        <v>7.8012079999999999</v>
      </c>
      <c r="AH7" s="14">
        <v>8.1429419999999997</v>
      </c>
      <c r="AI7" s="14">
        <v>8.5035799999999995</v>
      </c>
      <c r="AJ7" s="14">
        <v>8.8778109999999995</v>
      </c>
    </row>
    <row r="8" spans="1:36" s="10" customFormat="1" ht="15" customHeight="1" x14ac:dyDescent="0.45">
      <c r="A8" s="13" t="s">
        <v>81</v>
      </c>
      <c r="B8" s="70"/>
      <c r="C8" s="14">
        <v>53.005313999999998</v>
      </c>
      <c r="D8" s="14">
        <v>59.269683999999998</v>
      </c>
      <c r="E8" s="14">
        <v>56.478088</v>
      </c>
      <c r="F8" s="14">
        <v>57.258732000000002</v>
      </c>
      <c r="G8" s="14">
        <v>57.873618999999998</v>
      </c>
      <c r="H8" s="14">
        <v>57.919865000000001</v>
      </c>
      <c r="I8" s="14">
        <v>57.907088999999999</v>
      </c>
      <c r="J8" s="14">
        <v>57.717334999999999</v>
      </c>
      <c r="K8" s="14">
        <v>57.494148000000003</v>
      </c>
      <c r="L8" s="14">
        <v>57.285038</v>
      </c>
      <c r="M8" s="14">
        <v>56.989764999999998</v>
      </c>
      <c r="N8" s="14">
        <v>56.998539000000001</v>
      </c>
      <c r="O8" s="14">
        <v>56.809142999999999</v>
      </c>
      <c r="P8" s="14">
        <v>56.846359</v>
      </c>
      <c r="Q8" s="14">
        <v>57.294280999999998</v>
      </c>
      <c r="R8" s="14">
        <v>57.626606000000002</v>
      </c>
      <c r="S8" s="14">
        <v>57.885677000000001</v>
      </c>
      <c r="T8" s="14">
        <v>58.555343999999998</v>
      </c>
      <c r="U8" s="14">
        <v>57.975807000000003</v>
      </c>
      <c r="V8" s="14">
        <v>59.109313999999998</v>
      </c>
      <c r="W8" s="14">
        <v>60.435699</v>
      </c>
      <c r="X8" s="14">
        <v>61.577109999999998</v>
      </c>
      <c r="Y8" s="14">
        <v>62.277973000000003</v>
      </c>
      <c r="Z8" s="14">
        <v>63.325477999999997</v>
      </c>
      <c r="AA8" s="14">
        <v>64.556763000000004</v>
      </c>
      <c r="AB8" s="14">
        <v>65.515045000000001</v>
      </c>
      <c r="AC8" s="14">
        <v>66.609451000000007</v>
      </c>
      <c r="AD8" s="14">
        <v>67.842856999999995</v>
      </c>
      <c r="AE8" s="14">
        <v>69.042603</v>
      </c>
      <c r="AF8" s="14">
        <v>70.081031999999993</v>
      </c>
      <c r="AG8" s="14">
        <v>71.262985</v>
      </c>
      <c r="AH8" s="14">
        <v>72.396300999999994</v>
      </c>
      <c r="AI8" s="14">
        <v>73.422027999999997</v>
      </c>
      <c r="AJ8" s="14">
        <v>74.692177000000001</v>
      </c>
    </row>
    <row r="9" spans="1:36" s="10" customFormat="1" ht="15" customHeight="1" x14ac:dyDescent="0.45">
      <c r="A9" s="13" t="s">
        <v>17</v>
      </c>
      <c r="B9" s="70"/>
      <c r="C9" s="14">
        <v>16.507082</v>
      </c>
      <c r="D9" s="14">
        <v>17.37059</v>
      </c>
      <c r="E9" s="14">
        <v>17.611716999999999</v>
      </c>
      <c r="F9" s="14">
        <v>18.483543000000001</v>
      </c>
      <c r="G9" s="14">
        <v>19.162293999999999</v>
      </c>
      <c r="H9" s="14">
        <v>19.796870999999999</v>
      </c>
      <c r="I9" s="14">
        <v>20.298819000000002</v>
      </c>
      <c r="J9" s="14">
        <v>20.738447000000001</v>
      </c>
      <c r="K9" s="14">
        <v>21.206968</v>
      </c>
      <c r="L9" s="14">
        <v>21.882989999999999</v>
      </c>
      <c r="M9" s="14">
        <v>22.52684</v>
      </c>
      <c r="N9" s="14">
        <v>23.465102999999999</v>
      </c>
      <c r="O9" s="14">
        <v>24.195561999999999</v>
      </c>
      <c r="P9" s="14">
        <v>25.423438999999998</v>
      </c>
      <c r="Q9" s="14">
        <v>26.930630000000001</v>
      </c>
      <c r="R9" s="14">
        <v>28.432027999999999</v>
      </c>
      <c r="S9" s="14">
        <v>29.784434999999998</v>
      </c>
      <c r="T9" s="14">
        <v>31.844107000000001</v>
      </c>
      <c r="U9" s="14">
        <v>33.822066999999997</v>
      </c>
      <c r="V9" s="14">
        <v>35.441482999999998</v>
      </c>
      <c r="W9" s="14">
        <v>37.262546999999998</v>
      </c>
      <c r="X9" s="14">
        <v>39.033729999999998</v>
      </c>
      <c r="Y9" s="14">
        <v>40.290233999999998</v>
      </c>
      <c r="Z9" s="14">
        <v>41.872456</v>
      </c>
      <c r="AA9" s="14">
        <v>43.686554000000001</v>
      </c>
      <c r="AB9" s="14">
        <v>45.142220000000002</v>
      </c>
      <c r="AC9" s="14">
        <v>46.537185999999998</v>
      </c>
      <c r="AD9" s="14">
        <v>48.237312000000003</v>
      </c>
      <c r="AE9" s="14">
        <v>49.638705999999999</v>
      </c>
      <c r="AF9" s="14">
        <v>50.928294999999999</v>
      </c>
      <c r="AG9" s="14">
        <v>52.257393</v>
      </c>
      <c r="AH9" s="14">
        <v>53.466022000000002</v>
      </c>
      <c r="AI9" s="14">
        <v>54.383484000000003</v>
      </c>
      <c r="AJ9" s="14">
        <v>55.682816000000003</v>
      </c>
    </row>
    <row r="10" spans="1:36" s="10" customFormat="1" ht="15" customHeight="1" x14ac:dyDescent="0.45">
      <c r="A10" s="13" t="s">
        <v>18</v>
      </c>
      <c r="B10" s="70"/>
      <c r="C10" s="14">
        <v>195.12603799999999</v>
      </c>
      <c r="D10" s="14">
        <v>178.85278299999999</v>
      </c>
      <c r="E10" s="14">
        <v>176.19976800000001</v>
      </c>
      <c r="F10" s="14">
        <v>181.62579299999999</v>
      </c>
      <c r="G10" s="14">
        <v>185.41815199999999</v>
      </c>
      <c r="H10" s="14">
        <v>185.80038500000001</v>
      </c>
      <c r="I10" s="14">
        <v>185.49127200000001</v>
      </c>
      <c r="J10" s="14">
        <v>184.43182400000001</v>
      </c>
      <c r="K10" s="14">
        <v>182.70512400000001</v>
      </c>
      <c r="L10" s="14">
        <v>179.456085</v>
      </c>
      <c r="M10" s="14">
        <v>175.31257600000001</v>
      </c>
      <c r="N10" s="14">
        <v>170.935318</v>
      </c>
      <c r="O10" s="14">
        <v>165.334641</v>
      </c>
      <c r="P10" s="14">
        <v>158.80282600000001</v>
      </c>
      <c r="Q10" s="14">
        <v>152.508286</v>
      </c>
      <c r="R10" s="14">
        <v>145.875046</v>
      </c>
      <c r="S10" s="14">
        <v>138.96803299999999</v>
      </c>
      <c r="T10" s="14">
        <v>133.054092</v>
      </c>
      <c r="U10" s="14">
        <v>125.558105</v>
      </c>
      <c r="V10" s="14">
        <v>123.610001</v>
      </c>
      <c r="W10" s="14">
        <v>122.313034</v>
      </c>
      <c r="X10" s="14">
        <v>121.04338799999999</v>
      </c>
      <c r="Y10" s="14">
        <v>119.366287</v>
      </c>
      <c r="Z10" s="14">
        <v>118.550102</v>
      </c>
      <c r="AA10" s="14">
        <v>118.259201</v>
      </c>
      <c r="AB10" s="14">
        <v>117.675827</v>
      </c>
      <c r="AC10" s="14">
        <v>117.321198</v>
      </c>
      <c r="AD10" s="14">
        <v>117.325714</v>
      </c>
      <c r="AE10" s="14">
        <v>117.20509300000001</v>
      </c>
      <c r="AF10" s="14">
        <v>116.96277600000001</v>
      </c>
      <c r="AG10" s="14">
        <v>116.93940000000001</v>
      </c>
      <c r="AH10" s="14">
        <v>116.864723</v>
      </c>
      <c r="AI10" s="14">
        <v>116.585274</v>
      </c>
      <c r="AJ10" s="14">
        <v>116.766014</v>
      </c>
    </row>
    <row r="11" spans="1:36" s="10" customFormat="1" ht="15" customHeight="1" x14ac:dyDescent="0.45">
      <c r="A11" s="13" t="s">
        <v>19</v>
      </c>
      <c r="B11" s="70"/>
      <c r="C11" s="14">
        <v>7.3781790000000003</v>
      </c>
      <c r="D11" s="14">
        <v>7.5288110000000001</v>
      </c>
      <c r="E11" s="14">
        <v>7.740945</v>
      </c>
      <c r="F11" s="14">
        <v>7.5958259999999997</v>
      </c>
      <c r="G11" s="14">
        <v>7.4513119999999997</v>
      </c>
      <c r="H11" s="14">
        <v>7.3545730000000002</v>
      </c>
      <c r="I11" s="14">
        <v>7.2583120000000001</v>
      </c>
      <c r="J11" s="14">
        <v>7.1623419999999998</v>
      </c>
      <c r="K11" s="14">
        <v>7.0675189999999999</v>
      </c>
      <c r="L11" s="14">
        <v>6.9965659999999996</v>
      </c>
      <c r="M11" s="14">
        <v>6.925948</v>
      </c>
      <c r="N11" s="14">
        <v>6.8561199999999998</v>
      </c>
      <c r="O11" s="14">
        <v>6.7860740000000002</v>
      </c>
      <c r="P11" s="14">
        <v>6.7394999999999996</v>
      </c>
      <c r="Q11" s="14">
        <v>6.6932410000000004</v>
      </c>
      <c r="R11" s="14">
        <v>6.6470200000000004</v>
      </c>
      <c r="S11" s="14">
        <v>6.6003740000000004</v>
      </c>
      <c r="T11" s="14">
        <v>6.5551130000000004</v>
      </c>
      <c r="U11" s="14">
        <v>6.5100749999999996</v>
      </c>
      <c r="V11" s="14">
        <v>6.4650759999999998</v>
      </c>
      <c r="W11" s="14">
        <v>6.4206430000000001</v>
      </c>
      <c r="X11" s="14">
        <v>6.3765539999999996</v>
      </c>
      <c r="Y11" s="14">
        <v>6.3321509999999996</v>
      </c>
      <c r="Z11" s="14">
        <v>6.2889559999999998</v>
      </c>
      <c r="AA11" s="14">
        <v>6.2465789999999997</v>
      </c>
      <c r="AB11" s="14">
        <v>6.2040839999999999</v>
      </c>
      <c r="AC11" s="14">
        <v>6.1618849999999998</v>
      </c>
      <c r="AD11" s="14">
        <v>6.1205030000000002</v>
      </c>
      <c r="AE11" s="14">
        <v>6.0790290000000002</v>
      </c>
      <c r="AF11" s="14">
        <v>6.0377890000000001</v>
      </c>
      <c r="AG11" s="14">
        <v>5.9969260000000002</v>
      </c>
      <c r="AH11" s="14">
        <v>5.9562150000000003</v>
      </c>
      <c r="AI11" s="14">
        <v>5.9154220000000004</v>
      </c>
      <c r="AJ11" s="14">
        <v>5.875432</v>
      </c>
    </row>
    <row r="12" spans="1:36" s="10" customFormat="1" ht="15" customHeight="1" x14ac:dyDescent="0.45">
      <c r="A12" s="13" t="s">
        <v>20</v>
      </c>
      <c r="B12" s="70"/>
      <c r="C12" s="14">
        <v>202.504211</v>
      </c>
      <c r="D12" s="14">
        <v>186.38159200000001</v>
      </c>
      <c r="E12" s="14">
        <v>183.94072</v>
      </c>
      <c r="F12" s="14">
        <v>189.221619</v>
      </c>
      <c r="G12" s="14">
        <v>192.869461</v>
      </c>
      <c r="H12" s="14">
        <v>193.15495300000001</v>
      </c>
      <c r="I12" s="14">
        <v>192.74958799999999</v>
      </c>
      <c r="J12" s="14">
        <v>191.59416200000001</v>
      </c>
      <c r="K12" s="14">
        <v>189.77264400000001</v>
      </c>
      <c r="L12" s="14">
        <v>186.452652</v>
      </c>
      <c r="M12" s="14">
        <v>182.23852500000001</v>
      </c>
      <c r="N12" s="14">
        <v>177.79144299999999</v>
      </c>
      <c r="O12" s="14">
        <v>172.120712</v>
      </c>
      <c r="P12" s="14">
        <v>165.542328</v>
      </c>
      <c r="Q12" s="14">
        <v>159.20152300000001</v>
      </c>
      <c r="R12" s="14">
        <v>152.522064</v>
      </c>
      <c r="S12" s="14">
        <v>145.56840500000001</v>
      </c>
      <c r="T12" s="14">
        <v>139.609207</v>
      </c>
      <c r="U12" s="14">
        <v>132.06817599999999</v>
      </c>
      <c r="V12" s="14">
        <v>130.075073</v>
      </c>
      <c r="W12" s="14">
        <v>128.73367300000001</v>
      </c>
      <c r="X12" s="14">
        <v>127.419945</v>
      </c>
      <c r="Y12" s="14">
        <v>125.698441</v>
      </c>
      <c r="Z12" s="14">
        <v>124.83905799999999</v>
      </c>
      <c r="AA12" s="14">
        <v>124.50578299999999</v>
      </c>
      <c r="AB12" s="14">
        <v>123.879913</v>
      </c>
      <c r="AC12" s="14">
        <v>123.483086</v>
      </c>
      <c r="AD12" s="14">
        <v>123.44622</v>
      </c>
      <c r="AE12" s="14">
        <v>123.284119</v>
      </c>
      <c r="AF12" s="14">
        <v>123.00056499999999</v>
      </c>
      <c r="AG12" s="14">
        <v>122.936325</v>
      </c>
      <c r="AH12" s="14">
        <v>122.820938</v>
      </c>
      <c r="AI12" s="14">
        <v>122.500694</v>
      </c>
      <c r="AJ12" s="14">
        <v>122.64144899999999</v>
      </c>
    </row>
    <row r="13" spans="1:36" s="10" customFormat="1" ht="15" customHeight="1" x14ac:dyDescent="0.45">
      <c r="A13" s="13" t="s">
        <v>21</v>
      </c>
      <c r="B13" s="70"/>
      <c r="C13" s="14">
        <v>66.550117</v>
      </c>
      <c r="D13" s="14">
        <v>67.710655000000003</v>
      </c>
      <c r="E13" s="14">
        <v>66.971581</v>
      </c>
      <c r="F13" s="14">
        <v>67.707886000000002</v>
      </c>
      <c r="G13" s="14">
        <v>67.611046000000002</v>
      </c>
      <c r="H13" s="14">
        <v>67.448516999999995</v>
      </c>
      <c r="I13" s="14">
        <v>67.469764999999995</v>
      </c>
      <c r="J13" s="14">
        <v>67.644142000000002</v>
      </c>
      <c r="K13" s="14">
        <v>67.652939000000003</v>
      </c>
      <c r="L13" s="14">
        <v>67.912154999999998</v>
      </c>
      <c r="M13" s="14">
        <v>68.475189</v>
      </c>
      <c r="N13" s="14">
        <v>69.407944000000001</v>
      </c>
      <c r="O13" s="14">
        <v>70.474654999999998</v>
      </c>
      <c r="P13" s="14">
        <v>72.014099000000002</v>
      </c>
      <c r="Q13" s="14">
        <v>74.404373000000007</v>
      </c>
      <c r="R13" s="14">
        <v>76.776047000000005</v>
      </c>
      <c r="S13" s="14">
        <v>79.379692000000006</v>
      </c>
      <c r="T13" s="14">
        <v>81.790512000000007</v>
      </c>
      <c r="U13" s="14">
        <v>80.686424000000002</v>
      </c>
      <c r="V13" s="14">
        <v>84.045852999999994</v>
      </c>
      <c r="W13" s="14">
        <v>87.521133000000006</v>
      </c>
      <c r="X13" s="14">
        <v>90.227958999999998</v>
      </c>
      <c r="Y13" s="14">
        <v>92.548644999999993</v>
      </c>
      <c r="Z13" s="14">
        <v>95.062163999999996</v>
      </c>
      <c r="AA13" s="14">
        <v>97.613838000000001</v>
      </c>
      <c r="AB13" s="14">
        <v>99.930817000000005</v>
      </c>
      <c r="AC13" s="14">
        <v>102.667992</v>
      </c>
      <c r="AD13" s="14">
        <v>105.149551</v>
      </c>
      <c r="AE13" s="14">
        <v>107.93377700000001</v>
      </c>
      <c r="AF13" s="14">
        <v>110.284592</v>
      </c>
      <c r="AG13" s="14">
        <v>112.92482</v>
      </c>
      <c r="AH13" s="14">
        <v>115.571968</v>
      </c>
      <c r="AI13" s="14">
        <v>118.256874</v>
      </c>
      <c r="AJ13" s="14">
        <v>120.961624</v>
      </c>
    </row>
    <row r="14" spans="1:36" s="10" customFormat="1" ht="15" customHeight="1" x14ac:dyDescent="0.45">
      <c r="A14" s="13" t="s">
        <v>22</v>
      </c>
      <c r="B14" s="70"/>
      <c r="C14" s="14">
        <v>36.304217999999999</v>
      </c>
      <c r="D14" s="14">
        <v>36.839657000000003</v>
      </c>
      <c r="E14" s="14">
        <v>37.730251000000003</v>
      </c>
      <c r="F14" s="14">
        <v>39.683674000000003</v>
      </c>
      <c r="G14" s="14">
        <v>41.023955999999998</v>
      </c>
      <c r="H14" s="14">
        <v>42.006371000000001</v>
      </c>
      <c r="I14" s="14">
        <v>42.862800999999997</v>
      </c>
      <c r="J14" s="14">
        <v>43.639400000000002</v>
      </c>
      <c r="K14" s="14">
        <v>44.175002999999997</v>
      </c>
      <c r="L14" s="14">
        <v>44.640549</v>
      </c>
      <c r="M14" s="14">
        <v>44.842300000000002</v>
      </c>
      <c r="N14" s="14">
        <v>44.885216</v>
      </c>
      <c r="O14" s="14">
        <v>44.669285000000002</v>
      </c>
      <c r="P14" s="14">
        <v>44.355274000000001</v>
      </c>
      <c r="Q14" s="14">
        <v>44.308514000000002</v>
      </c>
      <c r="R14" s="14">
        <v>44.030665999999997</v>
      </c>
      <c r="S14" s="14">
        <v>43.890942000000003</v>
      </c>
      <c r="T14" s="14">
        <v>43.827396</v>
      </c>
      <c r="U14" s="14">
        <v>43.594588999999999</v>
      </c>
      <c r="V14" s="14">
        <v>43.583343999999997</v>
      </c>
      <c r="W14" s="14">
        <v>43.802363999999997</v>
      </c>
      <c r="X14" s="14">
        <v>43.878529</v>
      </c>
      <c r="Y14" s="14">
        <v>43.881065</v>
      </c>
      <c r="Z14" s="14">
        <v>44.107185000000001</v>
      </c>
      <c r="AA14" s="14">
        <v>44.414326000000003</v>
      </c>
      <c r="AB14" s="14">
        <v>44.660587</v>
      </c>
      <c r="AC14" s="14">
        <v>45.096755999999999</v>
      </c>
      <c r="AD14" s="14">
        <v>45.498924000000002</v>
      </c>
      <c r="AE14" s="14">
        <v>46.015205000000002</v>
      </c>
      <c r="AF14" s="14">
        <v>46.387211000000001</v>
      </c>
      <c r="AG14" s="14">
        <v>46.886147000000001</v>
      </c>
      <c r="AH14" s="14">
        <v>47.384524999999996</v>
      </c>
      <c r="AI14" s="14">
        <v>47.895496000000001</v>
      </c>
      <c r="AJ14" s="14">
        <v>48.464809000000002</v>
      </c>
    </row>
    <row r="15" spans="1:36" s="10" customFormat="1" ht="15" customHeight="1" x14ac:dyDescent="0.35">
      <c r="A15" s="15" t="s">
        <v>1</v>
      </c>
      <c r="B15" s="91"/>
      <c r="C15" s="16">
        <v>374.87094100000002</v>
      </c>
      <c r="D15" s="16">
        <v>367.57217400000002</v>
      </c>
      <c r="E15" s="16">
        <v>362.73236100000003</v>
      </c>
      <c r="F15" s="16">
        <v>372.35546900000003</v>
      </c>
      <c r="G15" s="16">
        <v>378.54040500000002</v>
      </c>
      <c r="H15" s="16">
        <v>380.32659899999999</v>
      </c>
      <c r="I15" s="16">
        <v>381.288025</v>
      </c>
      <c r="J15" s="16">
        <v>381.33349600000003</v>
      </c>
      <c r="K15" s="16">
        <v>380.30169699999999</v>
      </c>
      <c r="L15" s="16">
        <v>378.17334</v>
      </c>
      <c r="M15" s="16">
        <v>375.07260100000002</v>
      </c>
      <c r="N15" s="16">
        <v>372.54821800000002</v>
      </c>
      <c r="O15" s="16">
        <v>368.26934799999998</v>
      </c>
      <c r="P15" s="16">
        <v>364.18151899999998</v>
      </c>
      <c r="Q15" s="16">
        <v>362.139343</v>
      </c>
      <c r="R15" s="16">
        <v>359.387451</v>
      </c>
      <c r="S15" s="16">
        <v>356.50915500000002</v>
      </c>
      <c r="T15" s="16">
        <v>355.62658699999997</v>
      </c>
      <c r="U15" s="16">
        <v>348.147064</v>
      </c>
      <c r="V15" s="16">
        <v>352.255066</v>
      </c>
      <c r="W15" s="16">
        <v>357.75543199999998</v>
      </c>
      <c r="X15" s="16">
        <v>362.13729899999998</v>
      </c>
      <c r="Y15" s="16">
        <v>364.69635</v>
      </c>
      <c r="Z15" s="16">
        <v>369.20636000000002</v>
      </c>
      <c r="AA15" s="16">
        <v>374.77725199999998</v>
      </c>
      <c r="AB15" s="16">
        <v>379.12857100000002</v>
      </c>
      <c r="AC15" s="16">
        <v>384.39447000000001</v>
      </c>
      <c r="AD15" s="16">
        <v>390.17486600000001</v>
      </c>
      <c r="AE15" s="16">
        <v>395.91442899999998</v>
      </c>
      <c r="AF15" s="16">
        <v>400.68170199999997</v>
      </c>
      <c r="AG15" s="16">
        <v>406.26763899999997</v>
      </c>
      <c r="AH15" s="16">
        <v>411.63974000000002</v>
      </c>
      <c r="AI15" s="16">
        <v>416.45858800000002</v>
      </c>
      <c r="AJ15" s="16">
        <v>422.44287100000003</v>
      </c>
    </row>
    <row r="16" spans="1:36" s="9" customFormat="1" x14ac:dyDescent="0.45">
      <c r="A16" s="3" t="s">
        <v>83</v>
      </c>
      <c r="B16" s="3"/>
    </row>
    <row r="17" spans="1:37" s="78" customFormat="1" ht="15" customHeight="1" x14ac:dyDescent="0.45">
      <c r="A17" s="75" t="s">
        <v>13</v>
      </c>
      <c r="B17" s="92"/>
      <c r="C17" s="76">
        <v>1.5529999999999999</v>
      </c>
      <c r="D17" s="76">
        <v>1.5529999999999999</v>
      </c>
      <c r="E17" s="76">
        <v>1.5529999999999999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I17" s="76">
        <v>0</v>
      </c>
      <c r="AJ17" s="76">
        <v>0</v>
      </c>
      <c r="AK17" s="77"/>
    </row>
    <row r="18" spans="1:37" s="78" customFormat="1" ht="15" customHeight="1" x14ac:dyDescent="0.45">
      <c r="A18" s="75" t="s">
        <v>12</v>
      </c>
      <c r="B18" s="92"/>
      <c r="C18" s="76">
        <v>2.2949999999999999</v>
      </c>
      <c r="D18" s="76">
        <v>2.2949999999999999</v>
      </c>
      <c r="E18" s="76">
        <v>2.2949999999999999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7"/>
    </row>
    <row r="19" spans="1:37" s="78" customFormat="1" ht="15" customHeight="1" x14ac:dyDescent="0.45">
      <c r="A19" s="75" t="s">
        <v>14</v>
      </c>
      <c r="B19" s="92"/>
      <c r="C19" s="76">
        <v>9.6280000000000001</v>
      </c>
      <c r="D19" s="76">
        <v>9.6280000000000001</v>
      </c>
      <c r="E19" s="76">
        <v>9.6280000000000001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7"/>
    </row>
    <row r="20" spans="1:37" s="78" customFormat="1" ht="15" customHeight="1" x14ac:dyDescent="0.45">
      <c r="A20" s="75" t="s">
        <v>15</v>
      </c>
      <c r="B20" s="92"/>
      <c r="C20" s="76">
        <v>527.828979</v>
      </c>
      <c r="D20" s="76">
        <v>527.828979</v>
      </c>
      <c r="E20" s="76">
        <v>527.828979</v>
      </c>
      <c r="F20" s="76">
        <v>381.09463499999998</v>
      </c>
      <c r="G20" s="76">
        <v>369.54522700000001</v>
      </c>
      <c r="H20" s="76">
        <v>357.17898600000001</v>
      </c>
      <c r="I20" s="76">
        <v>346.91030899999998</v>
      </c>
      <c r="J20" s="76">
        <v>333.87948599999999</v>
      </c>
      <c r="K20" s="76">
        <v>330.89709499999998</v>
      </c>
      <c r="L20" s="76">
        <v>321.93670700000001</v>
      </c>
      <c r="M20" s="76">
        <v>317.36334199999999</v>
      </c>
      <c r="N20" s="76">
        <v>320.72894300000002</v>
      </c>
      <c r="O20" s="76">
        <v>323.46853599999997</v>
      </c>
      <c r="P20" s="76">
        <v>322.56362899999999</v>
      </c>
      <c r="Q20" s="76">
        <v>335.11086999999998</v>
      </c>
      <c r="R20" s="76">
        <v>334.81295799999998</v>
      </c>
      <c r="S20" s="76">
        <v>338.01730300000003</v>
      </c>
      <c r="T20" s="76">
        <v>349.32910199999998</v>
      </c>
      <c r="U20" s="76">
        <v>351.129547</v>
      </c>
      <c r="V20" s="76">
        <v>357.54629499999999</v>
      </c>
      <c r="W20" s="76">
        <v>370.16168199999998</v>
      </c>
      <c r="X20" s="76">
        <v>372.70224000000002</v>
      </c>
      <c r="Y20" s="76">
        <v>376.39077800000001</v>
      </c>
      <c r="Z20" s="76">
        <v>381.97335800000002</v>
      </c>
      <c r="AA20" s="76">
        <v>384.73959400000001</v>
      </c>
      <c r="AB20" s="76">
        <v>389.76919600000002</v>
      </c>
      <c r="AC20" s="76">
        <v>395.469086</v>
      </c>
      <c r="AD20" s="76">
        <v>402.20483400000001</v>
      </c>
      <c r="AE20" s="76">
        <v>404.15927099999999</v>
      </c>
      <c r="AF20" s="76">
        <v>412.932953</v>
      </c>
      <c r="AG20" s="76">
        <v>418.10235599999999</v>
      </c>
      <c r="AH20" s="76">
        <v>420.51187099999999</v>
      </c>
      <c r="AI20" s="76">
        <v>419.92010499999998</v>
      </c>
      <c r="AJ20" s="76">
        <v>424.434326</v>
      </c>
      <c r="AK20" s="77"/>
    </row>
    <row r="21" spans="1:37" s="78" customFormat="1" ht="15" customHeight="1" x14ac:dyDescent="0.45">
      <c r="A21" s="75" t="s">
        <v>23</v>
      </c>
      <c r="B21" s="92"/>
      <c r="C21" s="76">
        <v>1484.7150879999999</v>
      </c>
      <c r="D21" s="76">
        <v>1538.8170170000001</v>
      </c>
      <c r="E21" s="76">
        <v>1533</v>
      </c>
      <c r="F21" s="76">
        <v>1698.105591</v>
      </c>
      <c r="G21" s="76">
        <v>1650.0679929999999</v>
      </c>
      <c r="H21" s="76">
        <v>1595.97522</v>
      </c>
      <c r="I21" s="76">
        <v>1572.0251459999999</v>
      </c>
      <c r="J21" s="76">
        <v>1545.298828</v>
      </c>
      <c r="K21" s="76">
        <v>1534.666138</v>
      </c>
      <c r="L21" s="76">
        <v>1490.081177</v>
      </c>
      <c r="M21" s="76">
        <v>1477.2320560000001</v>
      </c>
      <c r="N21" s="76">
        <v>1498.8654790000001</v>
      </c>
      <c r="O21" s="76">
        <v>1467.3881839999999</v>
      </c>
      <c r="P21" s="76">
        <v>1476.9948730000001</v>
      </c>
      <c r="Q21" s="76">
        <v>1501.7739260000001</v>
      </c>
      <c r="R21" s="76">
        <v>1490.578125</v>
      </c>
      <c r="S21" s="76">
        <v>1468.7146</v>
      </c>
      <c r="T21" s="76">
        <v>1511.593018</v>
      </c>
      <c r="U21" s="76">
        <v>1503.7937010000001</v>
      </c>
      <c r="V21" s="76">
        <v>1475.2890620000001</v>
      </c>
      <c r="W21" s="76">
        <v>1543.9261469999999</v>
      </c>
      <c r="X21" s="76">
        <v>1540.496582</v>
      </c>
      <c r="Y21" s="76">
        <v>1537.2016599999999</v>
      </c>
      <c r="Z21" s="76">
        <v>1556.186768</v>
      </c>
      <c r="AA21" s="76">
        <v>1564.395264</v>
      </c>
      <c r="AB21" s="76">
        <v>1543.641846</v>
      </c>
      <c r="AC21" s="76">
        <v>1564.987427</v>
      </c>
      <c r="AD21" s="76">
        <v>1592.6865230000001</v>
      </c>
      <c r="AE21" s="76">
        <v>1614.6571039999999</v>
      </c>
      <c r="AF21" s="76">
        <v>1633.6633300000001</v>
      </c>
      <c r="AG21" s="76">
        <v>1642.69165</v>
      </c>
      <c r="AH21" s="76">
        <v>1647.2193600000001</v>
      </c>
      <c r="AI21" s="76">
        <v>1635.9807129999999</v>
      </c>
      <c r="AJ21" s="76">
        <v>1641.2717290000001</v>
      </c>
      <c r="AK21" s="77"/>
    </row>
    <row r="22" spans="1:37" s="78" customFormat="1" ht="15" customHeight="1" x14ac:dyDescent="0.45">
      <c r="A22" s="75" t="s">
        <v>16</v>
      </c>
      <c r="B22" s="92"/>
      <c r="C22" s="76">
        <v>5.7610000000000001</v>
      </c>
      <c r="D22" s="76">
        <v>5.7610000000000001</v>
      </c>
      <c r="E22" s="76">
        <v>5.7610000000000001</v>
      </c>
      <c r="F22" s="76">
        <v>5.7403149999999998</v>
      </c>
      <c r="G22" s="76">
        <v>13.880179999999999</v>
      </c>
      <c r="H22" s="76">
        <v>20.10004</v>
      </c>
      <c r="I22" s="76">
        <v>26.580870000000001</v>
      </c>
      <c r="J22" s="76">
        <v>16.602115999999999</v>
      </c>
      <c r="K22" s="76">
        <v>1.1588000000000001</v>
      </c>
      <c r="L22" s="76">
        <v>17.524881000000001</v>
      </c>
      <c r="M22" s="76">
        <v>23.596509999999999</v>
      </c>
      <c r="N22" s="76">
        <v>27.685549000000002</v>
      </c>
      <c r="O22" s="76">
        <v>20.777595999999999</v>
      </c>
      <c r="P22" s="76">
        <v>15.487730000000001</v>
      </c>
      <c r="Q22" s="76">
        <v>0</v>
      </c>
      <c r="R22" s="76">
        <v>3.3459000000000003E-2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3.1949999999999999E-2</v>
      </c>
      <c r="Y22" s="76">
        <v>2.0237999999999999E-2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1.0768E-2</v>
      </c>
      <c r="AG22" s="76">
        <v>1.5454000000000001E-2</v>
      </c>
      <c r="AH22" s="76">
        <v>2.6991999999999999E-2</v>
      </c>
      <c r="AI22" s="76">
        <v>2.4375000000000001E-2</v>
      </c>
      <c r="AJ22" s="76">
        <v>2.0191000000000001E-2</v>
      </c>
      <c r="AK22" s="77"/>
    </row>
    <row r="23" spans="1:37" s="78" customFormat="1" ht="15" customHeight="1" x14ac:dyDescent="0.45">
      <c r="A23" s="75" t="s">
        <v>81</v>
      </c>
      <c r="B23" s="92"/>
      <c r="C23" s="76">
        <v>2031.7810059999999</v>
      </c>
      <c r="D23" s="76">
        <v>2085.883057</v>
      </c>
      <c r="E23" s="76">
        <v>2080.0659179999998</v>
      </c>
      <c r="F23" s="76">
        <v>2084.9404300000001</v>
      </c>
      <c r="G23" s="76">
        <v>2033.493408</v>
      </c>
      <c r="H23" s="76">
        <v>1973.2542719999999</v>
      </c>
      <c r="I23" s="76">
        <v>1945.5162350000001</v>
      </c>
      <c r="J23" s="76">
        <v>1895.780518</v>
      </c>
      <c r="K23" s="76">
        <v>1866.7220460000001</v>
      </c>
      <c r="L23" s="76">
        <v>1829.542725</v>
      </c>
      <c r="M23" s="76">
        <v>1818.1920170000001</v>
      </c>
      <c r="N23" s="76">
        <v>1847.280029</v>
      </c>
      <c r="O23" s="76">
        <v>1811.6342770000001</v>
      </c>
      <c r="P23" s="76">
        <v>1815.046143</v>
      </c>
      <c r="Q23" s="76">
        <v>1836.8847659999999</v>
      </c>
      <c r="R23" s="76">
        <v>1825.424561</v>
      </c>
      <c r="S23" s="76">
        <v>1806.7319339999999</v>
      </c>
      <c r="T23" s="76">
        <v>1860.9221190000001</v>
      </c>
      <c r="U23" s="76">
        <v>1854.9232179999999</v>
      </c>
      <c r="V23" s="76">
        <v>1832.835327</v>
      </c>
      <c r="W23" s="76">
        <v>1914.0878909999999</v>
      </c>
      <c r="X23" s="76">
        <v>1913.2308350000001</v>
      </c>
      <c r="Y23" s="76">
        <v>1913.6126710000001</v>
      </c>
      <c r="Z23" s="76">
        <v>1938.1601559999999</v>
      </c>
      <c r="AA23" s="76">
        <v>1949.134888</v>
      </c>
      <c r="AB23" s="76">
        <v>1933.4110109999999</v>
      </c>
      <c r="AC23" s="76">
        <v>1960.456543</v>
      </c>
      <c r="AD23" s="76">
        <v>1994.891357</v>
      </c>
      <c r="AE23" s="76">
        <v>2018.8164059999999</v>
      </c>
      <c r="AF23" s="76">
        <v>2046.6070560000001</v>
      </c>
      <c r="AG23" s="76">
        <v>2060.8093260000001</v>
      </c>
      <c r="AH23" s="76">
        <v>2067.7583009999998</v>
      </c>
      <c r="AI23" s="76">
        <v>2055.9252929999998</v>
      </c>
      <c r="AJ23" s="76">
        <v>2065.726318</v>
      </c>
      <c r="AK23" s="77"/>
    </row>
    <row r="24" spans="1:37" s="78" customFormat="1" ht="15" customHeight="1" x14ac:dyDescent="0.45">
      <c r="A24" s="75" t="s">
        <v>17</v>
      </c>
      <c r="B24" s="92"/>
      <c r="C24" s="76">
        <v>1477.841064</v>
      </c>
      <c r="D24" s="76">
        <v>1458.953857</v>
      </c>
      <c r="E24" s="76">
        <v>1443.5708010000001</v>
      </c>
      <c r="F24" s="76">
        <v>1503.6347659999999</v>
      </c>
      <c r="G24" s="76">
        <v>1494.849365</v>
      </c>
      <c r="H24" s="76">
        <v>1507.3222659999999</v>
      </c>
      <c r="I24" s="76">
        <v>1516.399414</v>
      </c>
      <c r="J24" s="76">
        <v>1501.2585449999999</v>
      </c>
      <c r="K24" s="76">
        <v>1490.4748540000001</v>
      </c>
      <c r="L24" s="76">
        <v>1497.544678</v>
      </c>
      <c r="M24" s="76">
        <v>1427.8542480000001</v>
      </c>
      <c r="N24" s="76">
        <v>1453.719482</v>
      </c>
      <c r="O24" s="76">
        <v>1403.5823969999999</v>
      </c>
      <c r="P24" s="76">
        <v>1411.8294679999999</v>
      </c>
      <c r="Q24" s="76">
        <v>1393.601318</v>
      </c>
      <c r="R24" s="76">
        <v>1387.4726559999999</v>
      </c>
      <c r="S24" s="76">
        <v>1376.3201899999999</v>
      </c>
      <c r="T24" s="76">
        <v>1393.6176760000001</v>
      </c>
      <c r="U24" s="76">
        <v>1409.8443600000001</v>
      </c>
      <c r="V24" s="76">
        <v>1413.5104980000001</v>
      </c>
      <c r="W24" s="76">
        <v>1415.6099850000001</v>
      </c>
      <c r="X24" s="76">
        <v>1432.585327</v>
      </c>
      <c r="Y24" s="76">
        <v>1431.0893550000001</v>
      </c>
      <c r="Z24" s="76">
        <v>1444.054077</v>
      </c>
      <c r="AA24" s="76">
        <v>1452.4626459999999</v>
      </c>
      <c r="AB24" s="76">
        <v>1436.8176269999999</v>
      </c>
      <c r="AC24" s="76">
        <v>1464.9995120000001</v>
      </c>
      <c r="AD24" s="76">
        <v>1457.420044</v>
      </c>
      <c r="AE24" s="76">
        <v>1525.833862</v>
      </c>
      <c r="AF24" s="76">
        <v>1499.611328</v>
      </c>
      <c r="AG24" s="76">
        <v>1507.556274</v>
      </c>
      <c r="AH24" s="76">
        <v>1514.6473390000001</v>
      </c>
      <c r="AI24" s="76">
        <v>1540.548828</v>
      </c>
      <c r="AJ24" s="76">
        <v>1541.2818600000001</v>
      </c>
      <c r="AK24" s="77"/>
    </row>
    <row r="25" spans="1:37" s="78" customFormat="1" ht="15" customHeight="1" x14ac:dyDescent="0.45">
      <c r="A25" s="75" t="s">
        <v>24</v>
      </c>
      <c r="B25" s="92"/>
      <c r="C25" s="76">
        <v>1286.2730710000001</v>
      </c>
      <c r="D25" s="76">
        <v>1121.4530030000001</v>
      </c>
      <c r="E25" s="76">
        <v>1111.1560059999999</v>
      </c>
      <c r="F25" s="76">
        <v>1224.316284</v>
      </c>
      <c r="G25" s="76">
        <v>1216.0892329999999</v>
      </c>
      <c r="H25" s="76">
        <v>1238.864014</v>
      </c>
      <c r="I25" s="76">
        <v>1242.8732910000001</v>
      </c>
      <c r="J25" s="76">
        <v>1239.8220209999999</v>
      </c>
      <c r="K25" s="76">
        <v>1238.5980219999999</v>
      </c>
      <c r="L25" s="76">
        <v>1240.612061</v>
      </c>
      <c r="M25" s="76">
        <v>1205.877686</v>
      </c>
      <c r="N25" s="76">
        <v>1207.2138669999999</v>
      </c>
      <c r="O25" s="76">
        <v>1188.897217</v>
      </c>
      <c r="P25" s="76">
        <v>1192.074341</v>
      </c>
      <c r="Q25" s="76">
        <v>1178.767456</v>
      </c>
      <c r="R25" s="76">
        <v>1175.8544919999999</v>
      </c>
      <c r="S25" s="76">
        <v>1175.8035890000001</v>
      </c>
      <c r="T25" s="76">
        <v>1167.43335</v>
      </c>
      <c r="U25" s="76">
        <v>1181.132202</v>
      </c>
      <c r="V25" s="76">
        <v>1195.2983400000001</v>
      </c>
      <c r="W25" s="76">
        <v>1172.8358149999999</v>
      </c>
      <c r="X25" s="76">
        <v>1183.794922</v>
      </c>
      <c r="Y25" s="76">
        <v>1179.272095</v>
      </c>
      <c r="Z25" s="76">
        <v>1185.630371</v>
      </c>
      <c r="AA25" s="76">
        <v>1188.4338379999999</v>
      </c>
      <c r="AB25" s="76">
        <v>1191.472534</v>
      </c>
      <c r="AC25" s="76">
        <v>1200.4077150000001</v>
      </c>
      <c r="AD25" s="76">
        <v>1189.474121</v>
      </c>
      <c r="AE25" s="76">
        <v>1229.6499020000001</v>
      </c>
      <c r="AF25" s="76">
        <v>1208.8408199999999</v>
      </c>
      <c r="AG25" s="76">
        <v>1211.969971</v>
      </c>
      <c r="AH25" s="76">
        <v>1215.7791749999999</v>
      </c>
      <c r="AI25" s="76">
        <v>1230.760986</v>
      </c>
      <c r="AJ25" s="76">
        <v>1229.905518</v>
      </c>
      <c r="AK25" s="77"/>
    </row>
    <row r="26" spans="1:37" s="78" customFormat="1" ht="15" customHeight="1" x14ac:dyDescent="0.45">
      <c r="A26" s="75" t="s">
        <v>25</v>
      </c>
      <c r="B26" s="92"/>
      <c r="C26" s="76">
        <v>191.567993</v>
      </c>
      <c r="D26" s="76">
        <v>337.50082400000002</v>
      </c>
      <c r="E26" s="76">
        <v>332.41473400000001</v>
      </c>
      <c r="F26" s="76">
        <v>279.318512</v>
      </c>
      <c r="G26" s="76">
        <v>278.76010100000002</v>
      </c>
      <c r="H26" s="76">
        <v>268.45822099999998</v>
      </c>
      <c r="I26" s="76">
        <v>273.52615400000002</v>
      </c>
      <c r="J26" s="76">
        <v>261.43658399999998</v>
      </c>
      <c r="K26" s="76">
        <v>251.876846</v>
      </c>
      <c r="L26" s="76">
        <v>256.93261699999999</v>
      </c>
      <c r="M26" s="76">
        <v>221.976562</v>
      </c>
      <c r="N26" s="76">
        <v>246.50563</v>
      </c>
      <c r="O26" s="76">
        <v>214.68524199999999</v>
      </c>
      <c r="P26" s="76">
        <v>219.755157</v>
      </c>
      <c r="Q26" s="76">
        <v>214.83386200000001</v>
      </c>
      <c r="R26" s="76">
        <v>211.61821</v>
      </c>
      <c r="S26" s="76">
        <v>200.51664700000001</v>
      </c>
      <c r="T26" s="76">
        <v>226.18428</v>
      </c>
      <c r="U26" s="76">
        <v>228.71212800000001</v>
      </c>
      <c r="V26" s="76">
        <v>218.21220400000001</v>
      </c>
      <c r="W26" s="76">
        <v>242.77420000000001</v>
      </c>
      <c r="X26" s="76">
        <v>248.79037500000001</v>
      </c>
      <c r="Y26" s="76">
        <v>251.817215</v>
      </c>
      <c r="Z26" s="76">
        <v>258.42364500000002</v>
      </c>
      <c r="AA26" s="76">
        <v>264.028839</v>
      </c>
      <c r="AB26" s="76">
        <v>245.34513899999999</v>
      </c>
      <c r="AC26" s="76">
        <v>264.59179699999999</v>
      </c>
      <c r="AD26" s="76">
        <v>267.94592299999999</v>
      </c>
      <c r="AE26" s="76">
        <v>296.18396000000001</v>
      </c>
      <c r="AF26" s="76">
        <v>290.77047700000003</v>
      </c>
      <c r="AG26" s="76">
        <v>295.58630399999998</v>
      </c>
      <c r="AH26" s="76">
        <v>298.86816399999998</v>
      </c>
      <c r="AI26" s="76">
        <v>309.78784200000001</v>
      </c>
      <c r="AJ26" s="76">
        <v>311.37631199999998</v>
      </c>
      <c r="AK26" s="77"/>
    </row>
    <row r="27" spans="1:37" s="78" customFormat="1" ht="15" customHeight="1" x14ac:dyDescent="0.45">
      <c r="A27" s="75" t="s">
        <v>26</v>
      </c>
      <c r="B27" s="92"/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7"/>
    </row>
    <row r="28" spans="1:37" s="78" customFormat="1" ht="15" customHeight="1" x14ac:dyDescent="0.45">
      <c r="A28" s="75" t="s">
        <v>27</v>
      </c>
      <c r="B28" s="92"/>
      <c r="C28" s="76">
        <v>24</v>
      </c>
      <c r="D28" s="76">
        <v>24</v>
      </c>
      <c r="E28" s="76">
        <v>24</v>
      </c>
      <c r="F28" s="76">
        <v>30.971101999999998</v>
      </c>
      <c r="G28" s="76">
        <v>30.971101999999998</v>
      </c>
      <c r="H28" s="76">
        <v>30.971101999999998</v>
      </c>
      <c r="I28" s="76">
        <v>30.971101999999998</v>
      </c>
      <c r="J28" s="76">
        <v>30.971101999999998</v>
      </c>
      <c r="K28" s="76">
        <v>30.971101999999998</v>
      </c>
      <c r="L28" s="76">
        <v>30.971101999999998</v>
      </c>
      <c r="M28" s="76">
        <v>30.971101999999998</v>
      </c>
      <c r="N28" s="76">
        <v>30.971101999999998</v>
      </c>
      <c r="O28" s="76">
        <v>30.971101999999998</v>
      </c>
      <c r="P28" s="76">
        <v>30.971101999999998</v>
      </c>
      <c r="Q28" s="76">
        <v>30.971101999999998</v>
      </c>
      <c r="R28" s="76">
        <v>30.971101999999998</v>
      </c>
      <c r="S28" s="76">
        <v>30.971101999999998</v>
      </c>
      <c r="T28" s="76">
        <v>30.971101999999998</v>
      </c>
      <c r="U28" s="76">
        <v>30.971101999999998</v>
      </c>
      <c r="V28" s="76">
        <v>30.971101999999998</v>
      </c>
      <c r="W28" s="76">
        <v>30.971101999999998</v>
      </c>
      <c r="X28" s="76">
        <v>30.971101999999998</v>
      </c>
      <c r="Y28" s="76">
        <v>30.971101999999998</v>
      </c>
      <c r="Z28" s="76">
        <v>30.971101999999998</v>
      </c>
      <c r="AA28" s="76">
        <v>30.971101999999998</v>
      </c>
      <c r="AB28" s="76">
        <v>30.971101999999998</v>
      </c>
      <c r="AC28" s="76">
        <v>30.971101999999998</v>
      </c>
      <c r="AD28" s="76">
        <v>30.971101999999998</v>
      </c>
      <c r="AE28" s="76">
        <v>30.971101999999998</v>
      </c>
      <c r="AF28" s="76">
        <v>30.971101999999998</v>
      </c>
      <c r="AG28" s="76">
        <v>30.971101999999998</v>
      </c>
      <c r="AH28" s="76">
        <v>30.971101999999998</v>
      </c>
      <c r="AI28" s="76">
        <v>30.971101999999998</v>
      </c>
      <c r="AJ28" s="76">
        <v>30.971101999999998</v>
      </c>
      <c r="AK28" s="77"/>
    </row>
    <row r="29" spans="1:37" s="78" customFormat="1" ht="15" customHeight="1" x14ac:dyDescent="0.45">
      <c r="A29" s="75" t="s">
        <v>117</v>
      </c>
      <c r="B29" s="92"/>
      <c r="C29" s="76">
        <v>783.99597200000005</v>
      </c>
      <c r="D29" s="76">
        <v>782.41796899999997</v>
      </c>
      <c r="E29" s="76">
        <v>802.76788299999998</v>
      </c>
      <c r="F29" s="76">
        <v>837.63122599999997</v>
      </c>
      <c r="G29" s="76">
        <v>838.94726600000001</v>
      </c>
      <c r="H29" s="76">
        <v>840.18133499999999</v>
      </c>
      <c r="I29" s="76">
        <v>841.316956</v>
      </c>
      <c r="J29" s="76">
        <v>844.53350799999998</v>
      </c>
      <c r="K29" s="76">
        <v>845.60510299999999</v>
      </c>
      <c r="L29" s="76">
        <v>845.90173300000004</v>
      </c>
      <c r="M29" s="76">
        <v>846.117615</v>
      </c>
      <c r="N29" s="76">
        <v>851.53051800000003</v>
      </c>
      <c r="O29" s="76">
        <v>852.830872</v>
      </c>
      <c r="P29" s="76">
        <v>855.32501200000002</v>
      </c>
      <c r="Q29" s="76">
        <v>846.38635299999999</v>
      </c>
      <c r="R29" s="76">
        <v>847.30737299999998</v>
      </c>
      <c r="S29" s="76">
        <v>848.44592299999999</v>
      </c>
      <c r="T29" s="76">
        <v>848.72808799999996</v>
      </c>
      <c r="U29" s="76">
        <v>848.77362100000005</v>
      </c>
      <c r="V29" s="76">
        <v>848.77972399999999</v>
      </c>
      <c r="W29" s="76">
        <v>848.77179000000001</v>
      </c>
      <c r="X29" s="76">
        <v>848.74652100000003</v>
      </c>
      <c r="Y29" s="76">
        <v>848.72582999999997</v>
      </c>
      <c r="Z29" s="76">
        <v>848.69793700000002</v>
      </c>
      <c r="AA29" s="76">
        <v>848.70318599999996</v>
      </c>
      <c r="AB29" s="76">
        <v>844.51190199999996</v>
      </c>
      <c r="AC29" s="76">
        <v>840.10711700000002</v>
      </c>
      <c r="AD29" s="76">
        <v>838.93585199999995</v>
      </c>
      <c r="AE29" s="76">
        <v>837.24615500000004</v>
      </c>
      <c r="AF29" s="76">
        <v>837.23962400000005</v>
      </c>
      <c r="AG29" s="76">
        <v>837.22717299999999</v>
      </c>
      <c r="AH29" s="76">
        <v>837.21575900000005</v>
      </c>
      <c r="AI29" s="76">
        <v>837.20562700000005</v>
      </c>
      <c r="AJ29" s="76">
        <v>837.19421399999999</v>
      </c>
      <c r="AK29" s="77"/>
    </row>
    <row r="30" spans="1:37" s="78" customFormat="1" ht="15" customHeight="1" x14ac:dyDescent="0.45">
      <c r="A30" s="75" t="s">
        <v>22</v>
      </c>
      <c r="B30" s="92"/>
      <c r="C30" s="76">
        <v>202.70098899999999</v>
      </c>
      <c r="D30" s="76">
        <v>202.70098899999999</v>
      </c>
      <c r="E30" s="76">
        <v>202.70098899999999</v>
      </c>
      <c r="F30" s="76">
        <v>208.61547899999999</v>
      </c>
      <c r="G30" s="76">
        <v>204.761292</v>
      </c>
      <c r="H30" s="76">
        <v>201.33343500000001</v>
      </c>
      <c r="I30" s="76">
        <v>197.59556599999999</v>
      </c>
      <c r="J30" s="76">
        <v>192.152771</v>
      </c>
      <c r="K30" s="76">
        <v>188.99897799999999</v>
      </c>
      <c r="L30" s="76">
        <v>183.82186899999999</v>
      </c>
      <c r="M30" s="76">
        <v>179.40068099999999</v>
      </c>
      <c r="N30" s="76">
        <v>181.03556800000001</v>
      </c>
      <c r="O30" s="76">
        <v>177.91980000000001</v>
      </c>
      <c r="P30" s="76">
        <v>178.38232400000001</v>
      </c>
      <c r="Q30" s="76">
        <v>180.61944600000001</v>
      </c>
      <c r="R30" s="76">
        <v>179.868179</v>
      </c>
      <c r="S30" s="76">
        <v>178.195099</v>
      </c>
      <c r="T30" s="76">
        <v>182.56556699999999</v>
      </c>
      <c r="U30" s="76">
        <v>182.07647700000001</v>
      </c>
      <c r="V30" s="76">
        <v>181.93002300000001</v>
      </c>
      <c r="W30" s="76">
        <v>185.526352</v>
      </c>
      <c r="X30" s="76">
        <v>186.070999</v>
      </c>
      <c r="Y30" s="76">
        <v>185.614532</v>
      </c>
      <c r="Z30" s="76">
        <v>188.38061500000001</v>
      </c>
      <c r="AA30" s="76">
        <v>189.07450900000001</v>
      </c>
      <c r="AB30" s="76">
        <v>189.08633399999999</v>
      </c>
      <c r="AC30" s="76">
        <v>191.91108700000001</v>
      </c>
      <c r="AD30" s="76">
        <v>194.19776899999999</v>
      </c>
      <c r="AE30" s="76">
        <v>197.605118</v>
      </c>
      <c r="AF30" s="76">
        <v>199.14454699999999</v>
      </c>
      <c r="AG30" s="76">
        <v>200.590317</v>
      </c>
      <c r="AH30" s="76">
        <v>201.08874499999999</v>
      </c>
      <c r="AI30" s="76">
        <v>201.22792100000001</v>
      </c>
      <c r="AJ30" s="76">
        <v>201.59368900000001</v>
      </c>
      <c r="AK30" s="77"/>
    </row>
    <row r="31" spans="1:37" s="78" customFormat="1" ht="15" customHeight="1" x14ac:dyDescent="0.35">
      <c r="A31" s="79" t="s">
        <v>1</v>
      </c>
      <c r="B31" s="93"/>
      <c r="C31" s="80">
        <v>4520.3188479999999</v>
      </c>
      <c r="D31" s="80">
        <v>4553.9560549999997</v>
      </c>
      <c r="E31" s="80">
        <v>4553.1054690000001</v>
      </c>
      <c r="F31" s="80">
        <v>4665.7929690000001</v>
      </c>
      <c r="G31" s="80">
        <v>4603.0224609999996</v>
      </c>
      <c r="H31" s="80">
        <v>4553.0625</v>
      </c>
      <c r="I31" s="80">
        <v>4531.7993159999996</v>
      </c>
      <c r="J31" s="80">
        <v>4464.6967770000001</v>
      </c>
      <c r="K31" s="80">
        <v>4422.7719729999999</v>
      </c>
      <c r="L31" s="80">
        <v>4387.7822269999997</v>
      </c>
      <c r="M31" s="80">
        <v>4302.5356449999999</v>
      </c>
      <c r="N31" s="80">
        <v>4364.5371089999999</v>
      </c>
      <c r="O31" s="80">
        <v>4276.9389650000003</v>
      </c>
      <c r="P31" s="80">
        <v>4291.5541990000002</v>
      </c>
      <c r="Q31" s="80">
        <v>4288.4628910000001</v>
      </c>
      <c r="R31" s="80">
        <v>4271.0439450000003</v>
      </c>
      <c r="S31" s="80">
        <v>4240.6645509999998</v>
      </c>
      <c r="T31" s="80">
        <v>4316.8046880000002</v>
      </c>
      <c r="U31" s="80">
        <v>4326.5888670000004</v>
      </c>
      <c r="V31" s="80">
        <v>4308.0263670000004</v>
      </c>
      <c r="W31" s="80">
        <v>4394.9672849999997</v>
      </c>
      <c r="X31" s="80">
        <v>4411.6049800000001</v>
      </c>
      <c r="Y31" s="80">
        <v>4410.013672</v>
      </c>
      <c r="Z31" s="80">
        <v>4450.2641599999997</v>
      </c>
      <c r="AA31" s="80">
        <v>4470.3466799999997</v>
      </c>
      <c r="AB31" s="80">
        <v>4434.7978519999997</v>
      </c>
      <c r="AC31" s="80">
        <v>4488.4453119999998</v>
      </c>
      <c r="AD31" s="80">
        <v>4516.4165039999998</v>
      </c>
      <c r="AE31" s="80">
        <v>4610.4731449999999</v>
      </c>
      <c r="AF31" s="80">
        <v>4613.5737300000001</v>
      </c>
      <c r="AG31" s="80">
        <v>4637.154297</v>
      </c>
      <c r="AH31" s="80">
        <v>4651.6816410000001</v>
      </c>
      <c r="AI31" s="80">
        <v>4665.8789059999999</v>
      </c>
      <c r="AJ31" s="80">
        <v>4676.767578</v>
      </c>
      <c r="AK31" s="81"/>
    </row>
    <row r="32" spans="1:37" s="9" customFormat="1" x14ac:dyDescent="0.45">
      <c r="A32" s="5" t="s">
        <v>84</v>
      </c>
      <c r="B32" s="5"/>
    </row>
    <row r="33" spans="1:36" s="10" customFormat="1" ht="15" customHeight="1" x14ac:dyDescent="0.45">
      <c r="A33" s="13" t="s">
        <v>12</v>
      </c>
      <c r="B33" s="70" t="str">
        <f>About!C93</f>
        <v>Petroleum Diesel</v>
      </c>
      <c r="C33" s="14">
        <v>2.6533850000000001</v>
      </c>
      <c r="D33" s="14">
        <v>2.610474</v>
      </c>
      <c r="E33" s="14">
        <v>2.6091099999999998</v>
      </c>
      <c r="F33" s="14">
        <v>2.653025</v>
      </c>
      <c r="G33" s="14">
        <v>2.6448800000000001</v>
      </c>
      <c r="H33" s="14">
        <v>2.6423369999999999</v>
      </c>
      <c r="I33" s="14">
        <v>2.6458140000000001</v>
      </c>
      <c r="J33" s="14">
        <v>2.637006</v>
      </c>
      <c r="K33" s="14">
        <v>2.583453</v>
      </c>
      <c r="L33" s="14">
        <v>2.5469300000000001</v>
      </c>
      <c r="M33" s="14">
        <v>2.4654820000000002</v>
      </c>
      <c r="N33" s="14">
        <v>2.412642</v>
      </c>
      <c r="O33" s="14">
        <v>2.3498709999999998</v>
      </c>
      <c r="P33" s="14">
        <v>2.31419</v>
      </c>
      <c r="Q33" s="14">
        <v>2.2814950000000001</v>
      </c>
      <c r="R33" s="14">
        <v>2.2549090000000001</v>
      </c>
      <c r="S33" s="14">
        <v>2.22818</v>
      </c>
      <c r="T33" s="14">
        <v>2.2048920000000001</v>
      </c>
      <c r="U33" s="14">
        <v>2.1731790000000002</v>
      </c>
      <c r="V33" s="14">
        <v>2.1356350000000002</v>
      </c>
      <c r="W33" s="14">
        <v>2.121359</v>
      </c>
      <c r="X33" s="14">
        <v>2.0913970000000002</v>
      </c>
      <c r="Y33" s="14">
        <v>2.0624180000000001</v>
      </c>
      <c r="Z33" s="14">
        <v>2.0306030000000002</v>
      </c>
      <c r="AA33" s="14">
        <v>2.0011199999999998</v>
      </c>
      <c r="AB33" s="14">
        <v>1.9632050000000001</v>
      </c>
      <c r="AC33" s="14">
        <v>1.9323060000000001</v>
      </c>
      <c r="AD33" s="14">
        <v>1.9016679999999999</v>
      </c>
      <c r="AE33" s="14">
        <v>1.8704639999999999</v>
      </c>
      <c r="AF33" s="14">
        <v>1.841164</v>
      </c>
      <c r="AG33" s="14">
        <v>1.815059</v>
      </c>
      <c r="AH33" s="14">
        <v>1.7795179999999999</v>
      </c>
      <c r="AI33" s="14">
        <v>1.7569969999999999</v>
      </c>
      <c r="AJ33" s="14">
        <v>1.7359169999999999</v>
      </c>
    </row>
    <row r="34" spans="1:36" s="10" customFormat="1" ht="15" customHeight="1" x14ac:dyDescent="0.45">
      <c r="A34" s="13" t="s">
        <v>13</v>
      </c>
      <c r="B34" s="70" t="str">
        <f>About!C94</f>
        <v>Heavy or Residual Oil</v>
      </c>
      <c r="C34" s="14">
        <v>2.8290449999999998</v>
      </c>
      <c r="D34" s="14">
        <v>2.6892559999999999</v>
      </c>
      <c r="E34" s="14">
        <v>2.5098029999999998</v>
      </c>
      <c r="F34" s="14">
        <v>2.5086849999999998</v>
      </c>
      <c r="G34" s="14">
        <v>2.4965700000000002</v>
      </c>
      <c r="H34" s="14">
        <v>2.5109140000000001</v>
      </c>
      <c r="I34" s="14">
        <v>2.5476930000000002</v>
      </c>
      <c r="J34" s="14">
        <v>2.5789149999999998</v>
      </c>
      <c r="K34" s="14">
        <v>2.6139739999999998</v>
      </c>
      <c r="L34" s="14">
        <v>2.630776</v>
      </c>
      <c r="M34" s="14">
        <v>2.6183529999999999</v>
      </c>
      <c r="N34" s="14">
        <v>2.6327340000000001</v>
      </c>
      <c r="O34" s="14">
        <v>2.6327129999999999</v>
      </c>
      <c r="P34" s="14">
        <v>2.6212719999999998</v>
      </c>
      <c r="Q34" s="14">
        <v>2.6265320000000001</v>
      </c>
      <c r="R34" s="14">
        <v>2.650115</v>
      </c>
      <c r="S34" s="14">
        <v>2.6750210000000001</v>
      </c>
      <c r="T34" s="14">
        <v>2.6991610000000001</v>
      </c>
      <c r="U34" s="14">
        <v>2.7190159999999999</v>
      </c>
      <c r="V34" s="14">
        <v>2.7378490000000002</v>
      </c>
      <c r="W34" s="14">
        <v>2.7676530000000001</v>
      </c>
      <c r="X34" s="14">
        <v>2.7816230000000002</v>
      </c>
      <c r="Y34" s="14">
        <v>2.7903820000000001</v>
      </c>
      <c r="Z34" s="14">
        <v>2.785237</v>
      </c>
      <c r="AA34" s="14">
        <v>2.7771840000000001</v>
      </c>
      <c r="AB34" s="14">
        <v>2.7677939999999999</v>
      </c>
      <c r="AC34" s="14">
        <v>2.7659060000000002</v>
      </c>
      <c r="AD34" s="14">
        <v>2.7550270000000001</v>
      </c>
      <c r="AE34" s="14">
        <v>2.7581329999999999</v>
      </c>
      <c r="AF34" s="14">
        <v>2.7467619999999999</v>
      </c>
      <c r="AG34" s="14">
        <v>2.7459600000000002</v>
      </c>
      <c r="AH34" s="14">
        <v>2.74166</v>
      </c>
      <c r="AI34" s="14">
        <v>2.7417050000000001</v>
      </c>
      <c r="AJ34" s="14">
        <v>2.73597</v>
      </c>
    </row>
    <row r="35" spans="1:36" s="10" customFormat="1" ht="15" customHeight="1" x14ac:dyDescent="0.45">
      <c r="A35" s="13" t="s">
        <v>80</v>
      </c>
      <c r="B35" s="70" t="str">
        <f>About!C90</f>
        <v>LPG/propane/butane</v>
      </c>
      <c r="C35" s="14">
        <v>0.33254899999999998</v>
      </c>
      <c r="D35" s="14">
        <v>0.40198299999999998</v>
      </c>
      <c r="E35" s="14">
        <v>0.33807999999999999</v>
      </c>
      <c r="F35" s="14">
        <v>0.14582400000000001</v>
      </c>
      <c r="G35" s="14">
        <v>0.14093700000000001</v>
      </c>
      <c r="H35" s="14">
        <v>0.13539000000000001</v>
      </c>
      <c r="I35" s="14">
        <v>0.13201199999999999</v>
      </c>
      <c r="J35" s="14">
        <v>0.128888</v>
      </c>
      <c r="K35" s="14">
        <v>0.12610099999999999</v>
      </c>
      <c r="L35" s="14">
        <v>0.124225</v>
      </c>
      <c r="M35" s="14">
        <v>0.121563</v>
      </c>
      <c r="N35" s="14">
        <v>0.119242</v>
      </c>
      <c r="O35" s="14">
        <v>0.117538</v>
      </c>
      <c r="P35" s="14">
        <v>0.116271</v>
      </c>
      <c r="Q35" s="14">
        <v>0.11522</v>
      </c>
      <c r="R35" s="14">
        <v>0.114228</v>
      </c>
      <c r="S35" s="14">
        <v>0.11315</v>
      </c>
      <c r="T35" s="14">
        <v>0.111844</v>
      </c>
      <c r="U35" s="14">
        <v>0.110556</v>
      </c>
      <c r="V35" s="14">
        <v>0.109197</v>
      </c>
      <c r="W35" s="14">
        <v>0.108198</v>
      </c>
      <c r="X35" s="14">
        <v>0.107086</v>
      </c>
      <c r="Y35" s="14">
        <v>0.105932</v>
      </c>
      <c r="Z35" s="14">
        <v>0.104613</v>
      </c>
      <c r="AA35" s="14">
        <v>0.10328</v>
      </c>
      <c r="AB35" s="14">
        <v>0.10167900000000001</v>
      </c>
      <c r="AC35" s="14">
        <v>0.100068</v>
      </c>
      <c r="AD35" s="14">
        <v>9.8283999999999996E-2</v>
      </c>
      <c r="AE35" s="14">
        <v>9.6869999999999998E-2</v>
      </c>
      <c r="AF35" s="14">
        <v>9.5295000000000005E-2</v>
      </c>
      <c r="AG35" s="14">
        <v>9.3864000000000003E-2</v>
      </c>
      <c r="AH35" s="14">
        <v>9.2286999999999994E-2</v>
      </c>
      <c r="AI35" s="14">
        <v>9.1269000000000003E-2</v>
      </c>
      <c r="AJ35" s="14">
        <v>9.0466000000000005E-2</v>
      </c>
    </row>
    <row r="36" spans="1:36" s="10" customFormat="1" ht="15" customHeight="1" x14ac:dyDescent="0.45">
      <c r="A36" s="13" t="s">
        <v>16</v>
      </c>
      <c r="B36" s="70" t="str">
        <f>About!C98</f>
        <v>Heavy or Residual Oil</v>
      </c>
      <c r="C36" s="14">
        <v>21.582668000000002</v>
      </c>
      <c r="D36" s="14">
        <v>26.105328</v>
      </c>
      <c r="E36" s="14">
        <v>23.224308000000001</v>
      </c>
      <c r="F36" s="14">
        <v>22.096319000000001</v>
      </c>
      <c r="G36" s="14">
        <v>20.957932</v>
      </c>
      <c r="H36" s="14">
        <v>20.619382999999999</v>
      </c>
      <c r="I36" s="14">
        <v>20.453693000000001</v>
      </c>
      <c r="J36" s="14">
        <v>20.24999</v>
      </c>
      <c r="K36" s="14">
        <v>20.079262</v>
      </c>
      <c r="L36" s="14">
        <v>20.011301</v>
      </c>
      <c r="M36" s="14">
        <v>19.715553</v>
      </c>
      <c r="N36" s="14">
        <v>19.637753</v>
      </c>
      <c r="O36" s="14">
        <v>19.448378000000002</v>
      </c>
      <c r="P36" s="14">
        <v>19.400824</v>
      </c>
      <c r="Q36" s="14">
        <v>19.479030999999999</v>
      </c>
      <c r="R36" s="14">
        <v>19.688568</v>
      </c>
      <c r="S36" s="14">
        <v>19.916004000000001</v>
      </c>
      <c r="T36" s="14">
        <v>20.133376999999999</v>
      </c>
      <c r="U36" s="14">
        <v>20.317017</v>
      </c>
      <c r="V36" s="14">
        <v>20.493241999999999</v>
      </c>
      <c r="W36" s="14">
        <v>20.758821000000001</v>
      </c>
      <c r="X36" s="14">
        <v>20.910741999999999</v>
      </c>
      <c r="Y36" s="14">
        <v>21.020426</v>
      </c>
      <c r="Z36" s="14">
        <v>21.020980999999999</v>
      </c>
      <c r="AA36" s="14">
        <v>20.998139999999999</v>
      </c>
      <c r="AB36" s="14">
        <v>20.967237000000001</v>
      </c>
      <c r="AC36" s="14">
        <v>20.993082000000001</v>
      </c>
      <c r="AD36" s="14">
        <v>20.950932999999999</v>
      </c>
      <c r="AE36" s="14">
        <v>21.016569</v>
      </c>
      <c r="AF36" s="14">
        <v>20.968136000000001</v>
      </c>
      <c r="AG36" s="14">
        <v>21.000978</v>
      </c>
      <c r="AH36" s="14">
        <v>21.007781999999999</v>
      </c>
      <c r="AI36" s="14">
        <v>21.048528999999998</v>
      </c>
      <c r="AJ36" s="14">
        <v>21.043268000000001</v>
      </c>
    </row>
    <row r="37" spans="1:36" s="10" customFormat="1" ht="15" customHeight="1" x14ac:dyDescent="0.45">
      <c r="A37" s="13" t="s">
        <v>81</v>
      </c>
      <c r="B37" s="70"/>
      <c r="C37" s="14">
        <v>27.397648</v>
      </c>
      <c r="D37" s="14">
        <v>31.807039</v>
      </c>
      <c r="E37" s="14">
        <v>28.681298999999999</v>
      </c>
      <c r="F37" s="14">
        <v>27.403853999999999</v>
      </c>
      <c r="G37" s="14">
        <v>26.240317999999998</v>
      </c>
      <c r="H37" s="14">
        <v>25.908026</v>
      </c>
      <c r="I37" s="14">
        <v>25.779211</v>
      </c>
      <c r="J37" s="14">
        <v>25.594798999999998</v>
      </c>
      <c r="K37" s="14">
        <v>25.40279</v>
      </c>
      <c r="L37" s="14">
        <v>25.313230999999998</v>
      </c>
      <c r="M37" s="14">
        <v>24.920952</v>
      </c>
      <c r="N37" s="14">
        <v>24.80237</v>
      </c>
      <c r="O37" s="14">
        <v>24.548500000000001</v>
      </c>
      <c r="P37" s="14">
        <v>24.452555</v>
      </c>
      <c r="Q37" s="14">
        <v>24.502279000000001</v>
      </c>
      <c r="R37" s="14">
        <v>24.707820999999999</v>
      </c>
      <c r="S37" s="14">
        <v>24.932354</v>
      </c>
      <c r="T37" s="14">
        <v>25.149274999999999</v>
      </c>
      <c r="U37" s="14">
        <v>25.319766999999999</v>
      </c>
      <c r="V37" s="14">
        <v>25.475923999999999</v>
      </c>
      <c r="W37" s="14">
        <v>25.756032999999999</v>
      </c>
      <c r="X37" s="14">
        <v>25.890847999999998</v>
      </c>
      <c r="Y37" s="14">
        <v>25.979158000000002</v>
      </c>
      <c r="Z37" s="14">
        <v>25.941433</v>
      </c>
      <c r="AA37" s="14">
        <v>25.879725000000001</v>
      </c>
      <c r="AB37" s="14">
        <v>25.799914999999999</v>
      </c>
      <c r="AC37" s="14">
        <v>25.791360999999998</v>
      </c>
      <c r="AD37" s="14">
        <v>25.705912000000001</v>
      </c>
      <c r="AE37" s="14">
        <v>25.742037</v>
      </c>
      <c r="AF37" s="14">
        <v>25.651356</v>
      </c>
      <c r="AG37" s="14">
        <v>25.655861000000002</v>
      </c>
      <c r="AH37" s="14">
        <v>25.621248000000001</v>
      </c>
      <c r="AI37" s="14">
        <v>25.638497999999998</v>
      </c>
      <c r="AJ37" s="14">
        <v>25.605620999999999</v>
      </c>
    </row>
    <row r="38" spans="1:36" s="10" customFormat="1" ht="15" customHeight="1" x14ac:dyDescent="0.45">
      <c r="A38" s="13" t="s">
        <v>17</v>
      </c>
      <c r="B38" s="70"/>
      <c r="C38" s="14">
        <v>402.02453600000001</v>
      </c>
      <c r="D38" s="14">
        <v>426.780823</v>
      </c>
      <c r="E38" s="14">
        <v>423.84863300000001</v>
      </c>
      <c r="F38" s="14">
        <v>425.21887199999998</v>
      </c>
      <c r="G38" s="14">
        <v>419.35272200000003</v>
      </c>
      <c r="H38" s="14">
        <v>426.41372699999999</v>
      </c>
      <c r="I38" s="14">
        <v>433.24328600000001</v>
      </c>
      <c r="J38" s="14">
        <v>437.01904300000001</v>
      </c>
      <c r="K38" s="14">
        <v>441.45654300000001</v>
      </c>
      <c r="L38" s="14">
        <v>446.11416600000001</v>
      </c>
      <c r="M38" s="14">
        <v>445.93582199999997</v>
      </c>
      <c r="N38" s="14">
        <v>450.343658</v>
      </c>
      <c r="O38" s="14">
        <v>452.88439899999997</v>
      </c>
      <c r="P38" s="14">
        <v>456.30728099999999</v>
      </c>
      <c r="Q38" s="14">
        <v>450.26855499999999</v>
      </c>
      <c r="R38" s="14">
        <v>438.10247800000002</v>
      </c>
      <c r="S38" s="14">
        <v>422.171875</v>
      </c>
      <c r="T38" s="14">
        <v>409.21460000000002</v>
      </c>
      <c r="U38" s="14">
        <v>402.04669200000001</v>
      </c>
      <c r="V38" s="14">
        <v>399.88253800000001</v>
      </c>
      <c r="W38" s="14">
        <v>401.74383499999999</v>
      </c>
      <c r="X38" s="14">
        <v>403.66424599999999</v>
      </c>
      <c r="Y38" s="14">
        <v>405.56381199999998</v>
      </c>
      <c r="Z38" s="14">
        <v>406.33621199999999</v>
      </c>
      <c r="AA38" s="14">
        <v>406.80432100000002</v>
      </c>
      <c r="AB38" s="14">
        <v>407.20660400000003</v>
      </c>
      <c r="AC38" s="14">
        <v>408.670929</v>
      </c>
      <c r="AD38" s="14">
        <v>408.85235599999999</v>
      </c>
      <c r="AE38" s="14">
        <v>410.53042599999998</v>
      </c>
      <c r="AF38" s="14">
        <v>410.66149899999999</v>
      </c>
      <c r="AG38" s="14">
        <v>410.87762500000002</v>
      </c>
      <c r="AH38" s="14">
        <v>409.61926299999999</v>
      </c>
      <c r="AI38" s="14">
        <v>407.372253</v>
      </c>
      <c r="AJ38" s="14">
        <v>403.30136099999999</v>
      </c>
    </row>
    <row r="39" spans="1:36" s="10" customFormat="1" ht="15" customHeight="1" x14ac:dyDescent="0.45">
      <c r="A39" s="13" t="s">
        <v>19</v>
      </c>
      <c r="B39" s="70"/>
      <c r="C39" s="14">
        <v>495.52185100000003</v>
      </c>
      <c r="D39" s="14">
        <v>540.47119099999998</v>
      </c>
      <c r="E39" s="14">
        <v>569.85900900000001</v>
      </c>
      <c r="F39" s="14">
        <v>520.14410399999997</v>
      </c>
      <c r="G39" s="14">
        <v>488.568939</v>
      </c>
      <c r="H39" s="14">
        <v>483.69116200000002</v>
      </c>
      <c r="I39" s="14">
        <v>470.57714800000002</v>
      </c>
      <c r="J39" s="14">
        <v>470.71163899999999</v>
      </c>
      <c r="K39" s="14">
        <v>472.25436400000001</v>
      </c>
      <c r="L39" s="14">
        <v>473.703125</v>
      </c>
      <c r="M39" s="14">
        <v>472.021973</v>
      </c>
      <c r="N39" s="14">
        <v>474.587219</v>
      </c>
      <c r="O39" s="14">
        <v>473.379547</v>
      </c>
      <c r="P39" s="14">
        <v>476.39691199999999</v>
      </c>
      <c r="Q39" s="14">
        <v>478.95199600000001</v>
      </c>
      <c r="R39" s="14">
        <v>480.95929000000001</v>
      </c>
      <c r="S39" s="14">
        <v>483.50765999999999</v>
      </c>
      <c r="T39" s="14">
        <v>486.87539700000002</v>
      </c>
      <c r="U39" s="14">
        <v>487.81692500000003</v>
      </c>
      <c r="V39" s="14">
        <v>488.55419899999998</v>
      </c>
      <c r="W39" s="14">
        <v>492.58813500000002</v>
      </c>
      <c r="X39" s="14">
        <v>493.68356299999999</v>
      </c>
      <c r="Y39" s="14">
        <v>492.48727400000001</v>
      </c>
      <c r="Z39" s="14">
        <v>489.01364100000001</v>
      </c>
      <c r="AA39" s="14">
        <v>487.86322000000001</v>
      </c>
      <c r="AB39" s="14">
        <v>484.14608800000002</v>
      </c>
      <c r="AC39" s="14">
        <v>481.93725599999999</v>
      </c>
      <c r="AD39" s="14">
        <v>478.79937699999999</v>
      </c>
      <c r="AE39" s="14">
        <v>478.555969</v>
      </c>
      <c r="AF39" s="14">
        <v>474.72534200000001</v>
      </c>
      <c r="AG39" s="14">
        <v>473.29119900000001</v>
      </c>
      <c r="AH39" s="14">
        <v>470.645081</v>
      </c>
      <c r="AI39" s="14">
        <v>468.59680200000003</v>
      </c>
      <c r="AJ39" s="14">
        <v>465.86563100000001</v>
      </c>
    </row>
    <row r="40" spans="1:36" s="10" customFormat="1" ht="15" customHeight="1" x14ac:dyDescent="0.45">
      <c r="A40" s="13" t="s">
        <v>29</v>
      </c>
      <c r="B40" s="70"/>
      <c r="C40" s="14">
        <v>-28.499995999999999</v>
      </c>
      <c r="D40" s="14">
        <v>-13.899998</v>
      </c>
      <c r="E40" s="14">
        <v>-15.9</v>
      </c>
      <c r="F40" s="14">
        <v>-15.306457</v>
      </c>
      <c r="G40" s="14">
        <v>-15.716326</v>
      </c>
      <c r="H40" s="14">
        <v>-22.255413000000001</v>
      </c>
      <c r="I40" s="14">
        <v>-18.211872</v>
      </c>
      <c r="J40" s="14">
        <v>-18.239585999999999</v>
      </c>
      <c r="K40" s="14">
        <v>-16.720427999999998</v>
      </c>
      <c r="L40" s="14">
        <v>-15.814276</v>
      </c>
      <c r="M40" s="14">
        <v>-15.040997000000001</v>
      </c>
      <c r="N40" s="14">
        <v>-14.105052000000001</v>
      </c>
      <c r="O40" s="14">
        <v>-13.514708000000001</v>
      </c>
      <c r="P40" s="14">
        <v>-12.976782999999999</v>
      </c>
      <c r="Q40" s="14">
        <v>-12.450875</v>
      </c>
      <c r="R40" s="14">
        <v>-12.078194</v>
      </c>
      <c r="S40" s="14">
        <v>-11.685358000000001</v>
      </c>
      <c r="T40" s="14">
        <v>-11.315229</v>
      </c>
      <c r="U40" s="14">
        <v>-11.125152</v>
      </c>
      <c r="V40" s="14">
        <v>-10.952779</v>
      </c>
      <c r="W40" s="14">
        <v>-10.715007999999999</v>
      </c>
      <c r="X40" s="14">
        <v>-10.522318</v>
      </c>
      <c r="Y40" s="14">
        <v>-10.350868</v>
      </c>
      <c r="Z40" s="14">
        <v>-10.295553</v>
      </c>
      <c r="AA40" s="14">
        <v>-10.215157</v>
      </c>
      <c r="AB40" s="14">
        <v>-10.177678</v>
      </c>
      <c r="AC40" s="14">
        <v>-10.082893</v>
      </c>
      <c r="AD40" s="14">
        <v>-10.065305</v>
      </c>
      <c r="AE40" s="14">
        <v>-9.9291210000000003</v>
      </c>
      <c r="AF40" s="14">
        <v>-9.9308619999999994</v>
      </c>
      <c r="AG40" s="14">
        <v>-9.830095</v>
      </c>
      <c r="AH40" s="14">
        <v>-9.8104099999999992</v>
      </c>
      <c r="AI40" s="14">
        <v>-9.7517399999999999</v>
      </c>
      <c r="AJ40" s="14">
        <v>-9.7438549999999999</v>
      </c>
    </row>
    <row r="41" spans="1:36" s="10" customFormat="1" ht="15" customHeight="1" x14ac:dyDescent="0.45">
      <c r="A41" s="13" t="s">
        <v>18</v>
      </c>
      <c r="B41" s="70"/>
      <c r="C41" s="14">
        <v>97.063796999999994</v>
      </c>
      <c r="D41" s="14">
        <v>93.0672</v>
      </c>
      <c r="E41" s="14">
        <v>91.388251999999994</v>
      </c>
      <c r="F41" s="14">
        <v>88.012694999999994</v>
      </c>
      <c r="G41" s="14">
        <v>85.937408000000005</v>
      </c>
      <c r="H41" s="14">
        <v>87.760315000000006</v>
      </c>
      <c r="I41" s="14">
        <v>87.481505999999996</v>
      </c>
      <c r="J41" s="14">
        <v>87.421020999999996</v>
      </c>
      <c r="K41" s="14">
        <v>87.927963000000005</v>
      </c>
      <c r="L41" s="14">
        <v>87.353638000000004</v>
      </c>
      <c r="M41" s="14">
        <v>86.147278</v>
      </c>
      <c r="N41" s="14">
        <v>85.769690999999995</v>
      </c>
      <c r="O41" s="14">
        <v>84.967819000000006</v>
      </c>
      <c r="P41" s="14">
        <v>83.905060000000006</v>
      </c>
      <c r="Q41" s="14">
        <v>83.081917000000004</v>
      </c>
      <c r="R41" s="14">
        <v>82.180588</v>
      </c>
      <c r="S41" s="14">
        <v>81.521973000000003</v>
      </c>
      <c r="T41" s="14">
        <v>80.830994000000004</v>
      </c>
      <c r="U41" s="14">
        <v>79.832213999999993</v>
      </c>
      <c r="V41" s="14">
        <v>78.627044999999995</v>
      </c>
      <c r="W41" s="14">
        <v>77.900954999999996</v>
      </c>
      <c r="X41" s="14">
        <v>76.652794</v>
      </c>
      <c r="Y41" s="14">
        <v>75.109650000000002</v>
      </c>
      <c r="Z41" s="14">
        <v>73.216369999999998</v>
      </c>
      <c r="AA41" s="14">
        <v>71.567245</v>
      </c>
      <c r="AB41" s="14">
        <v>69.573868000000004</v>
      </c>
      <c r="AC41" s="14">
        <v>67.788452000000007</v>
      </c>
      <c r="AD41" s="14">
        <v>65.851737999999997</v>
      </c>
      <c r="AE41" s="14">
        <v>64.318161000000003</v>
      </c>
      <c r="AF41" s="14">
        <v>62.404998999999997</v>
      </c>
      <c r="AG41" s="14">
        <v>60.858016999999997</v>
      </c>
      <c r="AH41" s="14">
        <v>59.164467000000002</v>
      </c>
      <c r="AI41" s="14">
        <v>57.609119</v>
      </c>
      <c r="AJ41" s="14">
        <v>56.007613999999997</v>
      </c>
    </row>
    <row r="42" spans="1:36" s="10" customFormat="1" ht="15" customHeight="1" x14ac:dyDescent="0.45">
      <c r="A42" s="13" t="s">
        <v>20</v>
      </c>
      <c r="B42" s="70"/>
      <c r="C42" s="14">
        <v>564.08563200000003</v>
      </c>
      <c r="D42" s="14">
        <v>619.63836700000002</v>
      </c>
      <c r="E42" s="14">
        <v>645.34722899999997</v>
      </c>
      <c r="F42" s="14">
        <v>592.85034199999996</v>
      </c>
      <c r="G42" s="14">
        <v>558.79003899999998</v>
      </c>
      <c r="H42" s="14">
        <v>549.19604500000003</v>
      </c>
      <c r="I42" s="14">
        <v>539.84680200000003</v>
      </c>
      <c r="J42" s="14">
        <v>539.89306599999998</v>
      </c>
      <c r="K42" s="14">
        <v>543.46191399999998</v>
      </c>
      <c r="L42" s="14">
        <v>545.24249299999997</v>
      </c>
      <c r="M42" s="14">
        <v>543.12829599999998</v>
      </c>
      <c r="N42" s="14">
        <v>546.251892</v>
      </c>
      <c r="O42" s="14">
        <v>544.83264199999996</v>
      </c>
      <c r="P42" s="14">
        <v>547.32519500000001</v>
      </c>
      <c r="Q42" s="14">
        <v>549.58306900000002</v>
      </c>
      <c r="R42" s="14">
        <v>551.06170699999996</v>
      </c>
      <c r="S42" s="14">
        <v>553.34423800000002</v>
      </c>
      <c r="T42" s="14">
        <v>556.39117399999998</v>
      </c>
      <c r="U42" s="14">
        <v>556.52398700000003</v>
      </c>
      <c r="V42" s="14">
        <v>556.22845500000005</v>
      </c>
      <c r="W42" s="14">
        <v>559.77410899999995</v>
      </c>
      <c r="X42" s="14">
        <v>559.81402600000001</v>
      </c>
      <c r="Y42" s="14">
        <v>557.24609399999997</v>
      </c>
      <c r="Z42" s="14">
        <v>551.93444799999997</v>
      </c>
      <c r="AA42" s="14">
        <v>549.21533199999999</v>
      </c>
      <c r="AB42" s="14">
        <v>543.54229699999996</v>
      </c>
      <c r="AC42" s="14">
        <v>539.64282200000002</v>
      </c>
      <c r="AD42" s="14">
        <v>534.58581500000003</v>
      </c>
      <c r="AE42" s="14">
        <v>532.94500700000003</v>
      </c>
      <c r="AF42" s="14">
        <v>527.19946300000004</v>
      </c>
      <c r="AG42" s="14">
        <v>524.31909199999996</v>
      </c>
      <c r="AH42" s="14">
        <v>519.999146</v>
      </c>
      <c r="AI42" s="14">
        <v>516.45416299999999</v>
      </c>
      <c r="AJ42" s="14">
        <v>512.12939500000005</v>
      </c>
    </row>
    <row r="43" spans="1:36" s="10" customFormat="1" ht="15" customHeight="1" x14ac:dyDescent="0.45">
      <c r="A43" s="13" t="s">
        <v>21</v>
      </c>
      <c r="B43" s="70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s="10" customFormat="1" ht="15" customHeight="1" x14ac:dyDescent="0.45">
      <c r="A44" s="13" t="s">
        <v>22</v>
      </c>
      <c r="B44" s="70"/>
      <c r="C44" s="14">
        <v>204.66700700000001</v>
      </c>
      <c r="D44" s="14">
        <v>212.93121300000001</v>
      </c>
      <c r="E44" s="14">
        <v>210.07704200000001</v>
      </c>
      <c r="F44" s="14">
        <v>210.68746899999999</v>
      </c>
      <c r="G44" s="14">
        <v>208.760605</v>
      </c>
      <c r="H44" s="14">
        <v>212.422684</v>
      </c>
      <c r="I44" s="14">
        <v>215.763184</v>
      </c>
      <c r="J44" s="14">
        <v>218.73614499999999</v>
      </c>
      <c r="K44" s="14">
        <v>221.697205</v>
      </c>
      <c r="L44" s="14">
        <v>224.004593</v>
      </c>
      <c r="M44" s="14">
        <v>223.91958600000001</v>
      </c>
      <c r="N44" s="14">
        <v>225.889816</v>
      </c>
      <c r="O44" s="14">
        <v>226.837997</v>
      </c>
      <c r="P44" s="14">
        <v>227.353928</v>
      </c>
      <c r="Q44" s="14">
        <v>228.361435</v>
      </c>
      <c r="R44" s="14">
        <v>229.52487199999999</v>
      </c>
      <c r="S44" s="14">
        <v>230.61575300000001</v>
      </c>
      <c r="T44" s="14">
        <v>231.86943099999999</v>
      </c>
      <c r="U44" s="14">
        <v>232.85067699999999</v>
      </c>
      <c r="V44" s="14">
        <v>233.75715600000001</v>
      </c>
      <c r="W44" s="14">
        <v>235.382599</v>
      </c>
      <c r="X44" s="14">
        <v>236.06390400000001</v>
      </c>
      <c r="Y44" s="14">
        <v>236.247086</v>
      </c>
      <c r="Z44" s="14">
        <v>235.58978300000001</v>
      </c>
      <c r="AA44" s="14">
        <v>234.67681899999999</v>
      </c>
      <c r="AB44" s="14">
        <v>233.654709</v>
      </c>
      <c r="AC44" s="14">
        <v>233.125046</v>
      </c>
      <c r="AD44" s="14">
        <v>231.97869900000001</v>
      </c>
      <c r="AE44" s="14">
        <v>231.70005800000001</v>
      </c>
      <c r="AF44" s="14">
        <v>230.50187700000001</v>
      </c>
      <c r="AG44" s="14">
        <v>229.86090100000001</v>
      </c>
      <c r="AH44" s="14">
        <v>228.84429900000001</v>
      </c>
      <c r="AI44" s="14">
        <v>227.97718800000001</v>
      </c>
      <c r="AJ44" s="14">
        <v>226.712189</v>
      </c>
    </row>
    <row r="45" spans="1:36" s="10" customFormat="1" ht="15" customHeight="1" x14ac:dyDescent="0.35">
      <c r="A45" s="15" t="s">
        <v>1</v>
      </c>
      <c r="B45" s="91"/>
      <c r="C45" s="16">
        <v>1198.1748050000001</v>
      </c>
      <c r="D45" s="16">
        <v>1291.157471</v>
      </c>
      <c r="E45" s="16">
        <v>1307.9542240000001</v>
      </c>
      <c r="F45" s="16">
        <v>1256.1606449999999</v>
      </c>
      <c r="G45" s="16">
        <v>1213.143677</v>
      </c>
      <c r="H45" s="16">
        <v>1213.9404300000001</v>
      </c>
      <c r="I45" s="16">
        <v>1214.6324460000001</v>
      </c>
      <c r="J45" s="16">
        <v>1221.2430420000001</v>
      </c>
      <c r="K45" s="16">
        <v>1232.018433</v>
      </c>
      <c r="L45" s="16">
        <v>1240.674438</v>
      </c>
      <c r="M45" s="16">
        <v>1237.904663</v>
      </c>
      <c r="N45" s="16">
        <v>1247.28772</v>
      </c>
      <c r="O45" s="16">
        <v>1249.1035159999999</v>
      </c>
      <c r="P45" s="16">
        <v>1255.4389650000001</v>
      </c>
      <c r="Q45" s="16">
        <v>1252.715332</v>
      </c>
      <c r="R45" s="16">
        <v>1243.396851</v>
      </c>
      <c r="S45" s="16">
        <v>1231.0642089999999</v>
      </c>
      <c r="T45" s="16">
        <v>1222.6245120000001</v>
      </c>
      <c r="U45" s="16">
        <v>1216.7410890000001</v>
      </c>
      <c r="V45" s="16">
        <v>1215.3439940000001</v>
      </c>
      <c r="W45" s="16">
        <v>1222.656616</v>
      </c>
      <c r="X45" s="16">
        <v>1225.4329829999999</v>
      </c>
      <c r="Y45" s="16">
        <v>1225.0361330000001</v>
      </c>
      <c r="Z45" s="16">
        <v>1219.80188</v>
      </c>
      <c r="AA45" s="16">
        <v>1216.576172</v>
      </c>
      <c r="AB45" s="16">
        <v>1210.2036129999999</v>
      </c>
      <c r="AC45" s="16">
        <v>1207.230225</v>
      </c>
      <c r="AD45" s="16">
        <v>1201.122803</v>
      </c>
      <c r="AE45" s="16">
        <v>1200.9174800000001</v>
      </c>
      <c r="AF45" s="16">
        <v>1194.0141599999999</v>
      </c>
      <c r="AG45" s="16">
        <v>1190.713501</v>
      </c>
      <c r="AH45" s="16">
        <v>1184.0839840000001</v>
      </c>
      <c r="AI45" s="16">
        <v>1177.442139</v>
      </c>
      <c r="AJ45" s="16">
        <v>1167.7485349999999</v>
      </c>
    </row>
    <row r="46" spans="1:36" s="9" customFormat="1" x14ac:dyDescent="0.45">
      <c r="A46" s="5" t="s">
        <v>85</v>
      </c>
      <c r="B46" s="5"/>
    </row>
    <row r="47" spans="1:36" s="28" customFormat="1" x14ac:dyDescent="0.45">
      <c r="A47" s="27" t="s">
        <v>119</v>
      </c>
      <c r="B47" s="27"/>
    </row>
    <row r="48" spans="1:36" s="10" customFormat="1" ht="15" customHeight="1" x14ac:dyDescent="0.45">
      <c r="A48" s="13" t="s">
        <v>30</v>
      </c>
      <c r="B48" s="70" t="str">
        <f>About!C94</f>
        <v>Heavy or Residual Oil</v>
      </c>
      <c r="C48" s="14">
        <v>2.635589</v>
      </c>
      <c r="D48" s="14">
        <v>1.9977309999999999</v>
      </c>
      <c r="E48" s="14">
        <v>2.2632029999999999</v>
      </c>
      <c r="F48" s="14">
        <v>2.1193610000000001</v>
      </c>
      <c r="G48" s="14">
        <v>2.003241</v>
      </c>
      <c r="H48" s="14">
        <v>1.8978489999999999</v>
      </c>
      <c r="I48" s="14">
        <v>1.798049</v>
      </c>
      <c r="J48" s="14">
        <v>1.711508</v>
      </c>
      <c r="K48" s="14">
        <v>1.8030900000000001</v>
      </c>
      <c r="L48" s="14">
        <v>1.790932</v>
      </c>
      <c r="M48" s="14">
        <v>1.765401</v>
      </c>
      <c r="N48" s="14">
        <v>1.7881020000000001</v>
      </c>
      <c r="O48" s="14">
        <v>1.767868</v>
      </c>
      <c r="P48" s="14">
        <v>1.7622770000000001</v>
      </c>
      <c r="Q48" s="14">
        <v>1.738184</v>
      </c>
      <c r="R48" s="14">
        <v>1.7588429999999999</v>
      </c>
      <c r="S48" s="14">
        <v>1.7658430000000001</v>
      </c>
      <c r="T48" s="14">
        <v>1.7449330000000001</v>
      </c>
      <c r="U48" s="14">
        <v>1.736132</v>
      </c>
      <c r="V48" s="14">
        <v>1.7309099999999999</v>
      </c>
      <c r="W48" s="14">
        <v>1.7204710000000001</v>
      </c>
      <c r="X48" s="14">
        <v>1.7149650000000001</v>
      </c>
      <c r="Y48" s="14">
        <v>1.6978949999999999</v>
      </c>
      <c r="Z48" s="14">
        <v>1.6891890000000001</v>
      </c>
      <c r="AA48" s="14">
        <v>1.6678120000000001</v>
      </c>
      <c r="AB48" s="14">
        <v>1.6506689999999999</v>
      </c>
      <c r="AC48" s="14">
        <v>1.64459</v>
      </c>
      <c r="AD48" s="14">
        <v>1.655937</v>
      </c>
      <c r="AE48" s="14">
        <v>1.655767</v>
      </c>
      <c r="AF48" s="14">
        <v>1.658949</v>
      </c>
      <c r="AG48" s="14">
        <v>1.664099</v>
      </c>
      <c r="AH48" s="14">
        <v>1.691459</v>
      </c>
      <c r="AI48" s="14">
        <v>1.7051719999999999</v>
      </c>
      <c r="AJ48" s="14">
        <v>1.723298</v>
      </c>
    </row>
    <row r="49" spans="1:37" s="10" customFormat="1" ht="15" customHeight="1" x14ac:dyDescent="0.45">
      <c r="A49" s="13" t="s">
        <v>31</v>
      </c>
      <c r="B49" s="70" t="str">
        <f>About!C93</f>
        <v>Petroleum Diesel</v>
      </c>
      <c r="C49" s="14">
        <v>43.181739999999998</v>
      </c>
      <c r="D49" s="14">
        <v>45.245972000000002</v>
      </c>
      <c r="E49" s="14">
        <v>49.772689999999997</v>
      </c>
      <c r="F49" s="14">
        <v>50.325068999999999</v>
      </c>
      <c r="G49" s="14">
        <v>52.480483999999997</v>
      </c>
      <c r="H49" s="14">
        <v>54.631247999999999</v>
      </c>
      <c r="I49" s="14">
        <v>55.892882999999998</v>
      </c>
      <c r="J49" s="14">
        <v>57.659846999999999</v>
      </c>
      <c r="K49" s="14">
        <v>59.206524000000002</v>
      </c>
      <c r="L49" s="14">
        <v>60.365814</v>
      </c>
      <c r="M49" s="14">
        <v>62.404274000000001</v>
      </c>
      <c r="N49" s="14">
        <v>63.900379000000001</v>
      </c>
      <c r="O49" s="14">
        <v>65.855507000000003</v>
      </c>
      <c r="P49" s="14">
        <v>66.916092000000006</v>
      </c>
      <c r="Q49" s="14">
        <v>68.418448999999995</v>
      </c>
      <c r="R49" s="14">
        <v>70.226912999999996</v>
      </c>
      <c r="S49" s="14">
        <v>71.974945000000005</v>
      </c>
      <c r="T49" s="14">
        <v>72.876587000000001</v>
      </c>
      <c r="U49" s="14">
        <v>74.686615000000003</v>
      </c>
      <c r="V49" s="14">
        <v>77.012352000000007</v>
      </c>
      <c r="W49" s="14">
        <v>78.196297000000001</v>
      </c>
      <c r="X49" s="14">
        <v>80.897216999999998</v>
      </c>
      <c r="Y49" s="14">
        <v>83.069000000000003</v>
      </c>
      <c r="Z49" s="14">
        <v>85.072845000000001</v>
      </c>
      <c r="AA49" s="14">
        <v>87.620148</v>
      </c>
      <c r="AB49" s="14">
        <v>90.441779999999994</v>
      </c>
      <c r="AC49" s="14">
        <v>91.922759999999997</v>
      </c>
      <c r="AD49" s="14">
        <v>94.446205000000006</v>
      </c>
      <c r="AE49" s="14">
        <v>96.599632</v>
      </c>
      <c r="AF49" s="14">
        <v>99.133521999999999</v>
      </c>
      <c r="AG49" s="14">
        <v>101.717522</v>
      </c>
      <c r="AH49" s="14">
        <v>105.205315</v>
      </c>
      <c r="AI49" s="14">
        <v>107.27510100000001</v>
      </c>
      <c r="AJ49" s="14">
        <v>110.05159</v>
      </c>
    </row>
    <row r="50" spans="1:37" s="10" customFormat="1" ht="15" customHeight="1" x14ac:dyDescent="0.45">
      <c r="A50" s="13" t="s">
        <v>86</v>
      </c>
      <c r="B50" s="70" t="str">
        <f>About!C90</f>
        <v>LPG/propane/butane</v>
      </c>
      <c r="C50" s="14">
        <v>19.115832999999999</v>
      </c>
      <c r="D50" s="14">
        <v>21.487525999999999</v>
      </c>
      <c r="E50" s="14">
        <v>19.669363000000001</v>
      </c>
      <c r="F50" s="14">
        <v>8.0593330000000005</v>
      </c>
      <c r="G50" s="14">
        <v>7.8534499999999996</v>
      </c>
      <c r="H50" s="14">
        <v>7.7194000000000003</v>
      </c>
      <c r="I50" s="14">
        <v>7.5779769999999997</v>
      </c>
      <c r="J50" s="14">
        <v>7.4535299999999998</v>
      </c>
      <c r="K50" s="14">
        <v>7.5303089999999999</v>
      </c>
      <c r="L50" s="14">
        <v>7.4947049999999997</v>
      </c>
      <c r="M50" s="14">
        <v>7.4894509999999999</v>
      </c>
      <c r="N50" s="14">
        <v>7.536842</v>
      </c>
      <c r="O50" s="14">
        <v>7.5779370000000004</v>
      </c>
      <c r="P50" s="14">
        <v>7.5590380000000001</v>
      </c>
      <c r="Q50" s="14">
        <v>7.5526350000000004</v>
      </c>
      <c r="R50" s="14">
        <v>7.5817680000000003</v>
      </c>
      <c r="S50" s="14">
        <v>7.5894570000000003</v>
      </c>
      <c r="T50" s="14">
        <v>7.5472260000000002</v>
      </c>
      <c r="U50" s="14">
        <v>7.547339</v>
      </c>
      <c r="V50" s="14">
        <v>7.5569660000000001</v>
      </c>
      <c r="W50" s="14">
        <v>7.5524820000000004</v>
      </c>
      <c r="X50" s="14">
        <v>7.5835460000000001</v>
      </c>
      <c r="Y50" s="14">
        <v>7.5757580000000004</v>
      </c>
      <c r="Z50" s="14">
        <v>7.5659619999999999</v>
      </c>
      <c r="AA50" s="14">
        <v>7.5646279999999999</v>
      </c>
      <c r="AB50" s="14">
        <v>7.5650250000000003</v>
      </c>
      <c r="AC50" s="14">
        <v>7.551628</v>
      </c>
      <c r="AD50" s="14">
        <v>7.5897170000000003</v>
      </c>
      <c r="AE50" s="14">
        <v>7.6095430000000004</v>
      </c>
      <c r="AF50" s="14">
        <v>7.6475410000000004</v>
      </c>
      <c r="AG50" s="14">
        <v>7.6915009999999997</v>
      </c>
      <c r="AH50" s="14">
        <v>7.7759080000000003</v>
      </c>
      <c r="AI50" s="14">
        <v>7.8143979999999997</v>
      </c>
      <c r="AJ50" s="14">
        <v>7.8686980000000002</v>
      </c>
    </row>
    <row r="51" spans="1:37" s="10" customFormat="1" ht="15" customHeight="1" x14ac:dyDescent="0.45">
      <c r="A51" s="13" t="s">
        <v>32</v>
      </c>
      <c r="B51" s="70" t="str">
        <f>About!C96</f>
        <v>Petroleum Diesel</v>
      </c>
      <c r="C51" s="14">
        <v>25.477810000000002</v>
      </c>
      <c r="D51" s="14">
        <v>22.843771</v>
      </c>
      <c r="E51" s="14">
        <v>27.724371000000001</v>
      </c>
      <c r="F51" s="14">
        <v>24.374963999999999</v>
      </c>
      <c r="G51" s="14">
        <v>21.463256999999999</v>
      </c>
      <c r="H51" s="14">
        <v>19.501622999999999</v>
      </c>
      <c r="I51" s="14">
        <v>17.839379999999998</v>
      </c>
      <c r="J51" s="14">
        <v>16.357285000000001</v>
      </c>
      <c r="K51" s="14">
        <v>17.288792000000001</v>
      </c>
      <c r="L51" s="14">
        <v>17.044001000000002</v>
      </c>
      <c r="M51" s="14">
        <v>16.442917000000001</v>
      </c>
      <c r="N51" s="14">
        <v>16.668434000000001</v>
      </c>
      <c r="O51" s="14">
        <v>16.386232</v>
      </c>
      <c r="P51" s="14">
        <v>16.201965000000001</v>
      </c>
      <c r="Q51" s="14">
        <v>15.826586000000001</v>
      </c>
      <c r="R51" s="14">
        <v>16.008109999999999</v>
      </c>
      <c r="S51" s="14">
        <v>15.91747</v>
      </c>
      <c r="T51" s="14">
        <v>15.733362</v>
      </c>
      <c r="U51" s="14">
        <v>15.571637000000001</v>
      </c>
      <c r="V51" s="14">
        <v>15.445834</v>
      </c>
      <c r="W51" s="14">
        <v>15.379106</v>
      </c>
      <c r="X51" s="14">
        <v>15.242486</v>
      </c>
      <c r="Y51" s="14">
        <v>15.041518</v>
      </c>
      <c r="Z51" s="14">
        <v>14.925312</v>
      </c>
      <c r="AA51" s="14">
        <v>14.714753999999999</v>
      </c>
      <c r="AB51" s="14">
        <v>14.552113</v>
      </c>
      <c r="AC51" s="14">
        <v>14.5472</v>
      </c>
      <c r="AD51" s="14">
        <v>14.746506</v>
      </c>
      <c r="AE51" s="14">
        <v>14.811648999999999</v>
      </c>
      <c r="AF51" s="14">
        <v>14.911763000000001</v>
      </c>
      <c r="AG51" s="14">
        <v>15.040013999999999</v>
      </c>
      <c r="AH51" s="14">
        <v>15.445525999999999</v>
      </c>
      <c r="AI51" s="14">
        <v>15.689363</v>
      </c>
      <c r="AJ51" s="14">
        <v>15.961023000000001</v>
      </c>
    </row>
    <row r="52" spans="1:37" s="10" customFormat="1" ht="15" customHeight="1" x14ac:dyDescent="0.45">
      <c r="A52" s="13" t="s">
        <v>33</v>
      </c>
      <c r="B52" s="70" t="str">
        <f>About!C98</f>
        <v>Heavy or Residual Oil</v>
      </c>
      <c r="C52" s="14">
        <v>185.09726000000001</v>
      </c>
      <c r="D52" s="14">
        <v>172.880402</v>
      </c>
      <c r="E52" s="14">
        <v>188.857742</v>
      </c>
      <c r="F52" s="14">
        <v>164.777039</v>
      </c>
      <c r="G52" s="14">
        <v>144.47254899999999</v>
      </c>
      <c r="H52" s="14">
        <v>130.805115</v>
      </c>
      <c r="I52" s="14">
        <v>118.65836299999999</v>
      </c>
      <c r="J52" s="14">
        <v>108.206177</v>
      </c>
      <c r="K52" s="14">
        <v>112.19910400000001</v>
      </c>
      <c r="L52" s="14">
        <v>109.635445</v>
      </c>
      <c r="M52" s="14">
        <v>105.822159</v>
      </c>
      <c r="N52" s="14">
        <v>105.898087</v>
      </c>
      <c r="O52" s="14">
        <v>103.00573</v>
      </c>
      <c r="P52" s="14">
        <v>102.161072</v>
      </c>
      <c r="Q52" s="14">
        <v>99.987792999999996</v>
      </c>
      <c r="R52" s="14">
        <v>101.265518</v>
      </c>
      <c r="S52" s="14">
        <v>101.463646</v>
      </c>
      <c r="T52" s="14">
        <v>99.908225999999999</v>
      </c>
      <c r="U52" s="14">
        <v>99.151955000000001</v>
      </c>
      <c r="V52" s="14">
        <v>98.695617999999996</v>
      </c>
      <c r="W52" s="14">
        <v>97.769638</v>
      </c>
      <c r="X52" s="14">
        <v>97.097206</v>
      </c>
      <c r="Y52" s="14">
        <v>95.866416999999998</v>
      </c>
      <c r="Z52" s="14">
        <v>95.360275000000001</v>
      </c>
      <c r="AA52" s="14">
        <v>93.928641999999996</v>
      </c>
      <c r="AB52" s="14">
        <v>92.927834000000004</v>
      </c>
      <c r="AC52" s="14">
        <v>92.679931999999994</v>
      </c>
      <c r="AD52" s="14">
        <v>93.720153999999994</v>
      </c>
      <c r="AE52" s="14">
        <v>93.873917000000006</v>
      </c>
      <c r="AF52" s="14">
        <v>94.234718000000001</v>
      </c>
      <c r="AG52" s="14">
        <v>94.776909000000003</v>
      </c>
      <c r="AH52" s="14">
        <v>97.028267</v>
      </c>
      <c r="AI52" s="14">
        <v>98.183266000000003</v>
      </c>
      <c r="AJ52" s="14">
        <v>99.663719</v>
      </c>
    </row>
    <row r="53" spans="1:37" s="10" customFormat="1" ht="15" customHeight="1" x14ac:dyDescent="0.45">
      <c r="A53" s="13" t="s">
        <v>87</v>
      </c>
      <c r="B53" s="70"/>
      <c r="C53" s="14">
        <v>275.50824</v>
      </c>
      <c r="D53" s="14">
        <v>264.45541400000002</v>
      </c>
      <c r="E53" s="14">
        <v>288.28735399999999</v>
      </c>
      <c r="F53" s="14">
        <v>249.65576200000001</v>
      </c>
      <c r="G53" s="14">
        <v>228.27297999999999</v>
      </c>
      <c r="H53" s="14">
        <v>214.55523700000001</v>
      </c>
      <c r="I53" s="14">
        <v>201.76666299999999</v>
      </c>
      <c r="J53" s="14">
        <v>191.38833600000001</v>
      </c>
      <c r="K53" s="14">
        <v>198.02783199999999</v>
      </c>
      <c r="L53" s="14">
        <v>196.33090200000001</v>
      </c>
      <c r="M53" s="14">
        <v>193.924194</v>
      </c>
      <c r="N53" s="14">
        <v>195.79184000000001</v>
      </c>
      <c r="O53" s="14">
        <v>194.59326200000001</v>
      </c>
      <c r="P53" s="14">
        <v>194.60043300000001</v>
      </c>
      <c r="Q53" s="14">
        <v>193.523651</v>
      </c>
      <c r="R53" s="14">
        <v>196.84115600000001</v>
      </c>
      <c r="S53" s="14">
        <v>198.711365</v>
      </c>
      <c r="T53" s="14">
        <v>197.81033300000001</v>
      </c>
      <c r="U53" s="14">
        <v>198.69368</v>
      </c>
      <c r="V53" s="14">
        <v>200.44168099999999</v>
      </c>
      <c r="W53" s="14">
        <v>200.61799600000001</v>
      </c>
      <c r="X53" s="14">
        <v>202.53543099999999</v>
      </c>
      <c r="Y53" s="14">
        <v>203.250595</v>
      </c>
      <c r="Z53" s="14">
        <v>204.613586</v>
      </c>
      <c r="AA53" s="14">
        <v>205.49598700000001</v>
      </c>
      <c r="AB53" s="14">
        <v>207.13742099999999</v>
      </c>
      <c r="AC53" s="14">
        <v>208.346115</v>
      </c>
      <c r="AD53" s="14">
        <v>212.15850800000001</v>
      </c>
      <c r="AE53" s="14">
        <v>214.55050700000001</v>
      </c>
      <c r="AF53" s="14">
        <v>217.586502</v>
      </c>
      <c r="AG53" s="14">
        <v>220.89004499999999</v>
      </c>
      <c r="AH53" s="14">
        <v>227.14648399999999</v>
      </c>
      <c r="AI53" s="14">
        <v>230.66729699999999</v>
      </c>
      <c r="AJ53" s="14">
        <v>235.26834099999999</v>
      </c>
    </row>
    <row r="54" spans="1:37" s="10" customFormat="1" ht="15" customHeight="1" x14ac:dyDescent="0.45">
      <c r="A54" s="13" t="s">
        <v>34</v>
      </c>
      <c r="B54" s="70"/>
      <c r="C54" s="14">
        <v>2316.1728520000001</v>
      </c>
      <c r="D54" s="14">
        <v>2420.3298340000001</v>
      </c>
      <c r="E54" s="14">
        <v>2420.9914549999999</v>
      </c>
      <c r="F54" s="14">
        <v>2522.5664059999999</v>
      </c>
      <c r="G54" s="14">
        <v>2650.9101559999999</v>
      </c>
      <c r="H54" s="14">
        <v>2741.0429690000001</v>
      </c>
      <c r="I54" s="14">
        <v>2808.6064449999999</v>
      </c>
      <c r="J54" s="14">
        <v>2883.1655270000001</v>
      </c>
      <c r="K54" s="14">
        <v>2894.5170899999998</v>
      </c>
      <c r="L54" s="14">
        <v>2915.5959469999998</v>
      </c>
      <c r="M54" s="14">
        <v>2973.8901369999999</v>
      </c>
      <c r="N54" s="14">
        <v>2993.9526369999999</v>
      </c>
      <c r="O54" s="14">
        <v>3035.569336</v>
      </c>
      <c r="P54" s="14">
        <v>3037.8032229999999</v>
      </c>
      <c r="Q54" s="14">
        <v>3058.7822270000001</v>
      </c>
      <c r="R54" s="14">
        <v>3067.576904</v>
      </c>
      <c r="S54" s="14">
        <v>3075.4580080000001</v>
      </c>
      <c r="T54" s="14">
        <v>3065.4167480000001</v>
      </c>
      <c r="U54" s="14">
        <v>3074.6601559999999</v>
      </c>
      <c r="V54" s="14">
        <v>3091.5344239999999</v>
      </c>
      <c r="W54" s="14">
        <v>3090.8637699999999</v>
      </c>
      <c r="X54" s="14">
        <v>3115.8842770000001</v>
      </c>
      <c r="Y54" s="14">
        <v>3129.4350589999999</v>
      </c>
      <c r="Z54" s="14">
        <v>3133.8671880000002</v>
      </c>
      <c r="AA54" s="14">
        <v>3151.9785160000001</v>
      </c>
      <c r="AB54" s="14">
        <v>3172.3666990000002</v>
      </c>
      <c r="AC54" s="14">
        <v>3167.4072270000001</v>
      </c>
      <c r="AD54" s="14">
        <v>3176.6628420000002</v>
      </c>
      <c r="AE54" s="14">
        <v>3182.7114259999998</v>
      </c>
      <c r="AF54" s="14">
        <v>3194.4262699999999</v>
      </c>
      <c r="AG54" s="14">
        <v>3206.189453</v>
      </c>
      <c r="AH54" s="14">
        <v>3225.3940429999998</v>
      </c>
      <c r="AI54" s="14">
        <v>3228.3696289999998</v>
      </c>
      <c r="AJ54" s="14">
        <v>3245.5859380000002</v>
      </c>
    </row>
    <row r="55" spans="1:37" s="10" customFormat="1" ht="15" customHeight="1" x14ac:dyDescent="0.45">
      <c r="A55" s="13" t="s">
        <v>35</v>
      </c>
      <c r="B55" s="70"/>
      <c r="C55" s="14">
        <v>56.570048999999997</v>
      </c>
      <c r="D55" s="14">
        <v>51.747002000000002</v>
      </c>
      <c r="E55" s="14">
        <v>51.339401000000002</v>
      </c>
      <c r="F55" s="14">
        <v>52.970633999999997</v>
      </c>
      <c r="G55" s="14">
        <v>54.83567</v>
      </c>
      <c r="H55" s="14">
        <v>55.827835</v>
      </c>
      <c r="I55" s="14">
        <v>56.740890999999998</v>
      </c>
      <c r="J55" s="14">
        <v>57.742919999999998</v>
      </c>
      <c r="K55" s="14">
        <v>58.677005999999999</v>
      </c>
      <c r="L55" s="14">
        <v>59.118789999999997</v>
      </c>
      <c r="M55" s="14">
        <v>59.725822000000001</v>
      </c>
      <c r="N55" s="14">
        <v>60.208571999999997</v>
      </c>
      <c r="O55" s="14">
        <v>60.770485000000001</v>
      </c>
      <c r="P55" s="14">
        <v>60.744475999999999</v>
      </c>
      <c r="Q55" s="14">
        <v>60.779654999999998</v>
      </c>
      <c r="R55" s="14">
        <v>60.843513000000002</v>
      </c>
      <c r="S55" s="14">
        <v>60.885323</v>
      </c>
      <c r="T55" s="14">
        <v>60.781647</v>
      </c>
      <c r="U55" s="14">
        <v>60.809348999999997</v>
      </c>
      <c r="V55" s="14">
        <v>60.882607</v>
      </c>
      <c r="W55" s="14">
        <v>60.824939999999998</v>
      </c>
      <c r="X55" s="14">
        <v>60.928325999999998</v>
      </c>
      <c r="Y55" s="14">
        <v>60.945357999999999</v>
      </c>
      <c r="Z55" s="14">
        <v>60.951622</v>
      </c>
      <c r="AA55" s="14">
        <v>61.010024999999999</v>
      </c>
      <c r="AB55" s="14">
        <v>61.082577000000001</v>
      </c>
      <c r="AC55" s="14">
        <v>61.016342000000002</v>
      </c>
      <c r="AD55" s="14">
        <v>61.058692999999998</v>
      </c>
      <c r="AE55" s="14">
        <v>61.054436000000003</v>
      </c>
      <c r="AF55" s="14">
        <v>61.082915999999997</v>
      </c>
      <c r="AG55" s="14">
        <v>61.110709999999997</v>
      </c>
      <c r="AH55" s="14">
        <v>61.218040000000002</v>
      </c>
      <c r="AI55" s="14">
        <v>61.174033999999999</v>
      </c>
      <c r="AJ55" s="14">
        <v>61.196570999999999</v>
      </c>
    </row>
    <row r="56" spans="1:37" s="10" customFormat="1" ht="15" customHeight="1" x14ac:dyDescent="0.45">
      <c r="A56" s="13" t="s">
        <v>36</v>
      </c>
      <c r="B56" s="70"/>
      <c r="C56" s="14">
        <v>2.4903000000000002E-2</v>
      </c>
      <c r="D56" s="14">
        <v>2.5416999999999999E-2</v>
      </c>
      <c r="E56" s="14">
        <v>2.4674000000000001E-2</v>
      </c>
      <c r="F56" s="14">
        <v>2.4816000000000001E-2</v>
      </c>
      <c r="G56" s="14">
        <v>2.4958000000000001E-2</v>
      </c>
      <c r="H56" s="14">
        <v>2.5028999999999999E-2</v>
      </c>
      <c r="I56" s="14">
        <v>2.5100000000000001E-2</v>
      </c>
      <c r="J56" s="14">
        <v>2.5170999999999999E-2</v>
      </c>
      <c r="K56" s="14">
        <v>2.5243000000000002E-2</v>
      </c>
      <c r="L56" s="14">
        <v>2.5277999999999998E-2</v>
      </c>
      <c r="M56" s="14">
        <v>2.5314E-2</v>
      </c>
      <c r="N56" s="14">
        <v>2.5349E-2</v>
      </c>
      <c r="O56" s="14">
        <v>2.5385000000000001E-2</v>
      </c>
      <c r="P56" s="14">
        <v>2.5385000000000001E-2</v>
      </c>
      <c r="Q56" s="14">
        <v>2.5385000000000001E-2</v>
      </c>
      <c r="R56" s="14">
        <v>2.5385000000000001E-2</v>
      </c>
      <c r="S56" s="14">
        <v>2.5385000000000001E-2</v>
      </c>
      <c r="T56" s="14">
        <v>2.5385000000000001E-2</v>
      </c>
      <c r="U56" s="14">
        <v>2.5385000000000001E-2</v>
      </c>
      <c r="V56" s="14">
        <v>2.5385000000000001E-2</v>
      </c>
      <c r="W56" s="14">
        <v>2.5385000000000001E-2</v>
      </c>
      <c r="X56" s="14">
        <v>2.5385000000000001E-2</v>
      </c>
      <c r="Y56" s="14">
        <v>2.5385000000000001E-2</v>
      </c>
      <c r="Z56" s="14">
        <v>2.5385000000000001E-2</v>
      </c>
      <c r="AA56" s="14">
        <v>2.5385000000000001E-2</v>
      </c>
      <c r="AB56" s="14">
        <v>2.5385000000000001E-2</v>
      </c>
      <c r="AC56" s="14">
        <v>2.5385000000000001E-2</v>
      </c>
      <c r="AD56" s="14">
        <v>2.5385000000000001E-2</v>
      </c>
      <c r="AE56" s="14">
        <v>2.5385000000000001E-2</v>
      </c>
      <c r="AF56" s="14">
        <v>2.5385000000000001E-2</v>
      </c>
      <c r="AG56" s="14">
        <v>2.5385000000000001E-2</v>
      </c>
      <c r="AH56" s="14">
        <v>2.5385000000000001E-2</v>
      </c>
      <c r="AI56" s="14">
        <v>2.5385000000000001E-2</v>
      </c>
      <c r="AJ56" s="14">
        <v>2.5385000000000001E-2</v>
      </c>
    </row>
    <row r="57" spans="1:37" s="10" customFormat="1" ht="15" customHeight="1" x14ac:dyDescent="0.45">
      <c r="A57" s="13" t="s">
        <v>37</v>
      </c>
      <c r="B57" s="70"/>
      <c r="C57" s="14">
        <v>416.97131300000001</v>
      </c>
      <c r="D57" s="14">
        <v>415.24093599999998</v>
      </c>
      <c r="E57" s="14">
        <v>433.12463400000001</v>
      </c>
      <c r="F57" s="14">
        <v>448.21026599999999</v>
      </c>
      <c r="G57" s="14">
        <v>472.18029799999999</v>
      </c>
      <c r="H57" s="14">
        <v>488.02465799999999</v>
      </c>
      <c r="I57" s="14">
        <v>499.04254200000003</v>
      </c>
      <c r="J57" s="14">
        <v>512.08990500000004</v>
      </c>
      <c r="K57" s="14">
        <v>521.35870399999999</v>
      </c>
      <c r="L57" s="14">
        <v>525.98779300000001</v>
      </c>
      <c r="M57" s="14">
        <v>537.97827099999995</v>
      </c>
      <c r="N57" s="14">
        <v>544.25628700000004</v>
      </c>
      <c r="O57" s="14">
        <v>552.69348100000002</v>
      </c>
      <c r="P57" s="14">
        <v>551.94647199999997</v>
      </c>
      <c r="Q57" s="14">
        <v>554.09582499999999</v>
      </c>
      <c r="R57" s="14">
        <v>556.02856399999996</v>
      </c>
      <c r="S57" s="14">
        <v>556.15991199999996</v>
      </c>
      <c r="T57" s="14">
        <v>550.59539800000005</v>
      </c>
      <c r="U57" s="14">
        <v>549.39630099999999</v>
      </c>
      <c r="V57" s="14">
        <v>549.86621100000002</v>
      </c>
      <c r="W57" s="14">
        <v>545.90301499999998</v>
      </c>
      <c r="X57" s="14">
        <v>548.52477999999996</v>
      </c>
      <c r="Y57" s="14">
        <v>546.64550799999995</v>
      </c>
      <c r="Z57" s="14">
        <v>542.75</v>
      </c>
      <c r="AA57" s="14">
        <v>540.56823699999995</v>
      </c>
      <c r="AB57" s="14">
        <v>538.88372800000002</v>
      </c>
      <c r="AC57" s="14">
        <v>531.29504399999996</v>
      </c>
      <c r="AD57" s="14">
        <v>528.28924600000005</v>
      </c>
      <c r="AE57" s="14">
        <v>523.32299799999998</v>
      </c>
      <c r="AF57" s="14">
        <v>519.74883999999997</v>
      </c>
      <c r="AG57" s="14">
        <v>515.98168899999996</v>
      </c>
      <c r="AH57" s="14">
        <v>515.379456</v>
      </c>
      <c r="AI57" s="14">
        <v>508.66433699999999</v>
      </c>
      <c r="AJ57" s="14">
        <v>504.405304</v>
      </c>
    </row>
    <row r="58" spans="1:37" s="10" customFormat="1" ht="15" customHeight="1" x14ac:dyDescent="0.45">
      <c r="A58" s="13" t="s">
        <v>38</v>
      </c>
      <c r="B58" s="70"/>
      <c r="C58" s="14">
        <v>3065.2475589999999</v>
      </c>
      <c r="D58" s="14">
        <v>3151.7985840000001</v>
      </c>
      <c r="E58" s="14">
        <v>3193.7673340000001</v>
      </c>
      <c r="F58" s="14">
        <v>3273.4279790000001</v>
      </c>
      <c r="G58" s="14">
        <v>3406.2241210000002</v>
      </c>
      <c r="H58" s="14">
        <v>3499.4758299999999</v>
      </c>
      <c r="I58" s="14">
        <v>3566.1816410000001</v>
      </c>
      <c r="J58" s="14">
        <v>3644.411865</v>
      </c>
      <c r="K58" s="14">
        <v>3672.6057129999999</v>
      </c>
      <c r="L58" s="14">
        <v>3697.0588379999999</v>
      </c>
      <c r="M58" s="14">
        <v>3765.5439449999999</v>
      </c>
      <c r="N58" s="14">
        <v>3794.2346189999998</v>
      </c>
      <c r="O58" s="14">
        <v>3843.6518550000001</v>
      </c>
      <c r="P58" s="14">
        <v>3845.1198730000001</v>
      </c>
      <c r="Q58" s="14">
        <v>3867.2065429999998</v>
      </c>
      <c r="R58" s="14">
        <v>3881.3154300000001</v>
      </c>
      <c r="S58" s="14">
        <v>3891.23999</v>
      </c>
      <c r="T58" s="14">
        <v>3874.6296390000002</v>
      </c>
      <c r="U58" s="14">
        <v>3883.5847170000002</v>
      </c>
      <c r="V58" s="14">
        <v>3902.7502439999998</v>
      </c>
      <c r="W58" s="14">
        <v>3898.235107</v>
      </c>
      <c r="X58" s="14">
        <v>3927.8979490000002</v>
      </c>
      <c r="Y58" s="14">
        <v>3940.3017580000001</v>
      </c>
      <c r="Z58" s="14">
        <v>3942.2077640000002</v>
      </c>
      <c r="AA58" s="14">
        <v>3959.078125</v>
      </c>
      <c r="AB58" s="14">
        <v>3979.4958499999998</v>
      </c>
      <c r="AC58" s="14">
        <v>3968.0903320000002</v>
      </c>
      <c r="AD58" s="14">
        <v>3978.1945799999999</v>
      </c>
      <c r="AE58" s="14">
        <v>3981.6647950000001</v>
      </c>
      <c r="AF58" s="14">
        <v>3992.8698730000001</v>
      </c>
      <c r="AG58" s="14">
        <v>4004.1972660000001</v>
      </c>
      <c r="AH58" s="14">
        <v>4029.1633299999999</v>
      </c>
      <c r="AI58" s="14">
        <v>4028.900635</v>
      </c>
      <c r="AJ58" s="14">
        <v>4046.4814449999999</v>
      </c>
    </row>
    <row r="59" spans="1:37" s="10" customFormat="1" ht="15" customHeight="1" x14ac:dyDescent="0.45">
      <c r="A59" s="29" t="s">
        <v>120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45">
      <c r="A60" s="13" t="s">
        <v>121</v>
      </c>
      <c r="B60" s="70" t="str">
        <f>About!C91</f>
        <v>LPG/propane/butane</v>
      </c>
      <c r="C60" s="14">
        <v>2350.5998540000001</v>
      </c>
      <c r="D60" s="14">
        <v>2575.3000489999999</v>
      </c>
      <c r="E60" s="14">
        <v>2780.1999510000001</v>
      </c>
      <c r="F60" s="14">
        <v>2933.1000979999999</v>
      </c>
      <c r="G60" s="14">
        <v>3145.1999510000001</v>
      </c>
      <c r="H60" s="14">
        <v>3239.655029</v>
      </c>
      <c r="I60" s="14">
        <v>3300.984375</v>
      </c>
      <c r="J60" s="14">
        <v>3374.220703</v>
      </c>
      <c r="K60" s="14">
        <v>3424.1669919999999</v>
      </c>
      <c r="L60" s="14">
        <v>3458.1076659999999</v>
      </c>
      <c r="M60" s="14">
        <v>3539.5097660000001</v>
      </c>
      <c r="N60" s="14">
        <v>3584.4145509999998</v>
      </c>
      <c r="O60" s="14">
        <v>3649.616211</v>
      </c>
      <c r="P60" s="14">
        <v>3676.0507809999999</v>
      </c>
      <c r="Q60" s="14">
        <v>3721.4567870000001</v>
      </c>
      <c r="R60" s="14">
        <v>3767.0727539999998</v>
      </c>
      <c r="S60" s="14">
        <v>3801.0095209999999</v>
      </c>
      <c r="T60" s="14">
        <v>3794.005615</v>
      </c>
      <c r="U60" s="14">
        <v>3818.7700199999999</v>
      </c>
      <c r="V60" s="14">
        <v>3854.7536620000001</v>
      </c>
      <c r="W60" s="14">
        <v>3864.2084960000002</v>
      </c>
      <c r="X60" s="14">
        <v>3917.2695309999999</v>
      </c>
      <c r="Y60" s="14">
        <v>3943.3718260000001</v>
      </c>
      <c r="Z60" s="14">
        <v>3956.7407229999999</v>
      </c>
      <c r="AA60" s="14">
        <v>3984.451172</v>
      </c>
      <c r="AB60" s="14">
        <v>4016.805664</v>
      </c>
      <c r="AC60" s="14">
        <v>4009.5119629999999</v>
      </c>
      <c r="AD60" s="14">
        <v>4034.3320309999999</v>
      </c>
      <c r="AE60" s="14">
        <v>4047.2321780000002</v>
      </c>
      <c r="AF60" s="14">
        <v>4070.7822270000001</v>
      </c>
      <c r="AG60" s="14">
        <v>4093.555664</v>
      </c>
      <c r="AH60" s="14">
        <v>4140.7958980000003</v>
      </c>
      <c r="AI60" s="14">
        <v>4146.1367190000001</v>
      </c>
      <c r="AJ60" s="14">
        <v>4171.5903319999998</v>
      </c>
      <c r="AK60" s="21">
        <v>1.5187000000000001E-2</v>
      </c>
    </row>
    <row r="61" spans="1:37" s="10" customFormat="1" ht="15" customHeight="1" x14ac:dyDescent="0.45">
      <c r="A61" s="13" t="s">
        <v>122</v>
      </c>
      <c r="B61" s="70" t="str">
        <f>About!C95</f>
        <v>LPG/propane/butane</v>
      </c>
      <c r="C61" s="14">
        <v>699.10003700000004</v>
      </c>
      <c r="D61" s="14">
        <v>656.89996299999996</v>
      </c>
      <c r="E61" s="14">
        <v>698</v>
      </c>
      <c r="F61" s="14">
        <v>729.49310300000002</v>
      </c>
      <c r="G61" s="14">
        <v>774.07763699999998</v>
      </c>
      <c r="H61" s="14">
        <v>819.40734899999995</v>
      </c>
      <c r="I61" s="14">
        <v>855.19079599999998</v>
      </c>
      <c r="J61" s="14">
        <v>897.21575900000005</v>
      </c>
      <c r="K61" s="14">
        <v>928.13879399999996</v>
      </c>
      <c r="L61" s="14">
        <v>950.19470200000001</v>
      </c>
      <c r="M61" s="14">
        <v>994.43682899999999</v>
      </c>
      <c r="N61" s="14">
        <v>1022.676636</v>
      </c>
      <c r="O61" s="14">
        <v>1058.9327390000001</v>
      </c>
      <c r="P61" s="14">
        <v>1076.450928</v>
      </c>
      <c r="Q61" s="14">
        <v>1101.5648189999999</v>
      </c>
      <c r="R61" s="14">
        <v>1127.150635</v>
      </c>
      <c r="S61" s="14">
        <v>1146.841064</v>
      </c>
      <c r="T61" s="14">
        <v>1145.2261960000001</v>
      </c>
      <c r="U61" s="14">
        <v>1158.484375</v>
      </c>
      <c r="V61" s="14">
        <v>1177.855591</v>
      </c>
      <c r="W61" s="14">
        <v>1185.0074460000001</v>
      </c>
      <c r="X61" s="14">
        <v>1212.7607419999999</v>
      </c>
      <c r="Y61" s="14">
        <v>1228.561768</v>
      </c>
      <c r="Z61" s="14">
        <v>1237.0905760000001</v>
      </c>
      <c r="AA61" s="14">
        <v>1251.802612</v>
      </c>
      <c r="AB61" s="14">
        <v>1269.3554690000001</v>
      </c>
      <c r="AC61" s="14">
        <v>1267.557495</v>
      </c>
      <c r="AD61" s="14">
        <v>1280.7438959999999</v>
      </c>
      <c r="AE61" s="14">
        <v>1288.6660159999999</v>
      </c>
      <c r="AF61" s="14">
        <v>1301.6655270000001</v>
      </c>
      <c r="AG61" s="14">
        <v>1314.5463870000001</v>
      </c>
      <c r="AH61" s="14">
        <v>1339.6220699999999</v>
      </c>
      <c r="AI61" s="14">
        <v>1342.287842</v>
      </c>
      <c r="AJ61" s="14">
        <v>1358.152832</v>
      </c>
      <c r="AK61" s="21">
        <v>2.2957999999999999E-2</v>
      </c>
    </row>
    <row r="62" spans="1:37" s="10" customFormat="1" ht="15" customHeight="1" x14ac:dyDescent="0.45">
      <c r="A62" s="13" t="s">
        <v>34</v>
      </c>
      <c r="B62" s="70"/>
      <c r="C62" s="14">
        <v>825.99993900000004</v>
      </c>
      <c r="D62" s="14">
        <v>894.00006099999996</v>
      </c>
      <c r="E62" s="14">
        <v>947</v>
      </c>
      <c r="F62" s="14">
        <v>957.99987799999997</v>
      </c>
      <c r="G62" s="14">
        <v>965.99993900000004</v>
      </c>
      <c r="H62" s="14">
        <v>984.08117700000003</v>
      </c>
      <c r="I62" s="14">
        <v>999.60876499999995</v>
      </c>
      <c r="J62" s="14">
        <v>1017.375732</v>
      </c>
      <c r="K62" s="14">
        <v>1031.410034</v>
      </c>
      <c r="L62" s="14">
        <v>1043.4548339999999</v>
      </c>
      <c r="M62" s="14">
        <v>1060.513062</v>
      </c>
      <c r="N62" s="14">
        <v>1072.3432620000001</v>
      </c>
      <c r="O62" s="14">
        <v>1079.781616</v>
      </c>
      <c r="P62" s="14">
        <v>1079.087769</v>
      </c>
      <c r="Q62" s="14">
        <v>1083.4895019999999</v>
      </c>
      <c r="R62" s="14">
        <v>1095.5555420000001</v>
      </c>
      <c r="S62" s="14">
        <v>1096.4395750000001</v>
      </c>
      <c r="T62" s="14">
        <v>1094.7036129999999</v>
      </c>
      <c r="U62" s="14">
        <v>1097.1083980000001</v>
      </c>
      <c r="V62" s="14">
        <v>1103.5579829999999</v>
      </c>
      <c r="W62" s="14">
        <v>1106.290039</v>
      </c>
      <c r="X62" s="14">
        <v>1115.955322</v>
      </c>
      <c r="Y62" s="14">
        <v>1120.4399410000001</v>
      </c>
      <c r="Z62" s="14">
        <v>1121.762939</v>
      </c>
      <c r="AA62" s="14">
        <v>1123.5668949999999</v>
      </c>
      <c r="AB62" s="14">
        <v>1126.256592</v>
      </c>
      <c r="AC62" s="14">
        <v>1124.2806399999999</v>
      </c>
      <c r="AD62" s="14">
        <v>1127.24585</v>
      </c>
      <c r="AE62" s="14">
        <v>1128.401245</v>
      </c>
      <c r="AF62" s="14">
        <v>1131.0004879999999</v>
      </c>
      <c r="AG62" s="14">
        <v>1134.201904</v>
      </c>
      <c r="AH62" s="14">
        <v>1141.446289</v>
      </c>
      <c r="AI62" s="14">
        <v>1143.33374</v>
      </c>
      <c r="AJ62" s="14">
        <v>1147.42688</v>
      </c>
      <c r="AK62" s="21">
        <v>7.8300000000000002E-3</v>
      </c>
    </row>
    <row r="63" spans="1:37" s="10" customFormat="1" ht="15" customHeight="1" x14ac:dyDescent="0.45">
      <c r="A63" s="13" t="s">
        <v>123</v>
      </c>
      <c r="B63" s="70"/>
      <c r="C63" s="14">
        <v>3875.6999510000001</v>
      </c>
      <c r="D63" s="14">
        <v>4126.2001950000003</v>
      </c>
      <c r="E63" s="14">
        <v>4425.2001950000003</v>
      </c>
      <c r="F63" s="14">
        <v>4620.5932620000003</v>
      </c>
      <c r="G63" s="14">
        <v>4885.2773440000001</v>
      </c>
      <c r="H63" s="14">
        <v>5043.1435549999997</v>
      </c>
      <c r="I63" s="14">
        <v>5155.7841799999997</v>
      </c>
      <c r="J63" s="14">
        <v>5288.8125</v>
      </c>
      <c r="K63" s="14">
        <v>5383.7158200000003</v>
      </c>
      <c r="L63" s="14">
        <v>5451.7568359999996</v>
      </c>
      <c r="M63" s="14">
        <v>5594.4599609999996</v>
      </c>
      <c r="N63" s="14">
        <v>5679.4345700000003</v>
      </c>
      <c r="O63" s="14">
        <v>5788.3305659999996</v>
      </c>
      <c r="P63" s="14">
        <v>5831.5898440000001</v>
      </c>
      <c r="Q63" s="14">
        <v>5906.5107420000004</v>
      </c>
      <c r="R63" s="14">
        <v>5989.779297</v>
      </c>
      <c r="S63" s="14">
        <v>6044.2900390000004</v>
      </c>
      <c r="T63" s="14">
        <v>6033.935547</v>
      </c>
      <c r="U63" s="14">
        <v>6074.3627930000002</v>
      </c>
      <c r="V63" s="14">
        <v>6136.1674800000001</v>
      </c>
      <c r="W63" s="14">
        <v>6155.5058589999999</v>
      </c>
      <c r="X63" s="14">
        <v>6245.9853519999997</v>
      </c>
      <c r="Y63" s="14">
        <v>6292.3735349999997</v>
      </c>
      <c r="Z63" s="14">
        <v>6315.59375</v>
      </c>
      <c r="AA63" s="14">
        <v>6359.8208009999998</v>
      </c>
      <c r="AB63" s="14">
        <v>6412.4179690000001</v>
      </c>
      <c r="AC63" s="14">
        <v>6401.3500979999999</v>
      </c>
      <c r="AD63" s="14">
        <v>6442.3222660000001</v>
      </c>
      <c r="AE63" s="14">
        <v>6464.2998049999997</v>
      </c>
      <c r="AF63" s="14">
        <v>6503.4482420000004</v>
      </c>
      <c r="AG63" s="14">
        <v>6542.3037109999996</v>
      </c>
      <c r="AH63" s="14">
        <v>6621.8642579999996</v>
      </c>
      <c r="AI63" s="14">
        <v>6631.7587890000004</v>
      </c>
      <c r="AJ63" s="14">
        <v>6677.169922</v>
      </c>
      <c r="AK63" s="21">
        <v>1.5155E-2</v>
      </c>
    </row>
    <row r="64" spans="1:37" s="9" customFormat="1" x14ac:dyDescent="0.45">
      <c r="A64" s="5" t="s">
        <v>89</v>
      </c>
      <c r="B64" s="5"/>
    </row>
    <row r="65" spans="1:37" s="10" customFormat="1" ht="15" customHeight="1" x14ac:dyDescent="0.45">
      <c r="A65" s="13" t="s">
        <v>39</v>
      </c>
      <c r="B65" s="70" t="str">
        <f>About!C94</f>
        <v>Heavy or Residual Oil</v>
      </c>
      <c r="C65" s="14">
        <v>39.882384999999999</v>
      </c>
      <c r="D65" s="14">
        <v>38.484478000000003</v>
      </c>
      <c r="E65" s="14">
        <v>40.617511999999998</v>
      </c>
      <c r="F65" s="14">
        <v>43.001904000000003</v>
      </c>
      <c r="G65" s="14">
        <v>45.035167999999999</v>
      </c>
      <c r="H65" s="14">
        <v>46.355308999999998</v>
      </c>
      <c r="I65" s="14">
        <v>47.331696000000001</v>
      </c>
      <c r="J65" s="14">
        <v>48.426003000000001</v>
      </c>
      <c r="K65" s="14">
        <v>49.575099999999999</v>
      </c>
      <c r="L65" s="14">
        <v>50.665787000000002</v>
      </c>
      <c r="M65" s="14">
        <v>51.286541</v>
      </c>
      <c r="N65" s="14">
        <v>51.813155999999999</v>
      </c>
      <c r="O65" s="14">
        <v>52.434871999999999</v>
      </c>
      <c r="P65" s="14">
        <v>52.610385999999998</v>
      </c>
      <c r="Q65" s="14">
        <v>52.940089999999998</v>
      </c>
      <c r="R65" s="14">
        <v>53.016945</v>
      </c>
      <c r="S65" s="14">
        <v>53.198127999999997</v>
      </c>
      <c r="T65" s="14">
        <v>53.351272999999999</v>
      </c>
      <c r="U65" s="14">
        <v>53.533436000000002</v>
      </c>
      <c r="V65" s="14">
        <v>53.781638999999998</v>
      </c>
      <c r="W65" s="14">
        <v>53.968395000000001</v>
      </c>
      <c r="X65" s="14">
        <v>54.263905000000001</v>
      </c>
      <c r="Y65" s="14">
        <v>54.477932000000003</v>
      </c>
      <c r="Z65" s="14">
        <v>54.677253999999998</v>
      </c>
      <c r="AA65" s="14">
        <v>54.849570999999997</v>
      </c>
      <c r="AB65" s="14">
        <v>54.947612999999997</v>
      </c>
      <c r="AC65" s="14">
        <v>54.920357000000003</v>
      </c>
      <c r="AD65" s="14">
        <v>55.035178999999999</v>
      </c>
      <c r="AE65" s="14">
        <v>55.107044000000002</v>
      </c>
      <c r="AF65" s="14">
        <v>55.179062000000002</v>
      </c>
      <c r="AG65" s="14">
        <v>55.249293999999999</v>
      </c>
      <c r="AH65" s="14">
        <v>55.364269</v>
      </c>
      <c r="AI65" s="14">
        <v>55.362934000000003</v>
      </c>
      <c r="AJ65" s="14">
        <v>55.514305</v>
      </c>
      <c r="AK65" s="21"/>
    </row>
    <row r="66" spans="1:37" s="10" customFormat="1" ht="15" customHeight="1" x14ac:dyDescent="0.45">
      <c r="A66" s="13" t="s">
        <v>40</v>
      </c>
      <c r="B66" s="70" t="str">
        <f>About!C93</f>
        <v>Petroleum Diesel</v>
      </c>
      <c r="C66" s="14">
        <v>228.57501199999999</v>
      </c>
      <c r="D66" s="14">
        <v>249.58551</v>
      </c>
      <c r="E66" s="14">
        <v>265.88174400000003</v>
      </c>
      <c r="F66" s="14">
        <v>268.63507099999998</v>
      </c>
      <c r="G66" s="14">
        <v>269.15570100000002</v>
      </c>
      <c r="H66" s="14">
        <v>270.38201900000001</v>
      </c>
      <c r="I66" s="14">
        <v>269.72000100000002</v>
      </c>
      <c r="J66" s="14">
        <v>269.701324</v>
      </c>
      <c r="K66" s="14">
        <v>269.580017</v>
      </c>
      <c r="L66" s="14">
        <v>270.821777</v>
      </c>
      <c r="M66" s="14">
        <v>269.66619900000001</v>
      </c>
      <c r="N66" s="14">
        <v>267.873535</v>
      </c>
      <c r="O66" s="14">
        <v>267.09759500000001</v>
      </c>
      <c r="P66" s="14">
        <v>265.93591300000003</v>
      </c>
      <c r="Q66" s="14">
        <v>265.14556900000002</v>
      </c>
      <c r="R66" s="14">
        <v>263.62719700000002</v>
      </c>
      <c r="S66" s="14">
        <v>262.805969</v>
      </c>
      <c r="T66" s="14">
        <v>261.72308299999997</v>
      </c>
      <c r="U66" s="14">
        <v>261.37872299999998</v>
      </c>
      <c r="V66" s="14">
        <v>261.40356400000002</v>
      </c>
      <c r="W66" s="14">
        <v>261.19372600000003</v>
      </c>
      <c r="X66" s="14">
        <v>261.45343000000003</v>
      </c>
      <c r="Y66" s="14">
        <v>261.60617100000002</v>
      </c>
      <c r="Z66" s="14">
        <v>261.487549</v>
      </c>
      <c r="AA66" s="14">
        <v>261.53527800000001</v>
      </c>
      <c r="AB66" s="14">
        <v>261.20864899999998</v>
      </c>
      <c r="AC66" s="14">
        <v>260.45056199999999</v>
      </c>
      <c r="AD66" s="14">
        <v>260.43566900000002</v>
      </c>
      <c r="AE66" s="14">
        <v>260.43197600000002</v>
      </c>
      <c r="AF66" s="14">
        <v>260.08300800000001</v>
      </c>
      <c r="AG66" s="14">
        <v>259.85461400000003</v>
      </c>
      <c r="AH66" s="14">
        <v>260.020691</v>
      </c>
      <c r="AI66" s="14">
        <v>259.66052200000001</v>
      </c>
      <c r="AJ66" s="14">
        <v>259.97198500000002</v>
      </c>
      <c r="AK66" s="21"/>
    </row>
    <row r="67" spans="1:37" s="10" customFormat="1" ht="15" customHeight="1" x14ac:dyDescent="0.45">
      <c r="A67" s="13" t="s">
        <v>41</v>
      </c>
      <c r="B67" s="70" t="str">
        <f>About!C92</f>
        <v>Petroleum Diesel</v>
      </c>
      <c r="C67" s="14">
        <v>65.711997999999994</v>
      </c>
      <c r="D67" s="14">
        <v>69.452713000000003</v>
      </c>
      <c r="E67" s="14">
        <v>76.308921999999995</v>
      </c>
      <c r="F67" s="14">
        <v>79.001037999999994</v>
      </c>
      <c r="G67" s="14">
        <v>80.826920000000001</v>
      </c>
      <c r="H67" s="14">
        <v>81.87706</v>
      </c>
      <c r="I67" s="14">
        <v>82.313559999999995</v>
      </c>
      <c r="J67" s="14">
        <v>82.894729999999996</v>
      </c>
      <c r="K67" s="14">
        <v>83.530647000000002</v>
      </c>
      <c r="L67" s="14">
        <v>84.455070000000006</v>
      </c>
      <c r="M67" s="14">
        <v>84.528801000000001</v>
      </c>
      <c r="N67" s="14">
        <v>84.408980999999997</v>
      </c>
      <c r="O67" s="14">
        <v>84.355109999999996</v>
      </c>
      <c r="P67" s="14">
        <v>83.983161999999993</v>
      </c>
      <c r="Q67" s="14">
        <v>83.918419</v>
      </c>
      <c r="R67" s="14">
        <v>83.451537999999999</v>
      </c>
      <c r="S67" s="14">
        <v>83.091980000000007</v>
      </c>
      <c r="T67" s="14">
        <v>82.825798000000006</v>
      </c>
      <c r="U67" s="14">
        <v>82.533562000000003</v>
      </c>
      <c r="V67" s="14">
        <v>82.393271999999996</v>
      </c>
      <c r="W67" s="14">
        <v>82.168166999999997</v>
      </c>
      <c r="X67" s="14">
        <v>82.19059</v>
      </c>
      <c r="Y67" s="14">
        <v>82.084525999999997</v>
      </c>
      <c r="Z67" s="14">
        <v>81.982596999999998</v>
      </c>
      <c r="AA67" s="14">
        <v>81.856598000000005</v>
      </c>
      <c r="AB67" s="14">
        <v>81.692725999999993</v>
      </c>
      <c r="AC67" s="14">
        <v>81.342606000000004</v>
      </c>
      <c r="AD67" s="14">
        <v>81.189598000000004</v>
      </c>
      <c r="AE67" s="14">
        <v>80.937163999999996</v>
      </c>
      <c r="AF67" s="14">
        <v>80.737823000000006</v>
      </c>
      <c r="AG67" s="14">
        <v>80.524315000000001</v>
      </c>
      <c r="AH67" s="14">
        <v>80.390067999999999</v>
      </c>
      <c r="AI67" s="14">
        <v>80.041054000000003</v>
      </c>
      <c r="AJ67" s="14">
        <v>79.962783999999999</v>
      </c>
      <c r="AK67" s="21"/>
    </row>
    <row r="68" spans="1:37" s="10" customFormat="1" ht="15" customHeight="1" x14ac:dyDescent="0.45">
      <c r="A68" s="13" t="s">
        <v>42</v>
      </c>
      <c r="B68" s="70" t="str">
        <f>About!C98</f>
        <v>Heavy or Residual Oil</v>
      </c>
      <c r="C68" s="14">
        <v>35.022635999999999</v>
      </c>
      <c r="D68" s="14">
        <v>42.339241000000001</v>
      </c>
      <c r="E68" s="14">
        <v>41.859310000000001</v>
      </c>
      <c r="F68" s="14">
        <v>41.917006999999998</v>
      </c>
      <c r="G68" s="14">
        <v>41.568863</v>
      </c>
      <c r="H68" s="14">
        <v>41.580620000000003</v>
      </c>
      <c r="I68" s="14">
        <v>41.301422000000002</v>
      </c>
      <c r="J68" s="14">
        <v>41.122280000000003</v>
      </c>
      <c r="K68" s="14">
        <v>40.940677999999998</v>
      </c>
      <c r="L68" s="14">
        <v>41.166728999999997</v>
      </c>
      <c r="M68" s="14">
        <v>41.026809999999998</v>
      </c>
      <c r="N68" s="14">
        <v>40.803947000000001</v>
      </c>
      <c r="O68" s="14">
        <v>40.695549</v>
      </c>
      <c r="P68" s="14">
        <v>40.706122999999998</v>
      </c>
      <c r="Q68" s="14">
        <v>40.802166</v>
      </c>
      <c r="R68" s="14">
        <v>40.713203</v>
      </c>
      <c r="S68" s="14">
        <v>40.725226999999997</v>
      </c>
      <c r="T68" s="14">
        <v>40.691226999999998</v>
      </c>
      <c r="U68" s="14">
        <v>40.712997000000001</v>
      </c>
      <c r="V68" s="14">
        <v>40.764980000000001</v>
      </c>
      <c r="W68" s="14">
        <v>40.774737999999999</v>
      </c>
      <c r="X68" s="14">
        <v>40.857284999999997</v>
      </c>
      <c r="Y68" s="14">
        <v>40.887276</v>
      </c>
      <c r="Z68" s="14">
        <v>40.908852000000003</v>
      </c>
      <c r="AA68" s="14">
        <v>40.896683000000003</v>
      </c>
      <c r="AB68" s="14">
        <v>40.842022</v>
      </c>
      <c r="AC68" s="14">
        <v>40.707568999999999</v>
      </c>
      <c r="AD68" s="14">
        <v>40.674858</v>
      </c>
      <c r="AE68" s="14">
        <v>40.620826999999998</v>
      </c>
      <c r="AF68" s="14">
        <v>40.542090999999999</v>
      </c>
      <c r="AG68" s="14">
        <v>40.479084</v>
      </c>
      <c r="AH68" s="14">
        <v>40.458911999999998</v>
      </c>
      <c r="AI68" s="14">
        <v>40.359611999999998</v>
      </c>
      <c r="AJ68" s="14">
        <v>40.363762000000001</v>
      </c>
      <c r="AK68" s="21"/>
    </row>
    <row r="69" spans="1:37" s="10" customFormat="1" ht="15" customHeight="1" x14ac:dyDescent="0.45">
      <c r="A69" s="13" t="s">
        <v>88</v>
      </c>
      <c r="B69" s="70"/>
      <c r="C69" s="14">
        <v>369.192047</v>
      </c>
      <c r="D69" s="14">
        <v>399.86193800000001</v>
      </c>
      <c r="E69" s="14">
        <v>424.66751099999999</v>
      </c>
      <c r="F69" s="14">
        <v>432.55499300000002</v>
      </c>
      <c r="G69" s="14">
        <v>436.58660900000001</v>
      </c>
      <c r="H69" s="14">
        <v>440.19500699999998</v>
      </c>
      <c r="I69" s="14">
        <v>440.66668700000002</v>
      </c>
      <c r="J69" s="14">
        <v>442.144318</v>
      </c>
      <c r="K69" s="14">
        <v>443.62643400000002</v>
      </c>
      <c r="L69" s="14">
        <v>447.10934400000002</v>
      </c>
      <c r="M69" s="14">
        <v>446.50836199999998</v>
      </c>
      <c r="N69" s="14">
        <v>444.89965799999999</v>
      </c>
      <c r="O69" s="14">
        <v>444.58312999999998</v>
      </c>
      <c r="P69" s="14">
        <v>443.23556500000001</v>
      </c>
      <c r="Q69" s="14">
        <v>442.80624399999999</v>
      </c>
      <c r="R69" s="14">
        <v>440.80886800000002</v>
      </c>
      <c r="S69" s="14">
        <v>439.82128899999998</v>
      </c>
      <c r="T69" s="14">
        <v>438.59136999999998</v>
      </c>
      <c r="U69" s="14">
        <v>438.15875199999999</v>
      </c>
      <c r="V69" s="14">
        <v>438.34347500000001</v>
      </c>
      <c r="W69" s="14">
        <v>438.10501099999999</v>
      </c>
      <c r="X69" s="14">
        <v>438.765198</v>
      </c>
      <c r="Y69" s="14">
        <v>439.05590799999999</v>
      </c>
      <c r="Z69" s="14">
        <v>439.05624399999999</v>
      </c>
      <c r="AA69" s="14">
        <v>439.13812300000001</v>
      </c>
      <c r="AB69" s="14">
        <v>438.69097900000003</v>
      </c>
      <c r="AC69" s="14">
        <v>437.42108200000001</v>
      </c>
      <c r="AD69" s="14">
        <v>437.33532700000001</v>
      </c>
      <c r="AE69" s="14">
        <v>437.097015</v>
      </c>
      <c r="AF69" s="14">
        <v>436.54199199999999</v>
      </c>
      <c r="AG69" s="14">
        <v>436.10732999999999</v>
      </c>
      <c r="AH69" s="14">
        <v>436.233948</v>
      </c>
      <c r="AI69" s="14">
        <v>435.42413299999998</v>
      </c>
      <c r="AJ69" s="14">
        <v>435.81286599999999</v>
      </c>
      <c r="AK69" s="21"/>
    </row>
    <row r="70" spans="1:37" s="10" customFormat="1" ht="15" customHeight="1" x14ac:dyDescent="0.45">
      <c r="A70" s="13" t="s">
        <v>43</v>
      </c>
      <c r="B70" s="70"/>
      <c r="C70" s="14">
        <v>369.85443099999998</v>
      </c>
      <c r="D70" s="14">
        <v>398.34622200000001</v>
      </c>
      <c r="E70" s="14">
        <v>423.06655899999998</v>
      </c>
      <c r="F70" s="14">
        <v>430.73773199999999</v>
      </c>
      <c r="G70" s="14">
        <v>435.93042000000003</v>
      </c>
      <c r="H70" s="14">
        <v>438.84121699999997</v>
      </c>
      <c r="I70" s="14">
        <v>439.87390099999999</v>
      </c>
      <c r="J70" s="14">
        <v>441.096924</v>
      </c>
      <c r="K70" s="14">
        <v>442.68753099999998</v>
      </c>
      <c r="L70" s="14">
        <v>445.28112800000002</v>
      </c>
      <c r="M70" s="14">
        <v>445.36819500000001</v>
      </c>
      <c r="N70" s="14">
        <v>445.085083</v>
      </c>
      <c r="O70" s="14">
        <v>444.34216300000003</v>
      </c>
      <c r="P70" s="14">
        <v>443.403076</v>
      </c>
      <c r="Q70" s="14">
        <v>443.350098</v>
      </c>
      <c r="R70" s="14">
        <v>442.33215300000001</v>
      </c>
      <c r="S70" s="14">
        <v>441.68179300000003</v>
      </c>
      <c r="T70" s="14">
        <v>441.39544699999999</v>
      </c>
      <c r="U70" s="14">
        <v>441.09643599999998</v>
      </c>
      <c r="V70" s="14">
        <v>441.29562399999998</v>
      </c>
      <c r="W70" s="14">
        <v>441.44961499999999</v>
      </c>
      <c r="X70" s="14">
        <v>442.12933299999997</v>
      </c>
      <c r="Y70" s="14">
        <v>442.636932</v>
      </c>
      <c r="Z70" s="14">
        <v>443.20846599999999</v>
      </c>
      <c r="AA70" s="14">
        <v>443.71594199999998</v>
      </c>
      <c r="AB70" s="14">
        <v>444.00817899999998</v>
      </c>
      <c r="AC70" s="14">
        <v>443.82012900000001</v>
      </c>
      <c r="AD70" s="14">
        <v>444.24438500000002</v>
      </c>
      <c r="AE70" s="14">
        <v>444.36038200000002</v>
      </c>
      <c r="AF70" s="14">
        <v>444.79083300000002</v>
      </c>
      <c r="AG70" s="14">
        <v>445.15600599999999</v>
      </c>
      <c r="AH70" s="14">
        <v>445.65289300000001</v>
      </c>
      <c r="AI70" s="14">
        <v>445.56201199999998</v>
      </c>
      <c r="AJ70" s="14">
        <v>446.37609900000001</v>
      </c>
      <c r="AK70" s="21"/>
    </row>
    <row r="71" spans="1:37" s="10" customFormat="1" ht="15" customHeight="1" x14ac:dyDescent="0.45">
      <c r="A71" s="13" t="s">
        <v>105</v>
      </c>
      <c r="B71" s="70"/>
      <c r="C71" s="14">
        <v>1627.4532469999999</v>
      </c>
      <c r="D71" s="14">
        <v>1807.0036620000001</v>
      </c>
      <c r="E71" s="14">
        <v>1939.764038</v>
      </c>
      <c r="F71" s="14">
        <v>2025.343384</v>
      </c>
      <c r="G71" s="14">
        <v>2070.8859859999998</v>
      </c>
      <c r="H71" s="14">
        <v>2108.9038089999999</v>
      </c>
      <c r="I71" s="14">
        <v>2138.9731449999999</v>
      </c>
      <c r="J71" s="14">
        <v>2171.8625489999999</v>
      </c>
      <c r="K71" s="14">
        <v>2202.2778320000002</v>
      </c>
      <c r="L71" s="14">
        <v>2256.0815429999998</v>
      </c>
      <c r="M71" s="14">
        <v>2275.3491210000002</v>
      </c>
      <c r="N71" s="14">
        <v>2291.0998540000001</v>
      </c>
      <c r="O71" s="14">
        <v>2297.4602049999999</v>
      </c>
      <c r="P71" s="14">
        <v>2302.0871579999998</v>
      </c>
      <c r="Q71" s="14">
        <v>2319.1972660000001</v>
      </c>
      <c r="R71" s="14">
        <v>2334.9399410000001</v>
      </c>
      <c r="S71" s="14">
        <v>2340.8569339999999</v>
      </c>
      <c r="T71" s="14">
        <v>2356.2148440000001</v>
      </c>
      <c r="U71" s="14">
        <v>2366.6057129999999</v>
      </c>
      <c r="V71" s="14">
        <v>2387.185547</v>
      </c>
      <c r="W71" s="14">
        <v>2399.076904</v>
      </c>
      <c r="X71" s="14">
        <v>2419.9704590000001</v>
      </c>
      <c r="Y71" s="14">
        <v>2434.2619629999999</v>
      </c>
      <c r="Z71" s="14">
        <v>2456.3239749999998</v>
      </c>
      <c r="AA71" s="14">
        <v>2452.2963869999999</v>
      </c>
      <c r="AB71" s="14">
        <v>2454.414307</v>
      </c>
      <c r="AC71" s="14">
        <v>2445.9584960000002</v>
      </c>
      <c r="AD71" s="14">
        <v>2447.3666990000002</v>
      </c>
      <c r="AE71" s="14">
        <v>2441.6447750000002</v>
      </c>
      <c r="AF71" s="14">
        <v>2438.391357</v>
      </c>
      <c r="AG71" s="14">
        <v>2429.4794919999999</v>
      </c>
      <c r="AH71" s="14">
        <v>2430.6076659999999</v>
      </c>
      <c r="AI71" s="14">
        <v>2420.4106449999999</v>
      </c>
      <c r="AJ71" s="14">
        <v>2421.1447750000002</v>
      </c>
      <c r="AK71" s="21"/>
    </row>
    <row r="72" spans="1:37" s="10" customFormat="1" ht="15" customHeight="1" x14ac:dyDescent="0.45">
      <c r="A72" s="13" t="s">
        <v>44</v>
      </c>
      <c r="B72" s="70"/>
      <c r="C72" s="14">
        <v>95.212340999999995</v>
      </c>
      <c r="D72" s="14">
        <v>88.127350000000007</v>
      </c>
      <c r="E72" s="14">
        <v>88.576553000000004</v>
      </c>
      <c r="F72" s="14">
        <v>91.994438000000002</v>
      </c>
      <c r="G72" s="14">
        <v>94.937584000000001</v>
      </c>
      <c r="H72" s="14">
        <v>97.242812999999998</v>
      </c>
      <c r="I72" s="14">
        <v>99.381134000000003</v>
      </c>
      <c r="J72" s="14">
        <v>101.15448000000001</v>
      </c>
      <c r="K72" s="14">
        <v>102.915222</v>
      </c>
      <c r="L72" s="14">
        <v>104.189178</v>
      </c>
      <c r="M72" s="14">
        <v>105.156464</v>
      </c>
      <c r="N72" s="14">
        <v>106.383987</v>
      </c>
      <c r="O72" s="14">
        <v>107.856964</v>
      </c>
      <c r="P72" s="14">
        <v>108.554565</v>
      </c>
      <c r="Q72" s="14">
        <v>109.31632999999999</v>
      </c>
      <c r="R72" s="14">
        <v>109.691681</v>
      </c>
      <c r="S72" s="14">
        <v>110.46727</v>
      </c>
      <c r="T72" s="14">
        <v>111.32418800000001</v>
      </c>
      <c r="U72" s="14">
        <v>112.70906100000001</v>
      </c>
      <c r="V72" s="14">
        <v>114.044006</v>
      </c>
      <c r="W72" s="14">
        <v>115.212891</v>
      </c>
      <c r="X72" s="14">
        <v>116.422935</v>
      </c>
      <c r="Y72" s="14">
        <v>117.53482099999999</v>
      </c>
      <c r="Z72" s="14">
        <v>118.60134100000001</v>
      </c>
      <c r="AA72" s="14">
        <v>119.752274</v>
      </c>
      <c r="AB72" s="14">
        <v>120.699753</v>
      </c>
      <c r="AC72" s="14">
        <v>121.77310900000001</v>
      </c>
      <c r="AD72" s="14">
        <v>122.905029</v>
      </c>
      <c r="AE72" s="14">
        <v>124.31398799999999</v>
      </c>
      <c r="AF72" s="14">
        <v>125.384682</v>
      </c>
      <c r="AG72" s="14">
        <v>126.587036</v>
      </c>
      <c r="AH72" s="14">
        <v>127.994614</v>
      </c>
      <c r="AI72" s="14">
        <v>129.40510599999999</v>
      </c>
      <c r="AJ72" s="14">
        <v>130.83819600000001</v>
      </c>
      <c r="AK72" s="21"/>
    </row>
    <row r="73" spans="1:37" s="10" customFormat="1" ht="15" customHeight="1" x14ac:dyDescent="0.45">
      <c r="A73" s="13" t="s">
        <v>45</v>
      </c>
      <c r="B73" s="70"/>
      <c r="C73" s="14">
        <v>6.2435619999999998</v>
      </c>
      <c r="D73" s="14">
        <v>6.8310050000000002</v>
      </c>
      <c r="E73" s="14">
        <v>7.9456009999999999</v>
      </c>
      <c r="F73" s="14">
        <v>8.4240150000000007</v>
      </c>
      <c r="G73" s="14">
        <v>8.8126189999999998</v>
      </c>
      <c r="H73" s="14">
        <v>9.0376279999999998</v>
      </c>
      <c r="I73" s="14">
        <v>9.1761890000000008</v>
      </c>
      <c r="J73" s="14">
        <v>9.3484730000000003</v>
      </c>
      <c r="K73" s="14">
        <v>9.5469059999999999</v>
      </c>
      <c r="L73" s="14">
        <v>9.7772679999999994</v>
      </c>
      <c r="M73" s="14">
        <v>9.8857769999999991</v>
      </c>
      <c r="N73" s="14">
        <v>9.9583720000000007</v>
      </c>
      <c r="O73" s="14">
        <v>10.019743</v>
      </c>
      <c r="P73" s="14">
        <v>10.034081</v>
      </c>
      <c r="Q73" s="14">
        <v>10.094383000000001</v>
      </c>
      <c r="R73" s="14">
        <v>10.107175</v>
      </c>
      <c r="S73" s="14">
        <v>10.119602</v>
      </c>
      <c r="T73" s="14">
        <v>10.135183</v>
      </c>
      <c r="U73" s="14">
        <v>10.125232</v>
      </c>
      <c r="V73" s="14">
        <v>10.134015</v>
      </c>
      <c r="W73" s="14">
        <v>10.134512000000001</v>
      </c>
      <c r="X73" s="14">
        <v>10.159865999999999</v>
      </c>
      <c r="Y73" s="14">
        <v>10.170152</v>
      </c>
      <c r="Z73" s="14">
        <v>10.177268</v>
      </c>
      <c r="AA73" s="14">
        <v>10.173673000000001</v>
      </c>
      <c r="AB73" s="14">
        <v>10.158431999999999</v>
      </c>
      <c r="AC73" s="14">
        <v>10.104977999999999</v>
      </c>
      <c r="AD73" s="14">
        <v>10.084434999999999</v>
      </c>
      <c r="AE73" s="14">
        <v>10.039673000000001</v>
      </c>
      <c r="AF73" s="14">
        <v>10.013901000000001</v>
      </c>
      <c r="AG73" s="14">
        <v>9.9802060000000008</v>
      </c>
      <c r="AH73" s="14">
        <v>9.9484060000000003</v>
      </c>
      <c r="AI73" s="14">
        <v>9.8857909999999993</v>
      </c>
      <c r="AJ73" s="14">
        <v>9.8630890000000004</v>
      </c>
      <c r="AK73" s="21"/>
    </row>
    <row r="74" spans="1:37" s="10" customFormat="1" ht="15" customHeight="1" x14ac:dyDescent="0.45">
      <c r="A74" s="13" t="s">
        <v>46</v>
      </c>
      <c r="B74" s="70"/>
      <c r="C74" s="14">
        <v>382.01821899999999</v>
      </c>
      <c r="D74" s="14">
        <v>390.10827599999999</v>
      </c>
      <c r="E74" s="14">
        <v>421.40802000000002</v>
      </c>
      <c r="F74" s="14">
        <v>437.11679099999998</v>
      </c>
      <c r="G74" s="14">
        <v>449.12988300000001</v>
      </c>
      <c r="H74" s="14">
        <v>457.586792</v>
      </c>
      <c r="I74" s="14">
        <v>463.004211</v>
      </c>
      <c r="J74" s="14">
        <v>469.15533399999998</v>
      </c>
      <c r="K74" s="14">
        <v>475.57815599999998</v>
      </c>
      <c r="L74" s="14">
        <v>481.50848400000001</v>
      </c>
      <c r="M74" s="14">
        <v>482.93429600000002</v>
      </c>
      <c r="N74" s="14">
        <v>483.50741599999998</v>
      </c>
      <c r="O74" s="14">
        <v>484.86044299999998</v>
      </c>
      <c r="P74" s="14">
        <v>482.86163299999998</v>
      </c>
      <c r="Q74" s="14">
        <v>482.129639</v>
      </c>
      <c r="R74" s="14">
        <v>479.66189600000001</v>
      </c>
      <c r="S74" s="14">
        <v>478.27410900000001</v>
      </c>
      <c r="T74" s="14">
        <v>476.85214200000001</v>
      </c>
      <c r="U74" s="14">
        <v>476.09243800000002</v>
      </c>
      <c r="V74" s="14">
        <v>476.04818699999998</v>
      </c>
      <c r="W74" s="14">
        <v>475.87023900000003</v>
      </c>
      <c r="X74" s="14">
        <v>476.50341800000001</v>
      </c>
      <c r="Y74" s="14">
        <v>476.78005999999999</v>
      </c>
      <c r="Z74" s="14">
        <v>476.524902</v>
      </c>
      <c r="AA74" s="14">
        <v>476.19094799999999</v>
      </c>
      <c r="AB74" s="14">
        <v>475.42544600000002</v>
      </c>
      <c r="AC74" s="14">
        <v>473.92254600000001</v>
      </c>
      <c r="AD74" s="14">
        <v>473.54608200000001</v>
      </c>
      <c r="AE74" s="14">
        <v>473.002228</v>
      </c>
      <c r="AF74" s="14">
        <v>472.46096799999998</v>
      </c>
      <c r="AG74" s="14">
        <v>471.99969499999997</v>
      </c>
      <c r="AH74" s="14">
        <v>471.96603399999998</v>
      </c>
      <c r="AI74" s="14">
        <v>471.15313700000002</v>
      </c>
      <c r="AJ74" s="14">
        <v>471.513733</v>
      </c>
      <c r="AK74" s="21"/>
    </row>
    <row r="75" spans="1:37" s="10" customFormat="1" ht="15" customHeight="1" x14ac:dyDescent="0.45">
      <c r="A75" s="13" t="s">
        <v>47</v>
      </c>
      <c r="B75" s="70"/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21"/>
    </row>
    <row r="76" spans="1:37" s="10" customFormat="1" ht="15" customHeight="1" x14ac:dyDescent="0.35">
      <c r="A76" s="15" t="s">
        <v>48</v>
      </c>
      <c r="B76" s="91"/>
      <c r="C76" s="16">
        <v>2849.9741210000002</v>
      </c>
      <c r="D76" s="16">
        <v>3090.2788089999999</v>
      </c>
      <c r="E76" s="16">
        <v>3305.4282229999999</v>
      </c>
      <c r="F76" s="16">
        <v>3426.1713869999999</v>
      </c>
      <c r="G76" s="16">
        <v>3496.2829590000001</v>
      </c>
      <c r="H76" s="16">
        <v>3551.8071289999998</v>
      </c>
      <c r="I76" s="16">
        <v>3591.0751949999999</v>
      </c>
      <c r="J76" s="16">
        <v>3634.7619629999999</v>
      </c>
      <c r="K76" s="16">
        <v>3676.6320799999999</v>
      </c>
      <c r="L76" s="16">
        <v>3743.9472660000001</v>
      </c>
      <c r="M76" s="16">
        <v>3765.2021479999999</v>
      </c>
      <c r="N76" s="16">
        <v>3780.9340820000002</v>
      </c>
      <c r="O76" s="16">
        <v>3789.1225589999999</v>
      </c>
      <c r="P76" s="16">
        <v>3790.1760250000002</v>
      </c>
      <c r="Q76" s="16">
        <v>3806.8940429999998</v>
      </c>
      <c r="R76" s="16">
        <v>3817.5417480000001</v>
      </c>
      <c r="S76" s="16">
        <v>3821.2209469999998</v>
      </c>
      <c r="T76" s="16">
        <v>3834.5131839999999</v>
      </c>
      <c r="U76" s="16">
        <v>3844.7875979999999</v>
      </c>
      <c r="V76" s="16">
        <v>3867.0507809999999</v>
      </c>
      <c r="W76" s="16">
        <v>3879.8491210000002</v>
      </c>
      <c r="X76" s="16">
        <v>3903.951172</v>
      </c>
      <c r="Y76" s="16">
        <v>3920.4399410000001</v>
      </c>
      <c r="Z76" s="16">
        <v>3943.8920899999998</v>
      </c>
      <c r="AA76" s="16">
        <v>3941.2670899999998</v>
      </c>
      <c r="AB76" s="16">
        <v>3943.3972170000002</v>
      </c>
      <c r="AC76" s="16">
        <v>3933.0004880000001</v>
      </c>
      <c r="AD76" s="16">
        <v>3935.4819339999999</v>
      </c>
      <c r="AE76" s="16">
        <v>3930.4577640000002</v>
      </c>
      <c r="AF76" s="16">
        <v>3927.58374</v>
      </c>
      <c r="AG76" s="16">
        <v>3919.3095699999999</v>
      </c>
      <c r="AH76" s="16">
        <v>3922.4038089999999</v>
      </c>
      <c r="AI76" s="16">
        <v>3911.8405760000001</v>
      </c>
      <c r="AJ76" s="16">
        <v>3915.5485840000001</v>
      </c>
      <c r="AK76" s="22"/>
    </row>
    <row r="77" spans="1:37" s="9" customFormat="1" x14ac:dyDescent="0.45">
      <c r="A77" s="3" t="s">
        <v>94</v>
      </c>
      <c r="B77" s="3"/>
    </row>
    <row r="78" spans="1:37" x14ac:dyDescent="0.45">
      <c r="A78" s="11" t="s">
        <v>90</v>
      </c>
      <c r="B78" s="11"/>
      <c r="C78" s="8">
        <v>323128000</v>
      </c>
      <c r="D78" s="8">
        <v>325511000</v>
      </c>
      <c r="E78" s="8">
        <v>327892000</v>
      </c>
      <c r="F78" s="8">
        <v>330269000</v>
      </c>
      <c r="G78" s="8">
        <v>332639000</v>
      </c>
      <c r="H78" s="8">
        <v>334998000</v>
      </c>
      <c r="I78" s="8">
        <v>337342000</v>
      </c>
      <c r="J78" s="8">
        <v>339665000</v>
      </c>
      <c r="K78" s="8">
        <v>341963000</v>
      </c>
      <c r="L78" s="8">
        <v>344234000</v>
      </c>
      <c r="M78" s="8">
        <v>346481000</v>
      </c>
      <c r="N78" s="8">
        <v>348695000</v>
      </c>
      <c r="O78" s="8">
        <v>350872000</v>
      </c>
      <c r="P78" s="8">
        <v>353008000</v>
      </c>
      <c r="Q78" s="8">
        <v>355101000</v>
      </c>
      <c r="R78" s="8">
        <v>357147000</v>
      </c>
      <c r="S78" s="8">
        <v>359147000</v>
      </c>
      <c r="T78" s="8">
        <v>361099000</v>
      </c>
      <c r="U78" s="8">
        <v>363003000</v>
      </c>
      <c r="V78" s="8">
        <v>364862000</v>
      </c>
      <c r="W78" s="8">
        <v>366676000</v>
      </c>
      <c r="X78" s="8">
        <v>368448000</v>
      </c>
      <c r="Y78" s="8">
        <v>370179000</v>
      </c>
      <c r="Z78" s="8">
        <v>371871000</v>
      </c>
      <c r="AA78" s="8">
        <v>373528000</v>
      </c>
      <c r="AB78" s="8">
        <v>375152000</v>
      </c>
      <c r="AC78" s="8">
        <v>376746000</v>
      </c>
      <c r="AD78" s="8">
        <v>378314000</v>
      </c>
      <c r="AE78" s="8">
        <v>379861000</v>
      </c>
      <c r="AF78" s="8">
        <v>381390000</v>
      </c>
      <c r="AG78" s="8">
        <v>382907000</v>
      </c>
      <c r="AH78" s="8">
        <v>384415000</v>
      </c>
      <c r="AI78" s="8">
        <v>385918000</v>
      </c>
      <c r="AJ78" s="8">
        <v>387419000</v>
      </c>
    </row>
    <row r="79" spans="1:37" s="6" customFormat="1" x14ac:dyDescent="0.45">
      <c r="A79" s="11" t="s">
        <v>92</v>
      </c>
      <c r="B79" s="11"/>
      <c r="C79" s="8">
        <v>309326295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37" x14ac:dyDescent="0.45">
      <c r="A80" s="11" t="s">
        <v>91</v>
      </c>
      <c r="B80" s="11"/>
      <c r="C80" s="7">
        <v>210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37" x14ac:dyDescent="0.45">
      <c r="A81" s="11" t="s">
        <v>93</v>
      </c>
      <c r="B81" s="11"/>
      <c r="C81" s="12">
        <f t="shared" ref="C81:AJ81" si="0">$C80*(C78/$C79)</f>
        <v>219.36990516761594</v>
      </c>
      <c r="D81" s="12">
        <f t="shared" si="0"/>
        <v>220.98771137448887</v>
      </c>
      <c r="E81" s="12">
        <f t="shared" si="0"/>
        <v>222.604159791847</v>
      </c>
      <c r="F81" s="12">
        <f t="shared" si="0"/>
        <v>224.21789263017553</v>
      </c>
      <c r="G81" s="12">
        <f t="shared" si="0"/>
        <v>225.8268732052023</v>
      </c>
      <c r="H81" s="12">
        <f t="shared" si="0"/>
        <v>227.4283859378977</v>
      </c>
      <c r="I81" s="12">
        <f t="shared" si="0"/>
        <v>229.01971524923221</v>
      </c>
      <c r="J81" s="12">
        <f t="shared" si="0"/>
        <v>230.59678777066139</v>
      </c>
      <c r="K81" s="12">
        <f t="shared" si="0"/>
        <v>232.15688792315569</v>
      </c>
      <c r="L81" s="12">
        <f t="shared" si="0"/>
        <v>233.69865791720036</v>
      </c>
      <c r="M81" s="12">
        <f t="shared" si="0"/>
        <v>235.22413443706751</v>
      </c>
      <c r="N81" s="12">
        <f t="shared" si="0"/>
        <v>236.72720742994062</v>
      </c>
      <c r="O81" s="12">
        <f t="shared" si="0"/>
        <v>238.20516131679011</v>
      </c>
      <c r="P81" s="12">
        <f t="shared" si="0"/>
        <v>239.65528051858635</v>
      </c>
      <c r="Q81" s="12">
        <f t="shared" si="0"/>
        <v>241.07620724581463</v>
      </c>
      <c r="R81" s="12">
        <f t="shared" si="0"/>
        <v>242.46522591944534</v>
      </c>
      <c r="S81" s="12">
        <f t="shared" si="0"/>
        <v>243.82301543423588</v>
      </c>
      <c r="T81" s="12">
        <f t="shared" si="0"/>
        <v>245.14821800067142</v>
      </c>
      <c r="U81" s="12">
        <f t="shared" si="0"/>
        <v>246.44083361875201</v>
      </c>
      <c r="V81" s="12">
        <f t="shared" si="0"/>
        <v>247.70289897274981</v>
      </c>
      <c r="W81" s="12">
        <f t="shared" si="0"/>
        <v>248.93441406266481</v>
      </c>
      <c r="X81" s="12">
        <f t="shared" si="0"/>
        <v>250.13741557276919</v>
      </c>
      <c r="Y81" s="12">
        <f t="shared" si="0"/>
        <v>251.31258239782036</v>
      </c>
      <c r="Z81" s="12">
        <f t="shared" si="0"/>
        <v>252.46127232733318</v>
      </c>
      <c r="AA81" s="12">
        <f t="shared" si="0"/>
        <v>253.58620094033714</v>
      </c>
      <c r="AB81" s="12">
        <f t="shared" si="0"/>
        <v>254.68872602634704</v>
      </c>
      <c r="AC81" s="12">
        <f t="shared" si="0"/>
        <v>255.7708842696351</v>
      </c>
      <c r="AD81" s="12">
        <f t="shared" si="0"/>
        <v>256.83539124923084</v>
      </c>
      <c r="AE81" s="12">
        <f t="shared" si="0"/>
        <v>257.88564143892131</v>
      </c>
      <c r="AF81" s="12">
        <f t="shared" si="0"/>
        <v>258.92367152297868</v>
      </c>
      <c r="AG81" s="12">
        <f t="shared" si="0"/>
        <v>259.95355486994731</v>
      </c>
      <c r="AH81" s="12">
        <f t="shared" si="0"/>
        <v>260.97732816409933</v>
      </c>
      <c r="AI81" s="12">
        <f t="shared" si="0"/>
        <v>261.9977069844644</v>
      </c>
      <c r="AJ81" s="12">
        <f t="shared" si="0"/>
        <v>263.0167280153147</v>
      </c>
    </row>
    <row r="82" spans="1:37" s="9" customFormat="1" x14ac:dyDescent="0.45">
      <c r="A82" s="3" t="s">
        <v>95</v>
      </c>
      <c r="B82" s="3"/>
    </row>
    <row r="83" spans="1:37" s="10" customFormat="1" ht="15" customHeight="1" x14ac:dyDescent="0.45">
      <c r="A83" s="13" t="s">
        <v>39</v>
      </c>
      <c r="B83" s="70" t="str">
        <f>About!C94</f>
        <v>Heavy or Residual Oil</v>
      </c>
      <c r="C83" s="14">
        <v>9.6672999999999995E-2</v>
      </c>
      <c r="D83" s="14">
        <v>8.4992999999999999E-2</v>
      </c>
      <c r="E83" s="14">
        <v>7.7148999999999995E-2</v>
      </c>
      <c r="F83" s="14">
        <v>7.7271999999999993E-2</v>
      </c>
      <c r="G83" s="14">
        <v>7.7243000000000006E-2</v>
      </c>
      <c r="H83" s="14">
        <v>7.6025999999999996E-2</v>
      </c>
      <c r="I83" s="14">
        <v>7.4742000000000003E-2</v>
      </c>
      <c r="J83" s="14">
        <v>7.3398000000000005E-2</v>
      </c>
      <c r="K83" s="14">
        <v>7.1982000000000004E-2</v>
      </c>
      <c r="L83" s="14">
        <v>6.8927000000000002E-2</v>
      </c>
      <c r="M83" s="14">
        <v>6.5863000000000005E-2</v>
      </c>
      <c r="N83" s="14">
        <v>6.2800999999999996E-2</v>
      </c>
      <c r="O83" s="14">
        <v>5.9603000000000003E-2</v>
      </c>
      <c r="P83" s="14">
        <v>5.5995999999999997E-2</v>
      </c>
      <c r="Q83" s="14">
        <v>5.2399000000000001E-2</v>
      </c>
      <c r="R83" s="14">
        <v>4.8760999999999999E-2</v>
      </c>
      <c r="S83" s="14">
        <v>4.5182E-2</v>
      </c>
      <c r="T83" s="14">
        <v>4.1679000000000001E-2</v>
      </c>
      <c r="U83" s="14">
        <v>3.8183000000000002E-2</v>
      </c>
      <c r="V83" s="14">
        <v>3.5050999999999999E-2</v>
      </c>
      <c r="W83" s="14">
        <v>3.5050999999999999E-2</v>
      </c>
      <c r="X83" s="14">
        <v>3.5050999999999999E-2</v>
      </c>
      <c r="Y83" s="14">
        <v>3.5050999999999999E-2</v>
      </c>
      <c r="Z83" s="14">
        <v>3.5050999999999999E-2</v>
      </c>
      <c r="AA83" s="14">
        <v>3.5050999999999999E-2</v>
      </c>
      <c r="AB83" s="14">
        <v>3.5050999999999999E-2</v>
      </c>
      <c r="AC83" s="14">
        <v>3.5050999999999999E-2</v>
      </c>
      <c r="AD83" s="14">
        <v>3.5050999999999999E-2</v>
      </c>
      <c r="AE83" s="14">
        <v>3.5050999999999999E-2</v>
      </c>
      <c r="AF83" s="14">
        <v>3.5050999999999999E-2</v>
      </c>
      <c r="AG83" s="14">
        <v>3.5050999999999999E-2</v>
      </c>
      <c r="AH83" s="14">
        <v>3.5050999999999999E-2</v>
      </c>
      <c r="AI83" s="14">
        <v>3.5050999999999999E-2</v>
      </c>
      <c r="AJ83" s="14">
        <v>3.5050999999999999E-2</v>
      </c>
    </row>
    <row r="84" spans="1:37" s="10" customFormat="1" ht="15" customHeight="1" x14ac:dyDescent="0.45">
      <c r="A84" s="13" t="s">
        <v>40</v>
      </c>
      <c r="B84" s="70" t="str">
        <f>About!C93</f>
        <v>Petroleum Diesel</v>
      </c>
      <c r="C84" s="14">
        <v>372.29821800000002</v>
      </c>
      <c r="D84" s="14">
        <v>383.44494600000002</v>
      </c>
      <c r="E84" s="14">
        <v>375.26721199999997</v>
      </c>
      <c r="F84" s="14">
        <v>377.93768299999999</v>
      </c>
      <c r="G84" s="14">
        <v>380.561218</v>
      </c>
      <c r="H84" s="14">
        <v>383.91156000000001</v>
      </c>
      <c r="I84" s="14">
        <v>387.02539100000001</v>
      </c>
      <c r="J84" s="14">
        <v>389.19378699999999</v>
      </c>
      <c r="K84" s="14">
        <v>390.87463400000001</v>
      </c>
      <c r="L84" s="14">
        <v>393.11380000000003</v>
      </c>
      <c r="M84" s="14">
        <v>394.55352800000003</v>
      </c>
      <c r="N84" s="14">
        <v>396.32476800000001</v>
      </c>
      <c r="O84" s="14">
        <v>397.57891799999999</v>
      </c>
      <c r="P84" s="14">
        <v>399.123718</v>
      </c>
      <c r="Q84" s="14">
        <v>401.44769300000002</v>
      </c>
      <c r="R84" s="14">
        <v>404.87582400000002</v>
      </c>
      <c r="S84" s="14">
        <v>407.09722900000003</v>
      </c>
      <c r="T84" s="14">
        <v>409.573486</v>
      </c>
      <c r="U84" s="14">
        <v>412.261841</v>
      </c>
      <c r="V84" s="14">
        <v>414.90057400000001</v>
      </c>
      <c r="W84" s="14">
        <v>418.01541099999997</v>
      </c>
      <c r="X84" s="14">
        <v>421.14022799999998</v>
      </c>
      <c r="Y84" s="14">
        <v>424.01135299999999</v>
      </c>
      <c r="Z84" s="14">
        <v>426.714294</v>
      </c>
      <c r="AA84" s="14">
        <v>429.317993</v>
      </c>
      <c r="AB84" s="14">
        <v>432.18182400000001</v>
      </c>
      <c r="AC84" s="14">
        <v>435.19558699999999</v>
      </c>
      <c r="AD84" s="14">
        <v>438.39959700000003</v>
      </c>
      <c r="AE84" s="14">
        <v>441.87194799999997</v>
      </c>
      <c r="AF84" s="14">
        <v>445.48037699999998</v>
      </c>
      <c r="AG84" s="14">
        <v>449.141052</v>
      </c>
      <c r="AH84" s="14">
        <v>452.98461900000001</v>
      </c>
      <c r="AI84" s="14">
        <v>456.77401700000001</v>
      </c>
      <c r="AJ84" s="14">
        <v>460.29534899999999</v>
      </c>
    </row>
    <row r="85" spans="1:37" s="10" customFormat="1" ht="15" customHeight="1" x14ac:dyDescent="0.45">
      <c r="A85" s="13" t="s">
        <v>96</v>
      </c>
      <c r="B85" s="70" t="str">
        <f>About!C90</f>
        <v>LPG/propane/butane</v>
      </c>
      <c r="C85" s="14">
        <v>176.057953</v>
      </c>
      <c r="D85" s="14">
        <v>208.67449999999999</v>
      </c>
      <c r="E85" s="14">
        <v>174.269867</v>
      </c>
      <c r="F85" s="14">
        <v>96.253005999999999</v>
      </c>
      <c r="G85" s="14">
        <v>97.205673000000004</v>
      </c>
      <c r="H85" s="14">
        <v>98.011398</v>
      </c>
      <c r="I85" s="14">
        <v>98.61412</v>
      </c>
      <c r="J85" s="14">
        <v>99.011002000000005</v>
      </c>
      <c r="K85" s="14">
        <v>99.373276000000004</v>
      </c>
      <c r="L85" s="14">
        <v>99.820708999999994</v>
      </c>
      <c r="M85" s="14">
        <v>100.091644</v>
      </c>
      <c r="N85" s="14">
        <v>100.430336</v>
      </c>
      <c r="O85" s="14">
        <v>100.71174600000001</v>
      </c>
      <c r="P85" s="14">
        <v>100.957764</v>
      </c>
      <c r="Q85" s="14">
        <v>101.45161400000001</v>
      </c>
      <c r="R85" s="14">
        <v>102.53529399999999</v>
      </c>
      <c r="S85" s="14">
        <v>102.833359</v>
      </c>
      <c r="T85" s="14">
        <v>103.276527</v>
      </c>
      <c r="U85" s="14">
        <v>103.782516</v>
      </c>
      <c r="V85" s="14">
        <v>104.255402</v>
      </c>
      <c r="W85" s="14">
        <v>105.00346399999999</v>
      </c>
      <c r="X85" s="14">
        <v>105.759308</v>
      </c>
      <c r="Y85" s="14">
        <v>106.43514999999999</v>
      </c>
      <c r="Z85" s="14">
        <v>107.040192</v>
      </c>
      <c r="AA85" s="14">
        <v>107.54388400000001</v>
      </c>
      <c r="AB85" s="14">
        <v>108.111969</v>
      </c>
      <c r="AC85" s="14">
        <v>108.71796399999999</v>
      </c>
      <c r="AD85" s="14">
        <v>109.368301</v>
      </c>
      <c r="AE85" s="14">
        <v>110.082008</v>
      </c>
      <c r="AF85" s="14">
        <v>110.834</v>
      </c>
      <c r="AG85" s="14">
        <v>111.59751900000001</v>
      </c>
      <c r="AH85" s="14">
        <v>112.412437</v>
      </c>
      <c r="AI85" s="14">
        <v>113.22017700000001</v>
      </c>
      <c r="AJ85" s="14">
        <v>113.977699</v>
      </c>
    </row>
    <row r="86" spans="1:37" s="10" customFormat="1" ht="15" customHeight="1" x14ac:dyDescent="0.45">
      <c r="A86" s="13" t="s">
        <v>41</v>
      </c>
      <c r="B86" s="70" t="str">
        <f>About!C92</f>
        <v>Petroleum Diesel</v>
      </c>
      <c r="C86" s="14">
        <v>195.98800700000001</v>
      </c>
      <c r="D86" s="14">
        <v>191.94729599999999</v>
      </c>
      <c r="E86" s="14">
        <v>185.291077</v>
      </c>
      <c r="F86" s="14">
        <v>189.75663800000001</v>
      </c>
      <c r="G86" s="14">
        <v>194.208191</v>
      </c>
      <c r="H86" s="14">
        <v>197.72537199999999</v>
      </c>
      <c r="I86" s="14">
        <v>201.098221</v>
      </c>
      <c r="J86" s="14">
        <v>204.001892</v>
      </c>
      <c r="K86" s="14">
        <v>206.66253699999999</v>
      </c>
      <c r="L86" s="14">
        <v>208.987717</v>
      </c>
      <c r="M86" s="14">
        <v>210.852554</v>
      </c>
      <c r="N86" s="14">
        <v>212.81909200000001</v>
      </c>
      <c r="O86" s="14">
        <v>214.676331</v>
      </c>
      <c r="P86" s="14">
        <v>215.84243799999999</v>
      </c>
      <c r="Q86" s="14">
        <v>217.44223</v>
      </c>
      <c r="R86" s="14">
        <v>219.60612499999999</v>
      </c>
      <c r="S86" s="14">
        <v>221.11308299999999</v>
      </c>
      <c r="T86" s="14">
        <v>222.763611</v>
      </c>
      <c r="U86" s="14">
        <v>224.452789</v>
      </c>
      <c r="V86" s="14">
        <v>226.120544</v>
      </c>
      <c r="W86" s="14">
        <v>228.03185999999999</v>
      </c>
      <c r="X86" s="14">
        <v>229.957855</v>
      </c>
      <c r="Y86" s="14">
        <v>231.69491600000001</v>
      </c>
      <c r="Z86" s="14">
        <v>233.34870900000001</v>
      </c>
      <c r="AA86" s="14">
        <v>234.941025</v>
      </c>
      <c r="AB86" s="14">
        <v>236.67536899999999</v>
      </c>
      <c r="AC86" s="14">
        <v>238.482483</v>
      </c>
      <c r="AD86" s="14">
        <v>240.37674000000001</v>
      </c>
      <c r="AE86" s="14">
        <v>242.41213999999999</v>
      </c>
      <c r="AF86" s="14">
        <v>244.51712000000001</v>
      </c>
      <c r="AG86" s="14">
        <v>246.64044200000001</v>
      </c>
      <c r="AH86" s="14">
        <v>248.86656199999999</v>
      </c>
      <c r="AI86" s="14">
        <v>251.05218500000001</v>
      </c>
      <c r="AJ86" s="14">
        <v>253.07620199999999</v>
      </c>
    </row>
    <row r="87" spans="1:37" s="10" customFormat="1" ht="15" customHeight="1" x14ac:dyDescent="0.45">
      <c r="A87" s="13" t="s">
        <v>42</v>
      </c>
      <c r="B87" s="70" t="str">
        <f>About!C98</f>
        <v>Heavy or Residual Oil</v>
      </c>
      <c r="C87" s="14">
        <v>60.194054000000001</v>
      </c>
      <c r="D87" s="14">
        <v>68.353706000000003</v>
      </c>
      <c r="E87" s="14">
        <v>61.349831000000002</v>
      </c>
      <c r="F87" s="14">
        <v>60.935355999999999</v>
      </c>
      <c r="G87" s="14">
        <v>60.487220999999998</v>
      </c>
      <c r="H87" s="14">
        <v>60.669440999999999</v>
      </c>
      <c r="I87" s="14">
        <v>60.852539</v>
      </c>
      <c r="J87" s="14">
        <v>60.865059000000002</v>
      </c>
      <c r="K87" s="14">
        <v>60.777405000000002</v>
      </c>
      <c r="L87" s="14">
        <v>61.028697999999999</v>
      </c>
      <c r="M87" s="14">
        <v>61.140633000000001</v>
      </c>
      <c r="N87" s="14">
        <v>61.303215000000002</v>
      </c>
      <c r="O87" s="14">
        <v>61.381176000000004</v>
      </c>
      <c r="P87" s="14">
        <v>61.755600000000001</v>
      </c>
      <c r="Q87" s="14">
        <v>62.250095000000002</v>
      </c>
      <c r="R87" s="14">
        <v>62.764327999999999</v>
      </c>
      <c r="S87" s="14">
        <v>63.275803000000003</v>
      </c>
      <c r="T87" s="14">
        <v>63.787078999999999</v>
      </c>
      <c r="U87" s="14">
        <v>64.315253999999996</v>
      </c>
      <c r="V87" s="14">
        <v>64.821540999999996</v>
      </c>
      <c r="W87" s="14">
        <v>65.350166000000002</v>
      </c>
      <c r="X87" s="14">
        <v>65.875670999999997</v>
      </c>
      <c r="Y87" s="14">
        <v>66.365905999999995</v>
      </c>
      <c r="Z87" s="14">
        <v>66.844025000000002</v>
      </c>
      <c r="AA87" s="14">
        <v>67.340118000000004</v>
      </c>
      <c r="AB87" s="14">
        <v>67.87706</v>
      </c>
      <c r="AC87" s="14">
        <v>68.438637</v>
      </c>
      <c r="AD87" s="14">
        <v>69.032203999999993</v>
      </c>
      <c r="AE87" s="14">
        <v>69.669846000000007</v>
      </c>
      <c r="AF87" s="14">
        <v>70.330878999999996</v>
      </c>
      <c r="AG87" s="14">
        <v>71.000564999999995</v>
      </c>
      <c r="AH87" s="14">
        <v>71.701262999999997</v>
      </c>
      <c r="AI87" s="14">
        <v>72.391898999999995</v>
      </c>
      <c r="AJ87" s="14">
        <v>73.035324000000003</v>
      </c>
    </row>
    <row r="88" spans="1:37" s="10" customFormat="1" ht="15" customHeight="1" x14ac:dyDescent="0.45">
      <c r="A88" s="13" t="s">
        <v>88</v>
      </c>
      <c r="B88" s="70"/>
      <c r="C88" s="14">
        <v>804.63494900000001</v>
      </c>
      <c r="D88" s="14">
        <v>852.505493</v>
      </c>
      <c r="E88" s="14">
        <v>796.25518799999998</v>
      </c>
      <c r="F88" s="14">
        <v>724.95996100000002</v>
      </c>
      <c r="G88" s="14">
        <v>732.53961200000003</v>
      </c>
      <c r="H88" s="14">
        <v>740.39379899999994</v>
      </c>
      <c r="I88" s="14">
        <v>747.66503899999998</v>
      </c>
      <c r="J88" s="14">
        <v>753.14514199999996</v>
      </c>
      <c r="K88" s="14">
        <v>757.75982699999997</v>
      </c>
      <c r="L88" s="14">
        <v>763.01983600000005</v>
      </c>
      <c r="M88" s="14">
        <v>766.70422399999995</v>
      </c>
      <c r="N88" s="14">
        <v>770.940247</v>
      </c>
      <c r="O88" s="14">
        <v>774.40777600000001</v>
      </c>
      <c r="P88" s="14">
        <v>777.73553500000003</v>
      </c>
      <c r="Q88" s="14">
        <v>782.64410399999997</v>
      </c>
      <c r="R88" s="14">
        <v>789.83038299999998</v>
      </c>
      <c r="S88" s="14">
        <v>794.36468500000001</v>
      </c>
      <c r="T88" s="14">
        <v>799.44244400000002</v>
      </c>
      <c r="U88" s="14">
        <v>804.85064699999998</v>
      </c>
      <c r="V88" s="14">
        <v>810.13311799999997</v>
      </c>
      <c r="W88" s="14">
        <v>816.43591300000003</v>
      </c>
      <c r="X88" s="14">
        <v>822.76812700000005</v>
      </c>
      <c r="Y88" s="14">
        <v>828.542419</v>
      </c>
      <c r="Z88" s="14">
        <v>833.98230000000001</v>
      </c>
      <c r="AA88" s="14">
        <v>839.17810099999997</v>
      </c>
      <c r="AB88" s="14">
        <v>844.88128700000004</v>
      </c>
      <c r="AC88" s="14">
        <v>850.86975099999995</v>
      </c>
      <c r="AD88" s="14">
        <v>857.21191399999998</v>
      </c>
      <c r="AE88" s="14">
        <v>864.07098399999995</v>
      </c>
      <c r="AF88" s="14">
        <v>871.19744900000001</v>
      </c>
      <c r="AG88" s="14">
        <v>878.41461200000003</v>
      </c>
      <c r="AH88" s="14">
        <v>885.99987799999997</v>
      </c>
      <c r="AI88" s="14">
        <v>893.47332800000004</v>
      </c>
      <c r="AJ88" s="14">
        <v>900.41961700000002</v>
      </c>
    </row>
    <row r="89" spans="1:37" s="10" customFormat="1" ht="15" customHeight="1" x14ac:dyDescent="0.45">
      <c r="A89" s="13" t="s">
        <v>43</v>
      </c>
      <c r="B89" s="70"/>
      <c r="C89" s="14">
        <v>69.368279000000001</v>
      </c>
      <c r="D89" s="14">
        <v>68.730209000000002</v>
      </c>
      <c r="E89" s="14">
        <v>67.718277</v>
      </c>
      <c r="F89" s="14">
        <v>68.715530000000001</v>
      </c>
      <c r="G89" s="14">
        <v>69.726378999999994</v>
      </c>
      <c r="H89" s="14">
        <v>70.543792999999994</v>
      </c>
      <c r="I89" s="14">
        <v>71.229324000000005</v>
      </c>
      <c r="J89" s="14">
        <v>71.772757999999996</v>
      </c>
      <c r="K89" s="14">
        <v>72.264702</v>
      </c>
      <c r="L89" s="14">
        <v>72.713645999999997</v>
      </c>
      <c r="M89" s="14">
        <v>73.036620999999997</v>
      </c>
      <c r="N89" s="14">
        <v>73.397025999999997</v>
      </c>
      <c r="O89" s="14">
        <v>73.677490000000006</v>
      </c>
      <c r="P89" s="14">
        <v>73.845237999999995</v>
      </c>
      <c r="Q89" s="14">
        <v>74.162979000000007</v>
      </c>
      <c r="R89" s="14">
        <v>74.896156000000005</v>
      </c>
      <c r="S89" s="14">
        <v>75.131866000000002</v>
      </c>
      <c r="T89" s="14">
        <v>75.455582000000007</v>
      </c>
      <c r="U89" s="14">
        <v>75.803673000000003</v>
      </c>
      <c r="V89" s="14">
        <v>76.149840999999995</v>
      </c>
      <c r="W89" s="14">
        <v>76.675644000000005</v>
      </c>
      <c r="X89" s="14">
        <v>77.203445000000002</v>
      </c>
      <c r="Y89" s="14">
        <v>77.662757999999997</v>
      </c>
      <c r="Z89" s="14">
        <v>78.083939000000001</v>
      </c>
      <c r="AA89" s="14">
        <v>78.443459000000004</v>
      </c>
      <c r="AB89" s="14">
        <v>78.853606999999997</v>
      </c>
      <c r="AC89" s="14">
        <v>79.295212000000006</v>
      </c>
      <c r="AD89" s="14">
        <v>79.770499999999998</v>
      </c>
      <c r="AE89" s="14">
        <v>80.297318000000004</v>
      </c>
      <c r="AF89" s="14">
        <v>80.856262000000001</v>
      </c>
      <c r="AG89" s="14">
        <v>81.432120999999995</v>
      </c>
      <c r="AH89" s="14">
        <v>82.053825000000003</v>
      </c>
      <c r="AI89" s="14">
        <v>82.680274999999995</v>
      </c>
      <c r="AJ89" s="14">
        <v>83.280586</v>
      </c>
    </row>
    <row r="90" spans="1:37" s="10" customFormat="1" ht="15" customHeight="1" x14ac:dyDescent="0.45">
      <c r="A90" s="13" t="s">
        <v>44</v>
      </c>
      <c r="B90" s="70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7" s="10" customFormat="1" ht="15" customHeight="1" x14ac:dyDescent="0.45">
      <c r="A91" s="13" t="s">
        <v>45</v>
      </c>
      <c r="B91" s="70"/>
      <c r="C91" s="14">
        <v>126.404022</v>
      </c>
      <c r="D91" s="14">
        <v>127.88163</v>
      </c>
      <c r="E91" s="14">
        <v>125.536278</v>
      </c>
      <c r="F91" s="14">
        <v>128.15245100000001</v>
      </c>
      <c r="G91" s="14">
        <v>130.70107999999999</v>
      </c>
      <c r="H91" s="14">
        <v>132.79638700000001</v>
      </c>
      <c r="I91" s="14">
        <v>134.92765800000001</v>
      </c>
      <c r="J91" s="14">
        <v>136.754974</v>
      </c>
      <c r="K91" s="14">
        <v>138.449951</v>
      </c>
      <c r="L91" s="14">
        <v>140.032883</v>
      </c>
      <c r="M91" s="14">
        <v>141.29113799999999</v>
      </c>
      <c r="N91" s="14">
        <v>142.57965100000001</v>
      </c>
      <c r="O91" s="14">
        <v>143.833664</v>
      </c>
      <c r="P91" s="14">
        <v>144.74401900000001</v>
      </c>
      <c r="Q91" s="14">
        <v>145.835632</v>
      </c>
      <c r="R91" s="14">
        <v>147.00756799999999</v>
      </c>
      <c r="S91" s="14">
        <v>148.13810699999999</v>
      </c>
      <c r="T91" s="14">
        <v>149.22689800000001</v>
      </c>
      <c r="U91" s="14">
        <v>150.348724</v>
      </c>
      <c r="V91" s="14">
        <v>151.46139500000001</v>
      </c>
      <c r="W91" s="14">
        <v>152.58296200000001</v>
      </c>
      <c r="X91" s="14">
        <v>153.70095800000001</v>
      </c>
      <c r="Y91" s="14">
        <v>154.72216800000001</v>
      </c>
      <c r="Z91" s="14">
        <v>155.68014500000001</v>
      </c>
      <c r="AA91" s="14">
        <v>156.67439300000001</v>
      </c>
      <c r="AB91" s="14">
        <v>157.79980499999999</v>
      </c>
      <c r="AC91" s="14">
        <v>158.97522000000001</v>
      </c>
      <c r="AD91" s="14">
        <v>160.198578</v>
      </c>
      <c r="AE91" s="14">
        <v>161.52488700000001</v>
      </c>
      <c r="AF91" s="14">
        <v>162.898697</v>
      </c>
      <c r="AG91" s="14">
        <v>164.28311199999999</v>
      </c>
      <c r="AH91" s="14">
        <v>165.74520899999999</v>
      </c>
      <c r="AI91" s="14">
        <v>167.180511</v>
      </c>
      <c r="AJ91" s="14">
        <v>168.50799599999999</v>
      </c>
    </row>
    <row r="92" spans="1:37" s="10" customFormat="1" ht="15" customHeight="1" x14ac:dyDescent="0.45">
      <c r="A92" s="13" t="s">
        <v>49</v>
      </c>
      <c r="B92" s="70"/>
      <c r="C92" s="14">
        <v>157.322937</v>
      </c>
      <c r="D92" s="14">
        <v>153.701065</v>
      </c>
      <c r="E92" s="14">
        <v>151.582672</v>
      </c>
      <c r="F92" s="14">
        <v>155.69169600000001</v>
      </c>
      <c r="G92" s="14">
        <v>159.86795000000001</v>
      </c>
      <c r="H92" s="14">
        <v>162.80221599999999</v>
      </c>
      <c r="I92" s="14">
        <v>165.74144000000001</v>
      </c>
      <c r="J92" s="14">
        <v>168.31100499999999</v>
      </c>
      <c r="K92" s="14">
        <v>170.69059799999999</v>
      </c>
      <c r="L92" s="14">
        <v>172.38211100000001</v>
      </c>
      <c r="M92" s="14">
        <v>173.741119</v>
      </c>
      <c r="N92" s="14">
        <v>175.29757699999999</v>
      </c>
      <c r="O92" s="14">
        <v>176.678528</v>
      </c>
      <c r="P92" s="14">
        <v>177.27307099999999</v>
      </c>
      <c r="Q92" s="14">
        <v>178.23526000000001</v>
      </c>
      <c r="R92" s="14">
        <v>179.42210399999999</v>
      </c>
      <c r="S92" s="14">
        <v>180.38732899999999</v>
      </c>
      <c r="T92" s="14">
        <v>181.36642499999999</v>
      </c>
      <c r="U92" s="14">
        <v>182.40707399999999</v>
      </c>
      <c r="V92" s="14">
        <v>183.42965699999999</v>
      </c>
      <c r="W92" s="14">
        <v>184.56994599999999</v>
      </c>
      <c r="X92" s="14">
        <v>185.71440100000001</v>
      </c>
      <c r="Y92" s="14">
        <v>186.758926</v>
      </c>
      <c r="Z92" s="14">
        <v>187.737335</v>
      </c>
      <c r="AA92" s="14">
        <v>188.73962399999999</v>
      </c>
      <c r="AB92" s="14">
        <v>189.84655799999999</v>
      </c>
      <c r="AC92" s="14">
        <v>191.029053</v>
      </c>
      <c r="AD92" s="14">
        <v>192.29748499999999</v>
      </c>
      <c r="AE92" s="14">
        <v>193.690247</v>
      </c>
      <c r="AF92" s="14">
        <v>195.154144</v>
      </c>
      <c r="AG92" s="14">
        <v>196.645126</v>
      </c>
      <c r="AH92" s="14">
        <v>198.225784</v>
      </c>
      <c r="AI92" s="14">
        <v>199.78537</v>
      </c>
      <c r="AJ92" s="14">
        <v>201.23130800000001</v>
      </c>
    </row>
    <row r="93" spans="1:37" s="10" customFormat="1" ht="15" customHeight="1" x14ac:dyDescent="0.35">
      <c r="A93" s="15" t="s">
        <v>48</v>
      </c>
      <c r="B93" s="91"/>
      <c r="C93" s="16">
        <v>1157.730225</v>
      </c>
      <c r="D93" s="16">
        <v>1202.8183590000001</v>
      </c>
      <c r="E93" s="16">
        <v>1141.0924070000001</v>
      </c>
      <c r="F93" s="16">
        <v>1077.5196530000001</v>
      </c>
      <c r="G93" s="16">
        <v>1092.834961</v>
      </c>
      <c r="H93" s="16">
        <v>1106.536255</v>
      </c>
      <c r="I93" s="16">
        <v>1119.5634769999999</v>
      </c>
      <c r="J93" s="16">
        <v>1129.9838870000001</v>
      </c>
      <c r="K93" s="16">
        <v>1139.165039</v>
      </c>
      <c r="L93" s="16">
        <v>1148.1484379999999</v>
      </c>
      <c r="M93" s="16">
        <v>1154.7730710000001</v>
      </c>
      <c r="N93" s="16">
        <v>1162.2144780000001</v>
      </c>
      <c r="O93" s="16">
        <v>1168.5974120000001</v>
      </c>
      <c r="P93" s="16">
        <v>1173.5979</v>
      </c>
      <c r="Q93" s="16">
        <v>1180.8779300000001</v>
      </c>
      <c r="R93" s="16">
        <v>1191.15625</v>
      </c>
      <c r="S93" s="16">
        <v>1198.0219729999999</v>
      </c>
      <c r="T93" s="16">
        <v>1205.4913329999999</v>
      </c>
      <c r="U93" s="16">
        <v>1213.4101559999999</v>
      </c>
      <c r="V93" s="16">
        <v>1221.174072</v>
      </c>
      <c r="W93" s="16">
        <v>1230.2645259999999</v>
      </c>
      <c r="X93" s="16">
        <v>1239.386841</v>
      </c>
      <c r="Y93" s="16">
        <v>1247.686279</v>
      </c>
      <c r="Z93" s="16">
        <v>1255.483643</v>
      </c>
      <c r="AA93" s="16">
        <v>1263.0356449999999</v>
      </c>
      <c r="AB93" s="16">
        <v>1271.381226</v>
      </c>
      <c r="AC93" s="16">
        <v>1280.169189</v>
      </c>
      <c r="AD93" s="16">
        <v>1289.4785159999999</v>
      </c>
      <c r="AE93" s="16">
        <v>1299.583496</v>
      </c>
      <c r="AF93" s="16">
        <v>1310.106567</v>
      </c>
      <c r="AG93" s="16">
        <v>1320.775024</v>
      </c>
      <c r="AH93" s="16">
        <v>1332.02478</v>
      </c>
      <c r="AI93" s="16">
        <v>1343.1195070000001</v>
      </c>
      <c r="AJ93" s="16">
        <v>1353.4395750000001</v>
      </c>
    </row>
    <row r="94" spans="1:37" s="9" customFormat="1" x14ac:dyDescent="0.45">
      <c r="A94" s="3" t="s">
        <v>338</v>
      </c>
      <c r="B94" s="3"/>
    </row>
    <row r="95" spans="1:37" s="10" customFormat="1" ht="15" customHeight="1" x14ac:dyDescent="0.45">
      <c r="A95" s="62" t="s">
        <v>325</v>
      </c>
      <c r="B95" s="62" t="str">
        <f>About!C90</f>
        <v>LPG/propane/butane</v>
      </c>
      <c r="C95" s="66">
        <v>0.439772</v>
      </c>
      <c r="D95" s="66">
        <v>0.52067200000000002</v>
      </c>
      <c r="E95" s="66">
        <v>0.44447199999999998</v>
      </c>
      <c r="F95" s="66">
        <v>0.19968</v>
      </c>
      <c r="G95" s="66">
        <v>0.19961200000000001</v>
      </c>
      <c r="H95" s="66">
        <v>0.19977400000000001</v>
      </c>
      <c r="I95" s="66">
        <v>0.19994300000000001</v>
      </c>
      <c r="J95" s="66">
        <v>0.19985</v>
      </c>
      <c r="K95" s="66">
        <v>0.20059399999999999</v>
      </c>
      <c r="L95" s="66">
        <v>0.20139299999999999</v>
      </c>
      <c r="M95" s="66">
        <v>0.201958</v>
      </c>
      <c r="N95" s="66">
        <v>0.20313100000000001</v>
      </c>
      <c r="O95" s="66">
        <v>0.20412</v>
      </c>
      <c r="P95" s="66">
        <v>0.20505200000000001</v>
      </c>
      <c r="Q95" s="66">
        <v>0.20644199999999999</v>
      </c>
      <c r="R95" s="66">
        <v>0.208231</v>
      </c>
      <c r="S95" s="66">
        <v>0.20915900000000001</v>
      </c>
      <c r="T95" s="66">
        <v>0.210535</v>
      </c>
      <c r="U95" s="66">
        <v>0.212064</v>
      </c>
      <c r="V95" s="66">
        <v>0.213366</v>
      </c>
      <c r="W95" s="66">
        <v>0.21501300000000001</v>
      </c>
      <c r="X95" s="66">
        <v>0.21679699999999999</v>
      </c>
      <c r="Y95" s="66">
        <v>0.218144</v>
      </c>
      <c r="Z95" s="66">
        <v>0.219636</v>
      </c>
      <c r="AA95" s="66">
        <v>0.221191</v>
      </c>
      <c r="AB95" s="66">
        <v>0.222553</v>
      </c>
      <c r="AC95" s="66">
        <v>0.22416</v>
      </c>
      <c r="AD95" s="66">
        <v>0.226054</v>
      </c>
      <c r="AE95" s="66">
        <v>0.227992</v>
      </c>
      <c r="AF95" s="66">
        <v>0.23014399999999999</v>
      </c>
      <c r="AG95" s="66">
        <v>0.23227400000000001</v>
      </c>
      <c r="AH95" s="66">
        <v>0.23442199999999999</v>
      </c>
      <c r="AI95" s="66">
        <v>0.236372</v>
      </c>
      <c r="AJ95" s="66">
        <v>0.23841300000000001</v>
      </c>
      <c r="AK95" s="64">
        <v>-2.4114E-2</v>
      </c>
    </row>
    <row r="96" spans="1:37" s="10" customFormat="1" ht="15" customHeight="1" x14ac:dyDescent="0.45">
      <c r="A96" s="62" t="s">
        <v>326</v>
      </c>
      <c r="B96" s="62" t="str">
        <f>About!C91</f>
        <v>LPG/propane/butane</v>
      </c>
      <c r="C96" s="66">
        <v>2.3506</v>
      </c>
      <c r="D96" s="66">
        <v>2.5752999999999999</v>
      </c>
      <c r="E96" s="66">
        <v>2.7801999999999998</v>
      </c>
      <c r="F96" s="66">
        <v>2.9331</v>
      </c>
      <c r="G96" s="66">
        <v>3.1452</v>
      </c>
      <c r="H96" s="66">
        <v>3.239655</v>
      </c>
      <c r="I96" s="66">
        <v>3.3009840000000001</v>
      </c>
      <c r="J96" s="66">
        <v>3.3742209999999999</v>
      </c>
      <c r="K96" s="66">
        <v>3.4241670000000002</v>
      </c>
      <c r="L96" s="66">
        <v>3.4581080000000002</v>
      </c>
      <c r="M96" s="66">
        <v>3.5395099999999999</v>
      </c>
      <c r="N96" s="66">
        <v>3.5844140000000002</v>
      </c>
      <c r="O96" s="66">
        <v>3.649616</v>
      </c>
      <c r="P96" s="66">
        <v>3.6760510000000002</v>
      </c>
      <c r="Q96" s="66">
        <v>3.721457</v>
      </c>
      <c r="R96" s="66">
        <v>3.7670729999999999</v>
      </c>
      <c r="S96" s="66">
        <v>3.8010090000000001</v>
      </c>
      <c r="T96" s="66">
        <v>3.794006</v>
      </c>
      <c r="U96" s="66">
        <v>3.8187700000000002</v>
      </c>
      <c r="V96" s="66">
        <v>3.8547539999999998</v>
      </c>
      <c r="W96" s="66">
        <v>3.8642080000000001</v>
      </c>
      <c r="X96" s="66">
        <v>3.9172690000000001</v>
      </c>
      <c r="Y96" s="66">
        <v>3.9433720000000001</v>
      </c>
      <c r="Z96" s="66">
        <v>3.9567410000000001</v>
      </c>
      <c r="AA96" s="66">
        <v>3.984451</v>
      </c>
      <c r="AB96" s="66">
        <v>4.0168059999999999</v>
      </c>
      <c r="AC96" s="66">
        <v>4.009512</v>
      </c>
      <c r="AD96" s="66">
        <v>4.034332</v>
      </c>
      <c r="AE96" s="66">
        <v>4.0472320000000002</v>
      </c>
      <c r="AF96" s="66">
        <v>4.0707820000000003</v>
      </c>
      <c r="AG96" s="66">
        <v>4.0935550000000003</v>
      </c>
      <c r="AH96" s="66">
        <v>4.1407959999999999</v>
      </c>
      <c r="AI96" s="66">
        <v>4.1461370000000004</v>
      </c>
      <c r="AJ96" s="66">
        <v>4.1715900000000001</v>
      </c>
      <c r="AK96" s="64">
        <v>1.5187000000000001E-2</v>
      </c>
    </row>
    <row r="97" spans="1:37" s="10" customFormat="1" ht="15" customHeight="1" x14ac:dyDescent="0.45">
      <c r="A97" s="62" t="s">
        <v>327</v>
      </c>
      <c r="B97" s="62" t="str">
        <f>About!C92</f>
        <v>Petroleum Diesel</v>
      </c>
      <c r="C97" s="66">
        <v>0.26169999999999999</v>
      </c>
      <c r="D97" s="66">
        <v>0.26140000000000002</v>
      </c>
      <c r="E97" s="66">
        <v>0.2616</v>
      </c>
      <c r="F97" s="66">
        <v>0.268758</v>
      </c>
      <c r="G97" s="66">
        <v>0.27503499999999997</v>
      </c>
      <c r="H97" s="66">
        <v>0.27960200000000002</v>
      </c>
      <c r="I97" s="66">
        <v>0.283412</v>
      </c>
      <c r="J97" s="66">
        <v>0.28689700000000001</v>
      </c>
      <c r="K97" s="66">
        <v>0.29019299999999998</v>
      </c>
      <c r="L97" s="66">
        <v>0.29344300000000001</v>
      </c>
      <c r="M97" s="66">
        <v>0.295381</v>
      </c>
      <c r="N97" s="66">
        <v>0.29722799999999999</v>
      </c>
      <c r="O97" s="66">
        <v>0.29903099999999999</v>
      </c>
      <c r="P97" s="66">
        <v>0.29982599999999998</v>
      </c>
      <c r="Q97" s="66">
        <v>0.30136099999999999</v>
      </c>
      <c r="R97" s="66">
        <v>0.30305799999999999</v>
      </c>
      <c r="S97" s="66">
        <v>0.304205</v>
      </c>
      <c r="T97" s="66">
        <v>0.305589</v>
      </c>
      <c r="U97" s="66">
        <v>0.30698599999999998</v>
      </c>
      <c r="V97" s="66">
        <v>0.30851400000000001</v>
      </c>
      <c r="W97" s="66">
        <v>0.31019999999999998</v>
      </c>
      <c r="X97" s="66">
        <v>0.31214799999999998</v>
      </c>
      <c r="Y97" s="66">
        <v>0.31377899999999997</v>
      </c>
      <c r="Z97" s="66">
        <v>0.31533099999999997</v>
      </c>
      <c r="AA97" s="66">
        <v>0.31679800000000002</v>
      </c>
      <c r="AB97" s="66">
        <v>0.31836799999999998</v>
      </c>
      <c r="AC97" s="66">
        <v>0.31982500000000003</v>
      </c>
      <c r="AD97" s="66">
        <v>0.32156600000000002</v>
      </c>
      <c r="AE97" s="66">
        <v>0.323349</v>
      </c>
      <c r="AF97" s="66">
        <v>0.32525500000000002</v>
      </c>
      <c r="AG97" s="66">
        <v>0.32716499999999998</v>
      </c>
      <c r="AH97" s="66">
        <v>0.32925700000000002</v>
      </c>
      <c r="AI97" s="66">
        <v>0.33109300000000003</v>
      </c>
      <c r="AJ97" s="66">
        <v>0.33303899999999997</v>
      </c>
      <c r="AK97" s="64">
        <v>7.5979999999999997E-3</v>
      </c>
    </row>
    <row r="98" spans="1:37" s="10" customFormat="1" ht="15" customHeight="1" x14ac:dyDescent="0.45">
      <c r="A98" s="62" t="s">
        <v>51</v>
      </c>
      <c r="B98" s="62" t="str">
        <f>About!C93</f>
        <v>Petroleum Diesel</v>
      </c>
      <c r="C98" s="66">
        <v>1.1632229999999999</v>
      </c>
      <c r="D98" s="66">
        <v>1.222623</v>
      </c>
      <c r="E98" s="66">
        <v>1.2315229999999999</v>
      </c>
      <c r="F98" s="66">
        <v>1.2455210000000001</v>
      </c>
      <c r="G98" s="66">
        <v>1.2498389999999999</v>
      </c>
      <c r="H98" s="66">
        <v>1.2583789999999999</v>
      </c>
      <c r="I98" s="66">
        <v>1.2626679999999999</v>
      </c>
      <c r="J98" s="66">
        <v>1.2664010000000001</v>
      </c>
      <c r="K98" s="66">
        <v>1.2709239999999999</v>
      </c>
      <c r="L98" s="66">
        <v>1.277825</v>
      </c>
      <c r="M98" s="66">
        <v>1.282006</v>
      </c>
      <c r="N98" s="66">
        <v>1.2880400000000001</v>
      </c>
      <c r="O98" s="66">
        <v>1.2932619999999999</v>
      </c>
      <c r="P98" s="66">
        <v>1.298848</v>
      </c>
      <c r="Q98" s="66">
        <v>1.307579</v>
      </c>
      <c r="R98" s="66">
        <v>1.3155859999999999</v>
      </c>
      <c r="S98" s="66">
        <v>1.322735</v>
      </c>
      <c r="T98" s="66">
        <v>1.3315269999999999</v>
      </c>
      <c r="U98" s="66">
        <v>1.3420879999999999</v>
      </c>
      <c r="V98" s="66">
        <v>1.352257</v>
      </c>
      <c r="W98" s="66">
        <v>1.3619000000000001</v>
      </c>
      <c r="X98" s="66">
        <v>1.3741969999999999</v>
      </c>
      <c r="Y98" s="66">
        <v>1.383532</v>
      </c>
      <c r="Z98" s="66">
        <v>1.394199</v>
      </c>
      <c r="AA98" s="66">
        <v>1.40682</v>
      </c>
      <c r="AB98" s="66">
        <v>1.417697</v>
      </c>
      <c r="AC98" s="66">
        <v>1.4283410000000001</v>
      </c>
      <c r="AD98" s="66">
        <v>1.4420500000000001</v>
      </c>
      <c r="AE98" s="66">
        <v>1.4550559999999999</v>
      </c>
      <c r="AF98" s="66">
        <v>1.469325</v>
      </c>
      <c r="AG98" s="66">
        <v>1.4833419999999999</v>
      </c>
      <c r="AH98" s="66">
        <v>1.497719</v>
      </c>
      <c r="AI98" s="66">
        <v>1.5087710000000001</v>
      </c>
      <c r="AJ98" s="66">
        <v>1.521933</v>
      </c>
      <c r="AK98" s="64">
        <v>6.8669999999999998E-3</v>
      </c>
    </row>
    <row r="99" spans="1:37" s="10" customFormat="1" ht="15" customHeight="1" x14ac:dyDescent="0.45">
      <c r="A99" s="62" t="s">
        <v>52</v>
      </c>
      <c r="B99" s="62" t="str">
        <f>About!C94</f>
        <v>Heavy or Residual Oil</v>
      </c>
      <c r="C99" s="66">
        <v>5.4046999999999998E-2</v>
      </c>
      <c r="D99" s="66">
        <v>5.0047000000000001E-2</v>
      </c>
      <c r="E99" s="66">
        <v>5.2646999999999999E-2</v>
      </c>
      <c r="F99" s="66">
        <v>5.4524000000000003E-2</v>
      </c>
      <c r="G99" s="66">
        <v>5.6184999999999999E-2</v>
      </c>
      <c r="H99" s="66">
        <v>5.7258999999999997E-2</v>
      </c>
      <c r="I99" s="66">
        <v>5.8069000000000003E-2</v>
      </c>
      <c r="J99" s="66">
        <v>5.9026000000000002E-2</v>
      </c>
      <c r="K99" s="66">
        <v>6.0484000000000003E-2</v>
      </c>
      <c r="L99" s="66">
        <v>6.1610999999999999E-2</v>
      </c>
      <c r="M99" s="66">
        <v>6.2170999999999997E-2</v>
      </c>
      <c r="N99" s="66">
        <v>6.2813999999999995E-2</v>
      </c>
      <c r="O99" s="66">
        <v>6.3417000000000001E-2</v>
      </c>
      <c r="P99" s="66">
        <v>6.3611000000000001E-2</v>
      </c>
      <c r="Q99" s="66">
        <v>6.3933000000000004E-2</v>
      </c>
      <c r="R99" s="66">
        <v>6.4126000000000002E-2</v>
      </c>
      <c r="S99" s="66">
        <v>6.4411999999999997E-2</v>
      </c>
      <c r="T99" s="66">
        <v>6.4648999999999998E-2</v>
      </c>
      <c r="U99" s="66">
        <v>6.4921999999999994E-2</v>
      </c>
      <c r="V99" s="66">
        <v>6.5262000000000001E-2</v>
      </c>
      <c r="W99" s="66">
        <v>6.5572000000000005E-2</v>
      </c>
      <c r="X99" s="66">
        <v>6.5956000000000001E-2</v>
      </c>
      <c r="Y99" s="66">
        <v>6.6229999999999997E-2</v>
      </c>
      <c r="Z99" s="66">
        <v>6.6513000000000003E-2</v>
      </c>
      <c r="AA99" s="66">
        <v>6.6736000000000004E-2</v>
      </c>
      <c r="AB99" s="66">
        <v>6.6878999999999994E-2</v>
      </c>
      <c r="AC99" s="66">
        <v>6.6961000000000007E-2</v>
      </c>
      <c r="AD99" s="66">
        <v>6.7220000000000002E-2</v>
      </c>
      <c r="AE99" s="66">
        <v>6.7430000000000004E-2</v>
      </c>
      <c r="AF99" s="66">
        <v>6.7631999999999998E-2</v>
      </c>
      <c r="AG99" s="66">
        <v>6.7854999999999999E-2</v>
      </c>
      <c r="AH99" s="66">
        <v>6.8171999999999996E-2</v>
      </c>
      <c r="AI99" s="66">
        <v>6.8367999999999998E-2</v>
      </c>
      <c r="AJ99" s="66">
        <v>6.8713999999999997E-2</v>
      </c>
      <c r="AK99" s="64">
        <v>9.9550000000000003E-3</v>
      </c>
    </row>
    <row r="100" spans="1:37" s="10" customFormat="1" ht="15" customHeight="1" x14ac:dyDescent="0.45">
      <c r="A100" s="62" t="s">
        <v>53</v>
      </c>
      <c r="B100" s="62" t="str">
        <f>About!C95</f>
        <v>LPG/propane/butane</v>
      </c>
      <c r="C100" s="66">
        <v>0.69910000000000005</v>
      </c>
      <c r="D100" s="66">
        <v>0.65690000000000004</v>
      </c>
      <c r="E100" s="66">
        <v>0.69799999999999995</v>
      </c>
      <c r="F100" s="66">
        <v>0.72949299999999995</v>
      </c>
      <c r="G100" s="66">
        <v>0.77407800000000004</v>
      </c>
      <c r="H100" s="66">
        <v>0.819407</v>
      </c>
      <c r="I100" s="66">
        <v>0.85519100000000003</v>
      </c>
      <c r="J100" s="66">
        <v>0.89721600000000001</v>
      </c>
      <c r="K100" s="66">
        <v>0.92813900000000005</v>
      </c>
      <c r="L100" s="66">
        <v>0.95019500000000001</v>
      </c>
      <c r="M100" s="66">
        <v>0.99443700000000002</v>
      </c>
      <c r="N100" s="66">
        <v>1.0226770000000001</v>
      </c>
      <c r="O100" s="66">
        <v>1.0589329999999999</v>
      </c>
      <c r="P100" s="66">
        <v>1.076451</v>
      </c>
      <c r="Q100" s="66">
        <v>1.1015649999999999</v>
      </c>
      <c r="R100" s="66">
        <v>1.127151</v>
      </c>
      <c r="S100" s="66">
        <v>1.146841</v>
      </c>
      <c r="T100" s="66">
        <v>1.1452260000000001</v>
      </c>
      <c r="U100" s="66">
        <v>1.1584840000000001</v>
      </c>
      <c r="V100" s="66">
        <v>1.177856</v>
      </c>
      <c r="W100" s="66">
        <v>1.1850069999999999</v>
      </c>
      <c r="X100" s="66">
        <v>1.212761</v>
      </c>
      <c r="Y100" s="66">
        <v>1.2285619999999999</v>
      </c>
      <c r="Z100" s="66">
        <v>1.2370909999999999</v>
      </c>
      <c r="AA100" s="66">
        <v>1.251803</v>
      </c>
      <c r="AB100" s="66">
        <v>1.2693559999999999</v>
      </c>
      <c r="AC100" s="66">
        <v>1.267558</v>
      </c>
      <c r="AD100" s="66">
        <v>1.2807440000000001</v>
      </c>
      <c r="AE100" s="66">
        <v>1.2886660000000001</v>
      </c>
      <c r="AF100" s="66">
        <v>1.301666</v>
      </c>
      <c r="AG100" s="66">
        <v>1.314546</v>
      </c>
      <c r="AH100" s="66">
        <v>1.3396220000000001</v>
      </c>
      <c r="AI100" s="66">
        <v>1.3422879999999999</v>
      </c>
      <c r="AJ100" s="66">
        <v>1.3581529999999999</v>
      </c>
      <c r="AK100" s="64">
        <v>2.2957999999999999E-2</v>
      </c>
    </row>
    <row r="101" spans="1:37" s="10" customFormat="1" ht="15" customHeight="1" x14ac:dyDescent="0.45">
      <c r="A101" s="62" t="s">
        <v>328</v>
      </c>
      <c r="B101" s="62" t="str">
        <f>About!C96</f>
        <v>Petroleum Diesel</v>
      </c>
      <c r="C101" s="66">
        <v>8.5871000000000003E-2</v>
      </c>
      <c r="D101" s="66">
        <v>8.8170999999999999E-2</v>
      </c>
      <c r="E101" s="66">
        <v>9.3171000000000004E-2</v>
      </c>
      <c r="F101" s="66">
        <v>8.8564000000000004E-2</v>
      </c>
      <c r="G101" s="66">
        <v>8.3861000000000005E-2</v>
      </c>
      <c r="H101" s="66">
        <v>8.0367999999999995E-2</v>
      </c>
      <c r="I101" s="66">
        <v>7.7727000000000004E-2</v>
      </c>
      <c r="J101" s="66">
        <v>7.5356999999999993E-2</v>
      </c>
      <c r="K101" s="66">
        <v>7.6896999999999993E-2</v>
      </c>
      <c r="L101" s="66">
        <v>7.6429999999999998E-2</v>
      </c>
      <c r="M101" s="66">
        <v>7.5051000000000007E-2</v>
      </c>
      <c r="N101" s="66">
        <v>7.5469999999999995E-2</v>
      </c>
      <c r="O101" s="66">
        <v>7.4916999999999997E-2</v>
      </c>
      <c r="P101" s="66">
        <v>7.4450000000000002E-2</v>
      </c>
      <c r="Q101" s="66">
        <v>7.3992000000000002E-2</v>
      </c>
      <c r="R101" s="66">
        <v>7.4156E-2</v>
      </c>
      <c r="S101" s="66">
        <v>7.3905999999999999E-2</v>
      </c>
      <c r="T101" s="66">
        <v>7.3658000000000001E-2</v>
      </c>
      <c r="U101" s="66">
        <v>7.2387999999999994E-2</v>
      </c>
      <c r="V101" s="66">
        <v>7.2935E-2</v>
      </c>
      <c r="W101" s="66">
        <v>7.3789999999999994E-2</v>
      </c>
      <c r="X101" s="66">
        <v>7.4261999999999995E-2</v>
      </c>
      <c r="Y101" s="66">
        <v>7.4526999999999996E-2</v>
      </c>
      <c r="Z101" s="66">
        <v>7.5052999999999995E-2</v>
      </c>
      <c r="AA101" s="66">
        <v>7.5259000000000006E-2</v>
      </c>
      <c r="AB101" s="66">
        <v>7.5555999999999998E-2</v>
      </c>
      <c r="AC101" s="66">
        <v>7.6220999999999997E-2</v>
      </c>
      <c r="AD101" s="66">
        <v>7.7128000000000002E-2</v>
      </c>
      <c r="AE101" s="66">
        <v>7.8028E-2</v>
      </c>
      <c r="AF101" s="66">
        <v>7.8685000000000005E-2</v>
      </c>
      <c r="AG101" s="66">
        <v>7.9507999999999995E-2</v>
      </c>
      <c r="AH101" s="66">
        <v>8.0623E-2</v>
      </c>
      <c r="AI101" s="66">
        <v>8.1439999999999999E-2</v>
      </c>
      <c r="AJ101" s="66">
        <v>8.2029000000000005E-2</v>
      </c>
      <c r="AK101" s="64">
        <v>-2.2539999999999999E-3</v>
      </c>
    </row>
    <row r="102" spans="1:37" s="10" customFormat="1" ht="15" customHeight="1" x14ac:dyDescent="0.45">
      <c r="A102" s="62" t="s">
        <v>329</v>
      </c>
      <c r="B102" s="62" t="str">
        <f>About!C97</f>
        <v>Petroleum Diesel</v>
      </c>
      <c r="C102" s="66">
        <v>0.84919999999999995</v>
      </c>
      <c r="D102" s="66">
        <v>0.85209999999999997</v>
      </c>
      <c r="E102" s="66">
        <v>0.87880000000000003</v>
      </c>
      <c r="F102" s="66">
        <v>0.888602</v>
      </c>
      <c r="G102" s="66">
        <v>0.90391299999999997</v>
      </c>
      <c r="H102" s="66">
        <v>0.91840699999999997</v>
      </c>
      <c r="I102" s="66">
        <v>0.92540299999999998</v>
      </c>
      <c r="J102" s="66">
        <v>0.93040100000000003</v>
      </c>
      <c r="K102" s="66">
        <v>0.93624499999999999</v>
      </c>
      <c r="L102" s="66">
        <v>0.94327499999999997</v>
      </c>
      <c r="M102" s="66">
        <v>0.95116000000000001</v>
      </c>
      <c r="N102" s="66">
        <v>0.95908199999999999</v>
      </c>
      <c r="O102" s="66">
        <v>0.97584099999999996</v>
      </c>
      <c r="P102" s="66">
        <v>1.0036240000000001</v>
      </c>
      <c r="Q102" s="66">
        <v>1.031018</v>
      </c>
      <c r="R102" s="66">
        <v>1.0535289999999999</v>
      </c>
      <c r="S102" s="66">
        <v>1.0793729999999999</v>
      </c>
      <c r="T102" s="66">
        <v>1.1057440000000001</v>
      </c>
      <c r="U102" s="66">
        <v>1.130479</v>
      </c>
      <c r="V102" s="66">
        <v>1.15509</v>
      </c>
      <c r="W102" s="66">
        <v>1.1821900000000001</v>
      </c>
      <c r="X102" s="66">
        <v>1.2074130000000001</v>
      </c>
      <c r="Y102" s="66">
        <v>1.231676</v>
      </c>
      <c r="Z102" s="66">
        <v>1.259074</v>
      </c>
      <c r="AA102" s="66">
        <v>1.286297</v>
      </c>
      <c r="AB102" s="66">
        <v>1.314357</v>
      </c>
      <c r="AC102" s="66">
        <v>1.342856</v>
      </c>
      <c r="AD102" s="66">
        <v>1.3718060000000001</v>
      </c>
      <c r="AE102" s="66">
        <v>1.401778</v>
      </c>
      <c r="AF102" s="66">
        <v>1.432302</v>
      </c>
      <c r="AG102" s="66">
        <v>1.463848</v>
      </c>
      <c r="AH102" s="66">
        <v>1.4956320000000001</v>
      </c>
      <c r="AI102" s="66">
        <v>1.5281450000000001</v>
      </c>
      <c r="AJ102" s="66">
        <v>1.561572</v>
      </c>
      <c r="AK102" s="64">
        <v>1.9109999999999999E-2</v>
      </c>
    </row>
    <row r="103" spans="1:37" s="10" customFormat="1" ht="15" customHeight="1" x14ac:dyDescent="0.45">
      <c r="A103" s="62" t="s">
        <v>330</v>
      </c>
      <c r="B103" s="62" t="str">
        <f>About!C98</f>
        <v>Heavy or Residual Oil</v>
      </c>
      <c r="C103" s="66">
        <v>0.44779999999999998</v>
      </c>
      <c r="D103" s="66">
        <v>0.45900000000000002</v>
      </c>
      <c r="E103" s="66">
        <v>0.46079999999999999</v>
      </c>
      <c r="F103" s="66">
        <v>0.423151</v>
      </c>
      <c r="G103" s="66">
        <v>0.38906400000000002</v>
      </c>
      <c r="H103" s="66">
        <v>0.36835099999999998</v>
      </c>
      <c r="I103" s="66">
        <v>0.35024300000000003</v>
      </c>
      <c r="J103" s="66">
        <v>0.33425500000000002</v>
      </c>
      <c r="K103" s="66">
        <v>0.33837299999999998</v>
      </c>
      <c r="L103" s="66">
        <v>0.33512700000000001</v>
      </c>
      <c r="M103" s="66">
        <v>0.32887</v>
      </c>
      <c r="N103" s="66">
        <v>0.328953</v>
      </c>
      <c r="O103" s="66">
        <v>0.32459100000000002</v>
      </c>
      <c r="P103" s="66">
        <v>0.32442599999999999</v>
      </c>
      <c r="Q103" s="66">
        <v>0.32291700000000001</v>
      </c>
      <c r="R103" s="66">
        <v>0.32571299999999997</v>
      </c>
      <c r="S103" s="66">
        <v>0.32729900000000001</v>
      </c>
      <c r="T103" s="66">
        <v>0.32724500000000001</v>
      </c>
      <c r="U103" s="66">
        <v>0.32783400000000001</v>
      </c>
      <c r="V103" s="66">
        <v>0.32866200000000001</v>
      </c>
      <c r="W103" s="66">
        <v>0.32936900000000002</v>
      </c>
      <c r="X103" s="66">
        <v>0.32996700000000001</v>
      </c>
      <c r="Y103" s="66">
        <v>0.32967099999999999</v>
      </c>
      <c r="Z103" s="66">
        <v>0.330513</v>
      </c>
      <c r="AA103" s="66">
        <v>0.330181</v>
      </c>
      <c r="AB103" s="66">
        <v>0.33007599999999998</v>
      </c>
      <c r="AC103" s="66">
        <v>0.33154499999999998</v>
      </c>
      <c r="AD103" s="66">
        <v>0.334623</v>
      </c>
      <c r="AE103" s="66">
        <v>0.33678900000000001</v>
      </c>
      <c r="AF103" s="66">
        <v>0.33914100000000003</v>
      </c>
      <c r="AG103" s="66">
        <v>0.34180700000000003</v>
      </c>
      <c r="AH103" s="66">
        <v>0.34646900000000003</v>
      </c>
      <c r="AI103" s="66">
        <v>0.34994999999999998</v>
      </c>
      <c r="AJ103" s="66">
        <v>0.35389199999999998</v>
      </c>
      <c r="AK103" s="64">
        <v>-8.0940000000000005E-3</v>
      </c>
    </row>
    <row r="104" spans="1:37" s="10" customFormat="1" ht="15" customHeight="1" x14ac:dyDescent="0.45">
      <c r="A104" s="62" t="s">
        <v>97</v>
      </c>
      <c r="B104" s="62"/>
      <c r="C104" s="66">
        <v>6.3513140000000003</v>
      </c>
      <c r="D104" s="66">
        <v>6.6862130000000004</v>
      </c>
      <c r="E104" s="66">
        <v>6.9012130000000003</v>
      </c>
      <c r="F104" s="66">
        <v>6.8313940000000004</v>
      </c>
      <c r="G104" s="66">
        <v>7.0767860000000002</v>
      </c>
      <c r="H104" s="66">
        <v>7.2212019999999999</v>
      </c>
      <c r="I104" s="66">
        <v>7.3136400000000004</v>
      </c>
      <c r="J104" s="66">
        <v>7.4236219999999999</v>
      </c>
      <c r="K104" s="66">
        <v>7.5260160000000003</v>
      </c>
      <c r="L104" s="66">
        <v>7.5974060000000003</v>
      </c>
      <c r="M104" s="66">
        <v>7.7305429999999999</v>
      </c>
      <c r="N104" s="66">
        <v>7.821809</v>
      </c>
      <c r="O104" s="66">
        <v>7.943727</v>
      </c>
      <c r="P104" s="66">
        <v>8.0223379999999995</v>
      </c>
      <c r="Q104" s="66">
        <v>8.1302629999999994</v>
      </c>
      <c r="R104" s="66">
        <v>8.2386219999999994</v>
      </c>
      <c r="S104" s="66">
        <v>8.3289380000000008</v>
      </c>
      <c r="T104" s="66">
        <v>8.3581800000000008</v>
      </c>
      <c r="U104" s="66">
        <v>8.4340159999999997</v>
      </c>
      <c r="V104" s="66">
        <v>8.5286950000000008</v>
      </c>
      <c r="W104" s="66">
        <v>8.5872499999999992</v>
      </c>
      <c r="X104" s="66">
        <v>8.7107729999999997</v>
      </c>
      <c r="Y104" s="66">
        <v>8.7894939999999995</v>
      </c>
      <c r="Z104" s="66">
        <v>8.8541509999999999</v>
      </c>
      <c r="AA104" s="66">
        <v>8.9395360000000004</v>
      </c>
      <c r="AB104" s="66">
        <v>9.0316480000000006</v>
      </c>
      <c r="AC104" s="66">
        <v>9.0669780000000006</v>
      </c>
      <c r="AD104" s="66">
        <v>9.1555230000000005</v>
      </c>
      <c r="AE104" s="66">
        <v>9.2263210000000004</v>
      </c>
      <c r="AF104" s="66">
        <v>9.3149320000000007</v>
      </c>
      <c r="AG104" s="66">
        <v>9.4039000000000001</v>
      </c>
      <c r="AH104" s="66">
        <v>9.5327120000000001</v>
      </c>
      <c r="AI104" s="66">
        <v>9.5925659999999997</v>
      </c>
      <c r="AJ104" s="66">
        <v>9.6893349999999998</v>
      </c>
      <c r="AK104" s="64">
        <v>1.1660999999999999E-2</v>
      </c>
    </row>
    <row r="105" spans="1:37" s="10" customFormat="1" ht="15" customHeight="1" x14ac:dyDescent="0.45">
      <c r="A105" s="62" t="s">
        <v>331</v>
      </c>
      <c r="B105" s="62"/>
      <c r="C105" s="66">
        <v>5.9394600000000004</v>
      </c>
      <c r="D105" s="66">
        <v>6.1816599999999999</v>
      </c>
      <c r="E105" s="66">
        <v>6.1247379999999998</v>
      </c>
      <c r="F105" s="66">
        <v>6.2927200000000001</v>
      </c>
      <c r="G105" s="66">
        <v>6.4929259999999998</v>
      </c>
      <c r="H105" s="66">
        <v>6.6429819999999999</v>
      </c>
      <c r="I105" s="66">
        <v>6.7597120000000004</v>
      </c>
      <c r="J105" s="66">
        <v>6.8794029999999999</v>
      </c>
      <c r="K105" s="66">
        <v>6.9189540000000003</v>
      </c>
      <c r="L105" s="66">
        <v>6.9831529999999997</v>
      </c>
      <c r="M105" s="66">
        <v>7.081429</v>
      </c>
      <c r="N105" s="66">
        <v>7.1410369999999999</v>
      </c>
      <c r="O105" s="66">
        <v>7.2032999999999996</v>
      </c>
      <c r="P105" s="66">
        <v>7.230988</v>
      </c>
      <c r="Q105" s="66">
        <v>7.2732559999999999</v>
      </c>
      <c r="R105" s="66">
        <v>7.2863350000000002</v>
      </c>
      <c r="S105" s="66">
        <v>7.2993959999999998</v>
      </c>
      <c r="T105" s="66">
        <v>7.3036709999999996</v>
      </c>
      <c r="U105" s="66">
        <v>7.3361460000000003</v>
      </c>
      <c r="V105" s="66">
        <v>7.3808049999999996</v>
      </c>
      <c r="W105" s="66">
        <v>7.4150070000000001</v>
      </c>
      <c r="X105" s="66">
        <v>7.4773160000000001</v>
      </c>
      <c r="Y105" s="66">
        <v>7.525595</v>
      </c>
      <c r="Z105" s="66">
        <v>7.560047</v>
      </c>
      <c r="AA105" s="66">
        <v>7.6107399999999998</v>
      </c>
      <c r="AB105" s="66">
        <v>7.6620109999999997</v>
      </c>
      <c r="AC105" s="66">
        <v>7.688974</v>
      </c>
      <c r="AD105" s="66">
        <v>7.7309130000000001</v>
      </c>
      <c r="AE105" s="66">
        <v>7.7764660000000001</v>
      </c>
      <c r="AF105" s="66">
        <v>7.8242859999999999</v>
      </c>
      <c r="AG105" s="66">
        <v>7.8738970000000004</v>
      </c>
      <c r="AH105" s="66">
        <v>7.9267599999999998</v>
      </c>
      <c r="AI105" s="66">
        <v>7.9640649999999997</v>
      </c>
      <c r="AJ105" s="66">
        <v>8.0190239999999999</v>
      </c>
      <c r="AK105" s="64">
        <v>8.1650000000000004E-3</v>
      </c>
    </row>
    <row r="106" spans="1:37" s="10" customFormat="1" ht="15" customHeight="1" x14ac:dyDescent="0.45">
      <c r="A106" s="62" t="s">
        <v>332</v>
      </c>
      <c r="B106" s="62"/>
      <c r="C106" s="66">
        <v>0.82599999999999996</v>
      </c>
      <c r="D106" s="66">
        <v>0.89400000000000002</v>
      </c>
      <c r="E106" s="66">
        <v>0.94699999999999995</v>
      </c>
      <c r="F106" s="66">
        <v>0.95799999999999996</v>
      </c>
      <c r="G106" s="66">
        <v>0.96599999999999997</v>
      </c>
      <c r="H106" s="66">
        <v>0.98408099999999998</v>
      </c>
      <c r="I106" s="66">
        <v>0.99960899999999997</v>
      </c>
      <c r="J106" s="66">
        <v>1.0173760000000001</v>
      </c>
      <c r="K106" s="66">
        <v>1.0314099999999999</v>
      </c>
      <c r="L106" s="66">
        <v>1.043455</v>
      </c>
      <c r="M106" s="66">
        <v>1.060513</v>
      </c>
      <c r="N106" s="66">
        <v>1.072343</v>
      </c>
      <c r="O106" s="66">
        <v>1.079782</v>
      </c>
      <c r="P106" s="66">
        <v>1.079088</v>
      </c>
      <c r="Q106" s="66">
        <v>1.0834900000000001</v>
      </c>
      <c r="R106" s="66">
        <v>1.095556</v>
      </c>
      <c r="S106" s="66">
        <v>1.0964400000000001</v>
      </c>
      <c r="T106" s="66">
        <v>1.0947039999999999</v>
      </c>
      <c r="U106" s="66">
        <v>1.097108</v>
      </c>
      <c r="V106" s="66">
        <v>1.103558</v>
      </c>
      <c r="W106" s="66">
        <v>1.10629</v>
      </c>
      <c r="X106" s="66">
        <v>1.115955</v>
      </c>
      <c r="Y106" s="66">
        <v>1.1204400000000001</v>
      </c>
      <c r="Z106" s="66">
        <v>1.1217630000000001</v>
      </c>
      <c r="AA106" s="66">
        <v>1.123567</v>
      </c>
      <c r="AB106" s="66">
        <v>1.1262570000000001</v>
      </c>
      <c r="AC106" s="66">
        <v>1.1242810000000001</v>
      </c>
      <c r="AD106" s="66">
        <v>1.127246</v>
      </c>
      <c r="AE106" s="66">
        <v>1.128401</v>
      </c>
      <c r="AF106" s="66">
        <v>1.1310009999999999</v>
      </c>
      <c r="AG106" s="66">
        <v>1.1342019999999999</v>
      </c>
      <c r="AH106" s="66">
        <v>1.141446</v>
      </c>
      <c r="AI106" s="66">
        <v>1.1433340000000001</v>
      </c>
      <c r="AJ106" s="66">
        <v>1.147427</v>
      </c>
      <c r="AK106" s="64">
        <v>7.8300000000000002E-3</v>
      </c>
    </row>
    <row r="107" spans="1:37" s="10" customFormat="1" ht="15" customHeight="1" x14ac:dyDescent="0.45">
      <c r="A107" s="62" t="s">
        <v>333</v>
      </c>
      <c r="B107" s="62"/>
      <c r="C107" s="66">
        <v>1.627453</v>
      </c>
      <c r="D107" s="66">
        <v>1.8070040000000001</v>
      </c>
      <c r="E107" s="66">
        <v>1.939764</v>
      </c>
      <c r="F107" s="66">
        <v>2.0253429999999999</v>
      </c>
      <c r="G107" s="66">
        <v>2.0708859999999998</v>
      </c>
      <c r="H107" s="66">
        <v>2.1089039999999999</v>
      </c>
      <c r="I107" s="66">
        <v>2.138973</v>
      </c>
      <c r="J107" s="66">
        <v>2.1718630000000001</v>
      </c>
      <c r="K107" s="66">
        <v>2.2022780000000002</v>
      </c>
      <c r="L107" s="66">
        <v>2.2560820000000001</v>
      </c>
      <c r="M107" s="66">
        <v>2.2753489999999998</v>
      </c>
      <c r="N107" s="66">
        <v>2.2911000000000001</v>
      </c>
      <c r="O107" s="66">
        <v>2.2974600000000001</v>
      </c>
      <c r="P107" s="66">
        <v>2.3020870000000002</v>
      </c>
      <c r="Q107" s="66">
        <v>2.319197</v>
      </c>
      <c r="R107" s="66">
        <v>2.33494</v>
      </c>
      <c r="S107" s="66">
        <v>2.3408570000000002</v>
      </c>
      <c r="T107" s="66">
        <v>2.3562150000000002</v>
      </c>
      <c r="U107" s="66">
        <v>2.366606</v>
      </c>
      <c r="V107" s="66">
        <v>2.3871859999999998</v>
      </c>
      <c r="W107" s="66">
        <v>2.3990770000000001</v>
      </c>
      <c r="X107" s="66">
        <v>2.4199709999999999</v>
      </c>
      <c r="Y107" s="66">
        <v>2.4342619999999999</v>
      </c>
      <c r="Z107" s="66">
        <v>2.456324</v>
      </c>
      <c r="AA107" s="66">
        <v>2.452296</v>
      </c>
      <c r="AB107" s="66">
        <v>2.4544139999999999</v>
      </c>
      <c r="AC107" s="66">
        <v>2.4459590000000002</v>
      </c>
      <c r="AD107" s="66">
        <v>2.4473669999999998</v>
      </c>
      <c r="AE107" s="66">
        <v>2.4416449999999998</v>
      </c>
      <c r="AF107" s="66">
        <v>2.4383910000000002</v>
      </c>
      <c r="AG107" s="66">
        <v>2.4294799999999999</v>
      </c>
      <c r="AH107" s="66">
        <v>2.4306079999999999</v>
      </c>
      <c r="AI107" s="66">
        <v>2.4204110000000001</v>
      </c>
      <c r="AJ107" s="66">
        <v>2.4211450000000001</v>
      </c>
      <c r="AK107" s="64">
        <v>9.1850000000000005E-3</v>
      </c>
    </row>
    <row r="108" spans="1:37" s="10" customFormat="1" ht="15" customHeight="1" x14ac:dyDescent="0.45">
      <c r="A108" s="62" t="s">
        <v>334</v>
      </c>
      <c r="B108" s="62"/>
      <c r="C108" s="66">
        <v>7.3372000000000007E-2</v>
      </c>
      <c r="D108" s="66">
        <v>0.111803</v>
      </c>
      <c r="E108" s="66">
        <v>0.198681</v>
      </c>
      <c r="F108" s="66">
        <v>0.28018199999999999</v>
      </c>
      <c r="G108" s="66">
        <v>0.30360799999999999</v>
      </c>
      <c r="H108" s="66">
        <v>0.304732</v>
      </c>
      <c r="I108" s="66">
        <v>0.34478300000000001</v>
      </c>
      <c r="J108" s="66">
        <v>0.38741199999999998</v>
      </c>
      <c r="K108" s="66">
        <v>0.43491600000000002</v>
      </c>
      <c r="L108" s="66">
        <v>0.46948299999999998</v>
      </c>
      <c r="M108" s="66">
        <v>0.49022300000000002</v>
      </c>
      <c r="N108" s="66">
        <v>0.51185199999999997</v>
      </c>
      <c r="O108" s="66">
        <v>0.52478999999999998</v>
      </c>
      <c r="P108" s="66">
        <v>0.53170300000000004</v>
      </c>
      <c r="Q108" s="66">
        <v>0.53170300000000004</v>
      </c>
      <c r="R108" s="66">
        <v>0.53259199999999995</v>
      </c>
      <c r="S108" s="66">
        <v>0.53170300000000004</v>
      </c>
      <c r="T108" s="66">
        <v>0.53170300000000004</v>
      </c>
      <c r="U108" s="66">
        <v>0.53170300000000004</v>
      </c>
      <c r="V108" s="66">
        <v>0.53259199999999995</v>
      </c>
      <c r="W108" s="66">
        <v>0.53170300000000004</v>
      </c>
      <c r="X108" s="66">
        <v>0.53170300000000004</v>
      </c>
      <c r="Y108" s="66">
        <v>0.53170300000000004</v>
      </c>
      <c r="Z108" s="66">
        <v>0.53259199999999995</v>
      </c>
      <c r="AA108" s="66">
        <v>0.53170300000000004</v>
      </c>
      <c r="AB108" s="66">
        <v>0.53170300000000004</v>
      </c>
      <c r="AC108" s="66">
        <v>0.53170300000000004</v>
      </c>
      <c r="AD108" s="66">
        <v>0.53259199999999995</v>
      </c>
      <c r="AE108" s="66">
        <v>0.53170300000000004</v>
      </c>
      <c r="AF108" s="66">
        <v>0.53170300000000004</v>
      </c>
      <c r="AG108" s="66">
        <v>0.53170300000000004</v>
      </c>
      <c r="AH108" s="66">
        <v>0.53259199999999995</v>
      </c>
      <c r="AI108" s="66">
        <v>0.53170300000000004</v>
      </c>
      <c r="AJ108" s="66">
        <v>0.53170300000000004</v>
      </c>
      <c r="AK108" s="64">
        <v>4.9936000000000001E-2</v>
      </c>
    </row>
    <row r="109" spans="1:37" s="10" customFormat="1" ht="15" customHeight="1" x14ac:dyDescent="0.45">
      <c r="A109" s="62" t="s">
        <v>54</v>
      </c>
      <c r="B109" s="62"/>
      <c r="C109" s="66">
        <v>8.4662860000000002</v>
      </c>
      <c r="D109" s="66">
        <v>8.9944670000000002</v>
      </c>
      <c r="E109" s="66">
        <v>9.2101830000000007</v>
      </c>
      <c r="F109" s="66">
        <v>9.5562459999999998</v>
      </c>
      <c r="G109" s="66">
        <v>9.8334200000000003</v>
      </c>
      <c r="H109" s="66">
        <v>10.040699</v>
      </c>
      <c r="I109" s="66">
        <v>10.243077</v>
      </c>
      <c r="J109" s="66">
        <v>10.456053000000001</v>
      </c>
      <c r="K109" s="66">
        <v>10.587559000000001</v>
      </c>
      <c r="L109" s="66">
        <v>10.752173000000001</v>
      </c>
      <c r="M109" s="66">
        <v>10.907515</v>
      </c>
      <c r="N109" s="66">
        <v>11.016332</v>
      </c>
      <c r="O109" s="66">
        <v>11.105331</v>
      </c>
      <c r="P109" s="66">
        <v>11.143865999999999</v>
      </c>
      <c r="Q109" s="66">
        <v>11.207644999999999</v>
      </c>
      <c r="R109" s="66">
        <v>11.249423</v>
      </c>
      <c r="S109" s="66">
        <v>11.268394000000001</v>
      </c>
      <c r="T109" s="66">
        <v>11.286292</v>
      </c>
      <c r="U109" s="66">
        <v>11.331562999999999</v>
      </c>
      <c r="V109" s="66">
        <v>11.40414</v>
      </c>
      <c r="W109" s="66">
        <v>11.452076</v>
      </c>
      <c r="X109" s="66">
        <v>11.544945</v>
      </c>
      <c r="Y109" s="66">
        <v>11.612</v>
      </c>
      <c r="Z109" s="66">
        <v>11.670726</v>
      </c>
      <c r="AA109" s="66">
        <v>11.718306</v>
      </c>
      <c r="AB109" s="66">
        <v>11.774384</v>
      </c>
      <c r="AC109" s="66">
        <v>11.790915999999999</v>
      </c>
      <c r="AD109" s="66">
        <v>11.838118</v>
      </c>
      <c r="AE109" s="66">
        <v>11.878215000000001</v>
      </c>
      <c r="AF109" s="66">
        <v>11.925381</v>
      </c>
      <c r="AG109" s="66">
        <v>11.969281000000001</v>
      </c>
      <c r="AH109" s="66">
        <v>12.031404999999999</v>
      </c>
      <c r="AI109" s="66">
        <v>12.059513000000001</v>
      </c>
      <c r="AJ109" s="66">
        <v>12.119298000000001</v>
      </c>
      <c r="AK109" s="64">
        <v>9.3620000000000005E-3</v>
      </c>
    </row>
    <row r="110" spans="1:37" s="10" customFormat="1" ht="15" customHeight="1" x14ac:dyDescent="0.45">
      <c r="A110" s="62" t="s">
        <v>335</v>
      </c>
      <c r="B110" s="62"/>
      <c r="C110" s="66">
        <v>0.47439999999999999</v>
      </c>
      <c r="D110" s="66">
        <v>0.53410000000000002</v>
      </c>
      <c r="E110" s="66">
        <v>0.56169999999999998</v>
      </c>
      <c r="F110" s="66">
        <v>0.51243300000000003</v>
      </c>
      <c r="G110" s="66">
        <v>0.48030400000000001</v>
      </c>
      <c r="H110" s="66">
        <v>0.46878999999999998</v>
      </c>
      <c r="I110" s="66">
        <v>0.45962399999999998</v>
      </c>
      <c r="J110" s="66">
        <v>0.45963399999999999</v>
      </c>
      <c r="K110" s="66">
        <v>0.46260099999999998</v>
      </c>
      <c r="L110" s="66">
        <v>0.46488499999999999</v>
      </c>
      <c r="M110" s="66">
        <v>0.46390700000000001</v>
      </c>
      <c r="N110" s="66">
        <v>0.46733799999999998</v>
      </c>
      <c r="O110" s="66">
        <v>0.46665099999999998</v>
      </c>
      <c r="P110" s="66">
        <v>0.47016000000000002</v>
      </c>
      <c r="Q110" s="66">
        <v>0.473194</v>
      </c>
      <c r="R110" s="66">
        <v>0.47552800000000001</v>
      </c>
      <c r="S110" s="66">
        <v>0.47842299999999999</v>
      </c>
      <c r="T110" s="66">
        <v>0.48211500000000002</v>
      </c>
      <c r="U110" s="66">
        <v>0.48320200000000002</v>
      </c>
      <c r="V110" s="66">
        <v>0.484066</v>
      </c>
      <c r="W110" s="66">
        <v>0.48829400000000001</v>
      </c>
      <c r="X110" s="66">
        <v>0.48953799999999997</v>
      </c>
      <c r="Y110" s="66">
        <v>0.48846899999999999</v>
      </c>
      <c r="Z110" s="66">
        <v>0.48500700000000002</v>
      </c>
      <c r="AA110" s="66">
        <v>0.48389500000000002</v>
      </c>
      <c r="AB110" s="66">
        <v>0.48017300000000002</v>
      </c>
      <c r="AC110" s="66">
        <v>0.478016</v>
      </c>
      <c r="AD110" s="66">
        <v>0.47485500000000003</v>
      </c>
      <c r="AE110" s="66">
        <v>0.47470600000000002</v>
      </c>
      <c r="AF110" s="66">
        <v>0.47083199999999997</v>
      </c>
      <c r="AG110" s="66">
        <v>0.46945799999999999</v>
      </c>
      <c r="AH110" s="66">
        <v>0.46679100000000001</v>
      </c>
      <c r="AI110" s="66">
        <v>0.46476000000000001</v>
      </c>
      <c r="AJ110" s="66">
        <v>0.46199699999999999</v>
      </c>
      <c r="AK110" s="64">
        <v>-4.522E-3</v>
      </c>
    </row>
    <row r="111" spans="1:37" s="10" customFormat="1" ht="15" customHeight="1" x14ac:dyDescent="0.45">
      <c r="A111" s="62" t="s">
        <v>55</v>
      </c>
      <c r="B111" s="62"/>
      <c r="C111" s="66">
        <v>0.61753199999999997</v>
      </c>
      <c r="D111" s="66">
        <v>0.56161700000000003</v>
      </c>
      <c r="E111" s="66">
        <v>0.54829399999999995</v>
      </c>
      <c r="F111" s="66">
        <v>0.56370799999999999</v>
      </c>
      <c r="G111" s="66">
        <v>0.57873399999999997</v>
      </c>
      <c r="H111" s="66">
        <v>0.58974599999999999</v>
      </c>
      <c r="I111" s="66">
        <v>0.59778799999999999</v>
      </c>
      <c r="J111" s="66">
        <v>0.60509100000000005</v>
      </c>
      <c r="K111" s="66">
        <v>0.60940700000000003</v>
      </c>
      <c r="L111" s="66">
        <v>0.60846699999999998</v>
      </c>
      <c r="M111" s="66">
        <v>0.60550000000000004</v>
      </c>
      <c r="N111" s="66">
        <v>0.60349799999999998</v>
      </c>
      <c r="O111" s="66">
        <v>0.599831</v>
      </c>
      <c r="P111" s="66">
        <v>0.592005</v>
      </c>
      <c r="Q111" s="66">
        <v>0.58486800000000005</v>
      </c>
      <c r="R111" s="66">
        <v>0.57698799999999995</v>
      </c>
      <c r="S111" s="66">
        <v>0.56964700000000001</v>
      </c>
      <c r="T111" s="66">
        <v>0.56336299999999995</v>
      </c>
      <c r="U111" s="66">
        <v>0.55598499999999995</v>
      </c>
      <c r="V111" s="66">
        <v>0.55402600000000002</v>
      </c>
      <c r="W111" s="66">
        <v>0.55297200000000002</v>
      </c>
      <c r="X111" s="66">
        <v>0.55160500000000001</v>
      </c>
      <c r="Y111" s="66">
        <v>0.54932499999999995</v>
      </c>
      <c r="Z111" s="66">
        <v>0.54740599999999995</v>
      </c>
      <c r="AA111" s="66">
        <v>0.54637999999999998</v>
      </c>
      <c r="AB111" s="66">
        <v>0.54451000000000005</v>
      </c>
      <c r="AC111" s="66">
        <v>0.54320599999999997</v>
      </c>
      <c r="AD111" s="66">
        <v>0.54232599999999997</v>
      </c>
      <c r="AE111" s="66">
        <v>0.542161</v>
      </c>
      <c r="AF111" s="66">
        <v>0.54118999999999995</v>
      </c>
      <c r="AG111" s="66">
        <v>0.54104200000000002</v>
      </c>
      <c r="AH111" s="66">
        <v>0.541045</v>
      </c>
      <c r="AI111" s="66">
        <v>0.54088199999999997</v>
      </c>
      <c r="AJ111" s="66">
        <v>0.54121799999999998</v>
      </c>
      <c r="AK111" s="64">
        <v>-1.155E-3</v>
      </c>
    </row>
    <row r="112" spans="1:37" s="10" customFormat="1" ht="15" customHeight="1" x14ac:dyDescent="0.45">
      <c r="A112" s="62" t="s">
        <v>56</v>
      </c>
      <c r="B112" s="62"/>
      <c r="C112" s="66">
        <v>1.0919319999999999</v>
      </c>
      <c r="D112" s="66">
        <v>1.0957170000000001</v>
      </c>
      <c r="E112" s="66">
        <v>1.1099939999999999</v>
      </c>
      <c r="F112" s="66">
        <v>1.0761419999999999</v>
      </c>
      <c r="G112" s="66">
        <v>1.0590379999999999</v>
      </c>
      <c r="H112" s="66">
        <v>1.0585370000000001</v>
      </c>
      <c r="I112" s="66">
        <v>1.057412</v>
      </c>
      <c r="J112" s="66">
        <v>1.0647249999999999</v>
      </c>
      <c r="K112" s="66">
        <v>1.0720080000000001</v>
      </c>
      <c r="L112" s="66">
        <v>1.0733520000000001</v>
      </c>
      <c r="M112" s="66">
        <v>1.069407</v>
      </c>
      <c r="N112" s="66">
        <v>1.0708359999999999</v>
      </c>
      <c r="O112" s="66">
        <v>1.0664819999999999</v>
      </c>
      <c r="P112" s="66">
        <v>1.062165</v>
      </c>
      <c r="Q112" s="66">
        <v>1.0580620000000001</v>
      </c>
      <c r="R112" s="66">
        <v>1.052516</v>
      </c>
      <c r="S112" s="66">
        <v>1.0480700000000001</v>
      </c>
      <c r="T112" s="66">
        <v>1.0454779999999999</v>
      </c>
      <c r="U112" s="66">
        <v>1.0391870000000001</v>
      </c>
      <c r="V112" s="66">
        <v>1.0380929999999999</v>
      </c>
      <c r="W112" s="66">
        <v>1.041266</v>
      </c>
      <c r="X112" s="66">
        <v>1.041142</v>
      </c>
      <c r="Y112" s="66">
        <v>1.037793</v>
      </c>
      <c r="Z112" s="66">
        <v>1.032413</v>
      </c>
      <c r="AA112" s="66">
        <v>1.0302739999999999</v>
      </c>
      <c r="AB112" s="66">
        <v>1.0246820000000001</v>
      </c>
      <c r="AC112" s="66">
        <v>1.0212220000000001</v>
      </c>
      <c r="AD112" s="66">
        <v>1.0171809999999999</v>
      </c>
      <c r="AE112" s="66">
        <v>1.016866</v>
      </c>
      <c r="AF112" s="66">
        <v>1.012022</v>
      </c>
      <c r="AG112" s="66">
        <v>1.0105</v>
      </c>
      <c r="AH112" s="66">
        <v>1.007836</v>
      </c>
      <c r="AI112" s="66">
        <v>1.0056419999999999</v>
      </c>
      <c r="AJ112" s="66">
        <v>1.003215</v>
      </c>
      <c r="AK112" s="64">
        <v>-2.7520000000000001E-3</v>
      </c>
    </row>
    <row r="113" spans="1:37" s="10" customFormat="1" ht="15" customHeight="1" x14ac:dyDescent="0.45">
      <c r="A113" s="62" t="s">
        <v>336</v>
      </c>
      <c r="B113" s="62"/>
      <c r="C113" s="66">
        <v>1.645724</v>
      </c>
      <c r="D113" s="66">
        <v>1.6372070000000001</v>
      </c>
      <c r="E113" s="66">
        <v>1.5788070000000001</v>
      </c>
      <c r="F113" s="66">
        <v>1.6148899999999999</v>
      </c>
      <c r="G113" s="66">
        <v>1.652601</v>
      </c>
      <c r="H113" s="66">
        <v>1.683052</v>
      </c>
      <c r="I113" s="66">
        <v>1.7153099999999999</v>
      </c>
      <c r="J113" s="66">
        <v>1.74841</v>
      </c>
      <c r="K113" s="66">
        <v>1.7841819999999999</v>
      </c>
      <c r="L113" s="66">
        <v>1.8130930000000001</v>
      </c>
      <c r="M113" s="66">
        <v>1.8319639999999999</v>
      </c>
      <c r="N113" s="66">
        <v>1.855602</v>
      </c>
      <c r="O113" s="66">
        <v>1.878374</v>
      </c>
      <c r="P113" s="66">
        <v>1.8951020000000001</v>
      </c>
      <c r="Q113" s="66">
        <v>1.9191549999999999</v>
      </c>
      <c r="R113" s="66">
        <v>1.942777</v>
      </c>
      <c r="S113" s="66">
        <v>1.9699949999999999</v>
      </c>
      <c r="T113" s="66">
        <v>2.005074</v>
      </c>
      <c r="U113" s="66">
        <v>2.0392320000000002</v>
      </c>
      <c r="V113" s="66">
        <v>2.0754999999999999</v>
      </c>
      <c r="W113" s="66">
        <v>2.1121059999999998</v>
      </c>
      <c r="X113" s="66">
        <v>2.14771</v>
      </c>
      <c r="Y113" s="66">
        <v>2.1763690000000002</v>
      </c>
      <c r="Z113" s="66">
        <v>2.2064539999999999</v>
      </c>
      <c r="AA113" s="66">
        <v>2.238407</v>
      </c>
      <c r="AB113" s="66">
        <v>2.2667630000000001</v>
      </c>
      <c r="AC113" s="66">
        <v>2.29358</v>
      </c>
      <c r="AD113" s="66">
        <v>2.326085</v>
      </c>
      <c r="AE113" s="66">
        <v>2.360312</v>
      </c>
      <c r="AF113" s="66">
        <v>2.3952650000000002</v>
      </c>
      <c r="AG113" s="66">
        <v>2.4304290000000002</v>
      </c>
      <c r="AH113" s="66">
        <v>2.463975</v>
      </c>
      <c r="AI113" s="66">
        <v>2.4944060000000001</v>
      </c>
      <c r="AJ113" s="66">
        <v>2.5254989999999999</v>
      </c>
      <c r="AK113" s="64">
        <v>1.3637E-2</v>
      </c>
    </row>
    <row r="114" spans="1:37" s="10" customFormat="1" ht="15" customHeight="1" x14ac:dyDescent="0.45">
      <c r="A114" s="62" t="s">
        <v>337</v>
      </c>
      <c r="B114" s="62"/>
      <c r="C114" s="66">
        <v>3.026599</v>
      </c>
      <c r="D114" s="66">
        <v>3.035399</v>
      </c>
      <c r="E114" s="66">
        <v>3.0666989999999998</v>
      </c>
      <c r="F114" s="66">
        <v>3.1631140000000002</v>
      </c>
      <c r="G114" s="66">
        <v>3.2519429999999998</v>
      </c>
      <c r="H114" s="66">
        <v>3.3150050000000002</v>
      </c>
      <c r="I114" s="66">
        <v>3.3705620000000001</v>
      </c>
      <c r="J114" s="66">
        <v>3.4288189999999998</v>
      </c>
      <c r="K114" s="66">
        <v>3.4850759999999998</v>
      </c>
      <c r="L114" s="66">
        <v>3.529852</v>
      </c>
      <c r="M114" s="66">
        <v>3.572435</v>
      </c>
      <c r="N114" s="66">
        <v>3.6151360000000001</v>
      </c>
      <c r="O114" s="66">
        <v>3.653311</v>
      </c>
      <c r="P114" s="66">
        <v>3.6674869999999999</v>
      </c>
      <c r="Q114" s="66">
        <v>3.689282</v>
      </c>
      <c r="R114" s="66">
        <v>3.7066720000000002</v>
      </c>
      <c r="S114" s="66">
        <v>3.724116</v>
      </c>
      <c r="T114" s="66">
        <v>3.739268</v>
      </c>
      <c r="U114" s="66">
        <v>3.7616879999999999</v>
      </c>
      <c r="V114" s="66">
        <v>3.7864239999999998</v>
      </c>
      <c r="W114" s="66">
        <v>3.8091979999999999</v>
      </c>
      <c r="X114" s="66">
        <v>3.838492</v>
      </c>
      <c r="Y114" s="66">
        <v>3.8606419999999999</v>
      </c>
      <c r="Z114" s="66">
        <v>3.8806120000000002</v>
      </c>
      <c r="AA114" s="66">
        <v>3.8990589999999998</v>
      </c>
      <c r="AB114" s="66">
        <v>3.9194939999999998</v>
      </c>
      <c r="AC114" s="66">
        <v>3.9340480000000002</v>
      </c>
      <c r="AD114" s="66">
        <v>3.956026</v>
      </c>
      <c r="AE114" s="66">
        <v>3.9797769999999999</v>
      </c>
      <c r="AF114" s="66">
        <v>4.0083440000000001</v>
      </c>
      <c r="AG114" s="66">
        <v>4.0326550000000001</v>
      </c>
      <c r="AH114" s="66">
        <v>4.0597909999999997</v>
      </c>
      <c r="AI114" s="66">
        <v>4.0805280000000002</v>
      </c>
      <c r="AJ114" s="66">
        <v>4.104438</v>
      </c>
      <c r="AK114" s="64">
        <v>9.4739999999999998E-3</v>
      </c>
    </row>
    <row r="115" spans="1:37" s="10" customFormat="1" ht="15" customHeight="1" x14ac:dyDescent="0.35">
      <c r="A115" s="61" t="s">
        <v>57</v>
      </c>
      <c r="B115" s="61"/>
      <c r="C115" s="73">
        <v>20.581855999999998</v>
      </c>
      <c r="D115" s="73">
        <v>21.449000999999999</v>
      </c>
      <c r="E115" s="73">
        <v>21.866897999999999</v>
      </c>
      <c r="F115" s="73">
        <v>22.241785</v>
      </c>
      <c r="G115" s="73">
        <v>22.873787</v>
      </c>
      <c r="H115" s="73">
        <v>23.318497000000001</v>
      </c>
      <c r="I115" s="73">
        <v>23.700001</v>
      </c>
      <c r="J115" s="73">
        <v>24.12163</v>
      </c>
      <c r="K115" s="73">
        <v>24.454841999999999</v>
      </c>
      <c r="L115" s="73">
        <v>24.765877</v>
      </c>
      <c r="M115" s="73">
        <v>25.111861999999999</v>
      </c>
      <c r="N115" s="73">
        <v>25.379715000000001</v>
      </c>
      <c r="O115" s="73">
        <v>25.647226</v>
      </c>
      <c r="P115" s="73">
        <v>25.790956000000001</v>
      </c>
      <c r="Q115" s="73">
        <v>26.00441</v>
      </c>
      <c r="R115" s="73">
        <v>26.190010000000001</v>
      </c>
      <c r="S115" s="73">
        <v>26.339514000000001</v>
      </c>
      <c r="T115" s="73">
        <v>26.434291999999999</v>
      </c>
      <c r="U115" s="73">
        <v>26.605685999999999</v>
      </c>
      <c r="V115" s="73">
        <v>26.832851000000002</v>
      </c>
      <c r="W115" s="73">
        <v>27.001895999999999</v>
      </c>
      <c r="X115" s="73">
        <v>27.283062000000001</v>
      </c>
      <c r="Y115" s="73">
        <v>27.476299000000001</v>
      </c>
      <c r="Z115" s="73">
        <v>27.644355999999998</v>
      </c>
      <c r="AA115" s="73">
        <v>27.825581</v>
      </c>
      <c r="AB115" s="73">
        <v>28.016971999999999</v>
      </c>
      <c r="AC115" s="73">
        <v>28.106745</v>
      </c>
      <c r="AD115" s="73">
        <v>28.292933000000001</v>
      </c>
      <c r="AE115" s="73">
        <v>28.461490999999999</v>
      </c>
      <c r="AF115" s="73">
        <v>28.655944999999999</v>
      </c>
      <c r="AG115" s="73">
        <v>28.846764</v>
      </c>
      <c r="AH115" s="73">
        <v>29.09572</v>
      </c>
      <c r="AI115" s="73">
        <v>29.232655000000001</v>
      </c>
      <c r="AJ115" s="73">
        <v>29.441783999999998</v>
      </c>
      <c r="AK115" s="68">
        <v>9.9469999999999992E-3</v>
      </c>
    </row>
    <row r="116" spans="1:37" s="10" customFormat="1" ht="15" customHeight="1" x14ac:dyDescent="0.45">
      <c r="A116" s="62" t="s">
        <v>58</v>
      </c>
      <c r="B116" s="62"/>
      <c r="C116" s="66">
        <v>5.9662170000000003</v>
      </c>
      <c r="D116" s="66">
        <v>5.907546</v>
      </c>
      <c r="E116" s="66">
        <v>5.9017439999999999</v>
      </c>
      <c r="F116" s="66">
        <v>6.0078259999999997</v>
      </c>
      <c r="G116" s="66">
        <v>6.04575</v>
      </c>
      <c r="H116" s="66">
        <v>6.0443759999999997</v>
      </c>
      <c r="I116" s="66">
        <v>6.0469099999999996</v>
      </c>
      <c r="J116" s="66">
        <v>6.0985199999999997</v>
      </c>
      <c r="K116" s="66">
        <v>6.119872</v>
      </c>
      <c r="L116" s="66">
        <v>6.1287900000000004</v>
      </c>
      <c r="M116" s="66">
        <v>6.1445460000000001</v>
      </c>
      <c r="N116" s="66">
        <v>6.168374</v>
      </c>
      <c r="O116" s="66">
        <v>6.2107929999999998</v>
      </c>
      <c r="P116" s="66">
        <v>6.2025030000000001</v>
      </c>
      <c r="Q116" s="66">
        <v>6.1975600000000002</v>
      </c>
      <c r="R116" s="66">
        <v>6.15313</v>
      </c>
      <c r="S116" s="66">
        <v>6.1425590000000003</v>
      </c>
      <c r="T116" s="66">
        <v>6.1194199999999999</v>
      </c>
      <c r="U116" s="66">
        <v>6.1260810000000001</v>
      </c>
      <c r="V116" s="66">
        <v>6.1462719999999997</v>
      </c>
      <c r="W116" s="66">
        <v>6.1499959999999998</v>
      </c>
      <c r="X116" s="66">
        <v>6.1694620000000002</v>
      </c>
      <c r="Y116" s="66">
        <v>6.1826869999999996</v>
      </c>
      <c r="Z116" s="66">
        <v>6.1891829999999999</v>
      </c>
      <c r="AA116" s="66">
        <v>6.1898650000000002</v>
      </c>
      <c r="AB116" s="66">
        <v>6.1915480000000001</v>
      </c>
      <c r="AC116" s="66">
        <v>6.1867590000000003</v>
      </c>
      <c r="AD116" s="66">
        <v>6.1949759999999996</v>
      </c>
      <c r="AE116" s="66">
        <v>6.2063170000000003</v>
      </c>
      <c r="AF116" s="66">
        <v>6.2280620000000004</v>
      </c>
      <c r="AG116" s="66">
        <v>6.2516470000000002</v>
      </c>
      <c r="AH116" s="66">
        <v>6.2743890000000002</v>
      </c>
      <c r="AI116" s="66">
        <v>6.291906</v>
      </c>
      <c r="AJ116" s="66">
        <v>6.3091600000000003</v>
      </c>
      <c r="AK116" s="64">
        <v>2.0569999999999998E-3</v>
      </c>
    </row>
    <row r="117" spans="1:37" x14ac:dyDescent="0.45">
      <c r="A117" s="61" t="s">
        <v>59</v>
      </c>
      <c r="B117" s="61"/>
      <c r="C117" s="73">
        <v>26.548072999999999</v>
      </c>
      <c r="D117" s="73">
        <v>27.356548</v>
      </c>
      <c r="E117" s="73">
        <v>27.768642</v>
      </c>
      <c r="F117" s="73">
        <v>28.249611000000002</v>
      </c>
      <c r="G117" s="73">
        <v>28.919536999999998</v>
      </c>
      <c r="H117" s="73">
        <v>29.362873</v>
      </c>
      <c r="I117" s="73">
        <v>29.74691</v>
      </c>
      <c r="J117" s="73">
        <v>30.22015</v>
      </c>
      <c r="K117" s="73">
        <v>30.574712999999999</v>
      </c>
      <c r="L117" s="73">
        <v>30.894666999999998</v>
      </c>
      <c r="M117" s="73">
        <v>31.256409000000001</v>
      </c>
      <c r="N117" s="73">
        <v>31.548088</v>
      </c>
      <c r="O117" s="73">
        <v>31.858018999999999</v>
      </c>
      <c r="P117" s="73">
        <v>31.993459999999999</v>
      </c>
      <c r="Q117" s="73">
        <v>32.201968999999998</v>
      </c>
      <c r="R117" s="73">
        <v>32.343139999999998</v>
      </c>
      <c r="S117" s="73">
        <v>32.482070999999998</v>
      </c>
      <c r="T117" s="73">
        <v>32.553711</v>
      </c>
      <c r="U117" s="73">
        <v>32.731766</v>
      </c>
      <c r="V117" s="73">
        <v>32.979121999999997</v>
      </c>
      <c r="W117" s="73">
        <v>33.151893999999999</v>
      </c>
      <c r="X117" s="73">
        <v>33.452522000000002</v>
      </c>
      <c r="Y117" s="73">
        <v>33.658985000000001</v>
      </c>
      <c r="Z117" s="73">
        <v>33.833537999999997</v>
      </c>
      <c r="AA117" s="73">
        <v>34.015445999999997</v>
      </c>
      <c r="AB117" s="73">
        <v>34.208519000000003</v>
      </c>
      <c r="AC117" s="73">
        <v>34.293503000000001</v>
      </c>
      <c r="AD117" s="73">
        <v>34.487907</v>
      </c>
      <c r="AE117" s="73">
        <v>34.667808999999998</v>
      </c>
      <c r="AF117" s="73">
        <v>34.884006999999997</v>
      </c>
      <c r="AG117" s="73">
        <v>35.098412000000003</v>
      </c>
      <c r="AH117" s="73">
        <v>35.370109999999997</v>
      </c>
      <c r="AI117" s="73">
        <v>35.524559000000004</v>
      </c>
      <c r="AJ117" s="73">
        <v>35.750942000000002</v>
      </c>
      <c r="AK117" s="68">
        <v>8.3979999999999992E-3</v>
      </c>
    </row>
    <row r="118" spans="1:37" s="6" customFormat="1" x14ac:dyDescent="0.45"/>
    <row r="119" spans="1:37" s="82" customFormat="1" x14ac:dyDescent="0.45">
      <c r="A119" s="82" t="s">
        <v>495</v>
      </c>
    </row>
    <row r="120" spans="1:37" s="6" customFormat="1" x14ac:dyDescent="0.45">
      <c r="A120" s="13" t="s">
        <v>324</v>
      </c>
      <c r="B120" s="70"/>
      <c r="C120" s="83">
        <f>Refineries!C105/10^15</f>
        <v>36.920673808477027</v>
      </c>
      <c r="D120" s="83">
        <f>Refineries!D105/10^15</f>
        <v>37.702142160286442</v>
      </c>
      <c r="E120" s="83">
        <f>Refineries!E105/10^15</f>
        <v>38.329111730387659</v>
      </c>
      <c r="F120" s="83">
        <f>Refineries!F105/10^15</f>
        <v>39.449717721707387</v>
      </c>
      <c r="G120" s="83">
        <f>Refineries!G105/10^15</f>
        <v>38.640888432695107</v>
      </c>
      <c r="H120" s="83">
        <f>Refineries!H105/10^15</f>
        <v>38.716832647376542</v>
      </c>
      <c r="I120" s="83">
        <f>Refineries!I105/10^15</f>
        <v>38.524459738046517</v>
      </c>
      <c r="J120" s="83">
        <f>Refineries!J105/10^15</f>
        <v>38.286953175073137</v>
      </c>
      <c r="K120" s="83">
        <f>Refineries!K105/10^15</f>
        <v>37.722902463692691</v>
      </c>
      <c r="L120" s="83">
        <f>Refineries!L105/10^15</f>
        <v>37.389407458097565</v>
      </c>
      <c r="M120" s="83">
        <f>Refineries!M105/10^15</f>
        <v>37.414441063674488</v>
      </c>
      <c r="N120" s="83">
        <f>Refineries!N105/10^15</f>
        <v>37.501457494059203</v>
      </c>
      <c r="O120" s="83">
        <f>Refineries!O105/10^15</f>
        <v>37.416143868704019</v>
      </c>
      <c r="P120" s="83">
        <f>Refineries!P105/10^15</f>
        <v>37.329124896271537</v>
      </c>
      <c r="Q120" s="83">
        <f>Refineries!Q105/10^15</f>
        <v>37.374502036084536</v>
      </c>
      <c r="R120" s="83">
        <f>Refineries!R105/10^15</f>
        <v>37.321180936259843</v>
      </c>
      <c r="S120" s="83">
        <f>Refineries!S105/10^15</f>
        <v>37.131862767953159</v>
      </c>
      <c r="T120" s="83">
        <f>Refineries!T105/10^15</f>
        <v>37.156873927178559</v>
      </c>
      <c r="U120" s="83">
        <f>Refineries!U105/10^15</f>
        <v>37.154787798568307</v>
      </c>
      <c r="V120" s="83">
        <f>Refineries!V105/10^15</f>
        <v>37.137048426264762</v>
      </c>
      <c r="W120" s="83">
        <f>Refineries!W105/10^15</f>
        <v>37.311968978193327</v>
      </c>
      <c r="X120" s="83">
        <f>Refineries!X105/10^15</f>
        <v>37.349633727293536</v>
      </c>
      <c r="Y120" s="83">
        <f>Refineries!Y105/10^15</f>
        <v>37.19251007766912</v>
      </c>
      <c r="Z120" s="83">
        <f>Refineries!Z105/10^15</f>
        <v>37.193107986931921</v>
      </c>
      <c r="AA120" s="83">
        <f>Refineries!AA105/10^15</f>
        <v>37.252277080089549</v>
      </c>
      <c r="AB120" s="83">
        <f>Refineries!AB105/10^15</f>
        <v>37.401760139637076</v>
      </c>
      <c r="AC120" s="83">
        <f>Refineries!AC105/10^15</f>
        <v>37.402733752997882</v>
      </c>
      <c r="AD120" s="83">
        <f>Refineries!AD105/10^15</f>
        <v>37.563940181665814</v>
      </c>
      <c r="AE120" s="83">
        <f>Refineries!AE105/10^15</f>
        <v>37.641433975209374</v>
      </c>
      <c r="AF120" s="83">
        <f>Refineries!AF105/10^15</f>
        <v>37.845322307668262</v>
      </c>
      <c r="AG120" s="83">
        <f>Refineries!AG105/10^15</f>
        <v>37.842558521428607</v>
      </c>
      <c r="AH120" s="83">
        <f>Refineries!AH105/10^15</f>
        <v>37.908746417997101</v>
      </c>
      <c r="AI120" s="83">
        <f>Refineries!AI105/10^15</f>
        <v>37.674722114617744</v>
      </c>
      <c r="AJ120" s="83">
        <f>Refineries!AJ105/10^15</f>
        <v>37.69903347553624</v>
      </c>
    </row>
    <row r="121" spans="1:37" s="10" customFormat="1" ht="15" customHeight="1" x14ac:dyDescent="0.45">
      <c r="A121" s="62" t="s">
        <v>325</v>
      </c>
      <c r="B121" s="62" t="str">
        <f>B95</f>
        <v>LPG/propane/butane</v>
      </c>
      <c r="C121" s="66">
        <f>C95</f>
        <v>0.439772</v>
      </c>
      <c r="D121" s="66">
        <f t="shared" ref="D121:AJ129" si="1">D95</f>
        <v>0.52067200000000002</v>
      </c>
      <c r="E121" s="66">
        <f t="shared" si="1"/>
        <v>0.44447199999999998</v>
      </c>
      <c r="F121" s="66">
        <f t="shared" si="1"/>
        <v>0.19968</v>
      </c>
      <c r="G121" s="66">
        <f t="shared" si="1"/>
        <v>0.19961200000000001</v>
      </c>
      <c r="H121" s="66">
        <f t="shared" si="1"/>
        <v>0.19977400000000001</v>
      </c>
      <c r="I121" s="66">
        <f t="shared" si="1"/>
        <v>0.19994300000000001</v>
      </c>
      <c r="J121" s="66">
        <f t="shared" si="1"/>
        <v>0.19985</v>
      </c>
      <c r="K121" s="66">
        <f t="shared" si="1"/>
        <v>0.20059399999999999</v>
      </c>
      <c r="L121" s="66">
        <f t="shared" si="1"/>
        <v>0.20139299999999999</v>
      </c>
      <c r="M121" s="66">
        <f t="shared" si="1"/>
        <v>0.201958</v>
      </c>
      <c r="N121" s="66">
        <f t="shared" si="1"/>
        <v>0.20313100000000001</v>
      </c>
      <c r="O121" s="66">
        <f t="shared" si="1"/>
        <v>0.20412</v>
      </c>
      <c r="P121" s="66">
        <f t="shared" si="1"/>
        <v>0.20505200000000001</v>
      </c>
      <c r="Q121" s="66">
        <f t="shared" si="1"/>
        <v>0.20644199999999999</v>
      </c>
      <c r="R121" s="66">
        <f t="shared" si="1"/>
        <v>0.208231</v>
      </c>
      <c r="S121" s="66">
        <f t="shared" si="1"/>
        <v>0.20915900000000001</v>
      </c>
      <c r="T121" s="66">
        <f t="shared" si="1"/>
        <v>0.210535</v>
      </c>
      <c r="U121" s="66">
        <f t="shared" si="1"/>
        <v>0.212064</v>
      </c>
      <c r="V121" s="66">
        <f t="shared" si="1"/>
        <v>0.213366</v>
      </c>
      <c r="W121" s="66">
        <f t="shared" si="1"/>
        <v>0.21501300000000001</v>
      </c>
      <c r="X121" s="66">
        <f t="shared" si="1"/>
        <v>0.21679699999999999</v>
      </c>
      <c r="Y121" s="66">
        <f t="shared" si="1"/>
        <v>0.218144</v>
      </c>
      <c r="Z121" s="66">
        <f t="shared" si="1"/>
        <v>0.219636</v>
      </c>
      <c r="AA121" s="66">
        <f t="shared" si="1"/>
        <v>0.221191</v>
      </c>
      <c r="AB121" s="66">
        <f t="shared" si="1"/>
        <v>0.222553</v>
      </c>
      <c r="AC121" s="66">
        <f t="shared" si="1"/>
        <v>0.22416</v>
      </c>
      <c r="AD121" s="66">
        <f t="shared" si="1"/>
        <v>0.226054</v>
      </c>
      <c r="AE121" s="66">
        <f t="shared" si="1"/>
        <v>0.227992</v>
      </c>
      <c r="AF121" s="66">
        <f t="shared" si="1"/>
        <v>0.23014399999999999</v>
      </c>
      <c r="AG121" s="66">
        <f t="shared" si="1"/>
        <v>0.23227400000000001</v>
      </c>
      <c r="AH121" s="66">
        <f t="shared" si="1"/>
        <v>0.23442199999999999</v>
      </c>
      <c r="AI121" s="66">
        <f t="shared" si="1"/>
        <v>0.236372</v>
      </c>
      <c r="AJ121" s="66">
        <f t="shared" si="1"/>
        <v>0.23841300000000001</v>
      </c>
      <c r="AK121" s="64"/>
    </row>
    <row r="122" spans="1:37" s="10" customFormat="1" ht="15" customHeight="1" x14ac:dyDescent="0.45">
      <c r="A122" s="62" t="s">
        <v>326</v>
      </c>
      <c r="B122" s="62" t="str">
        <f t="shared" ref="B122:B129" si="2">B96</f>
        <v>LPG/propane/butane</v>
      </c>
      <c r="C122" s="66">
        <f t="shared" ref="C122:R136" si="3">C96</f>
        <v>2.3506</v>
      </c>
      <c r="D122" s="66">
        <f t="shared" si="3"/>
        <v>2.5752999999999999</v>
      </c>
      <c r="E122" s="66">
        <f t="shared" si="3"/>
        <v>2.7801999999999998</v>
      </c>
      <c r="F122" s="66">
        <f t="shared" si="3"/>
        <v>2.9331</v>
      </c>
      <c r="G122" s="66">
        <f t="shared" si="3"/>
        <v>3.1452</v>
      </c>
      <c r="H122" s="66">
        <f t="shared" si="3"/>
        <v>3.239655</v>
      </c>
      <c r="I122" s="66">
        <f t="shared" si="3"/>
        <v>3.3009840000000001</v>
      </c>
      <c r="J122" s="66">
        <f t="shared" si="3"/>
        <v>3.3742209999999999</v>
      </c>
      <c r="K122" s="66">
        <f t="shared" si="3"/>
        <v>3.4241670000000002</v>
      </c>
      <c r="L122" s="66">
        <f t="shared" si="3"/>
        <v>3.4581080000000002</v>
      </c>
      <c r="M122" s="66">
        <f t="shared" si="3"/>
        <v>3.5395099999999999</v>
      </c>
      <c r="N122" s="66">
        <f t="shared" si="3"/>
        <v>3.5844140000000002</v>
      </c>
      <c r="O122" s="66">
        <f t="shared" si="3"/>
        <v>3.649616</v>
      </c>
      <c r="P122" s="66">
        <f t="shared" si="3"/>
        <v>3.6760510000000002</v>
      </c>
      <c r="Q122" s="66">
        <f t="shared" si="3"/>
        <v>3.721457</v>
      </c>
      <c r="R122" s="66">
        <f t="shared" si="3"/>
        <v>3.7670729999999999</v>
      </c>
      <c r="S122" s="66">
        <f t="shared" si="1"/>
        <v>3.8010090000000001</v>
      </c>
      <c r="T122" s="66">
        <f t="shared" si="1"/>
        <v>3.794006</v>
      </c>
      <c r="U122" s="66">
        <f t="shared" si="1"/>
        <v>3.8187700000000002</v>
      </c>
      <c r="V122" s="66">
        <f t="shared" si="1"/>
        <v>3.8547539999999998</v>
      </c>
      <c r="W122" s="66">
        <f t="shared" si="1"/>
        <v>3.8642080000000001</v>
      </c>
      <c r="X122" s="66">
        <f t="shared" si="1"/>
        <v>3.9172690000000001</v>
      </c>
      <c r="Y122" s="66">
        <f t="shared" si="1"/>
        <v>3.9433720000000001</v>
      </c>
      <c r="Z122" s="66">
        <f t="shared" si="1"/>
        <v>3.9567410000000001</v>
      </c>
      <c r="AA122" s="66">
        <f t="shared" si="1"/>
        <v>3.984451</v>
      </c>
      <c r="AB122" s="66">
        <f t="shared" si="1"/>
        <v>4.0168059999999999</v>
      </c>
      <c r="AC122" s="66">
        <f t="shared" si="1"/>
        <v>4.009512</v>
      </c>
      <c r="AD122" s="66">
        <f t="shared" si="1"/>
        <v>4.034332</v>
      </c>
      <c r="AE122" s="66">
        <f t="shared" si="1"/>
        <v>4.0472320000000002</v>
      </c>
      <c r="AF122" s="66">
        <f t="shared" si="1"/>
        <v>4.0707820000000003</v>
      </c>
      <c r="AG122" s="66">
        <f t="shared" si="1"/>
        <v>4.0935550000000003</v>
      </c>
      <c r="AH122" s="66">
        <f t="shared" si="1"/>
        <v>4.1407959999999999</v>
      </c>
      <c r="AI122" s="66">
        <f t="shared" si="1"/>
        <v>4.1461370000000004</v>
      </c>
      <c r="AJ122" s="66">
        <f t="shared" si="1"/>
        <v>4.1715900000000001</v>
      </c>
      <c r="AK122" s="64"/>
    </row>
    <row r="123" spans="1:37" s="10" customFormat="1" ht="15" customHeight="1" x14ac:dyDescent="0.45">
      <c r="A123" s="62" t="s">
        <v>327</v>
      </c>
      <c r="B123" s="62" t="str">
        <f t="shared" si="2"/>
        <v>Petroleum Diesel</v>
      </c>
      <c r="C123" s="66">
        <f>C97+'Pipelines &amp; Military'!C66/10^3</f>
        <v>0.67348094499999989</v>
      </c>
      <c r="D123" s="66">
        <f>D97+'Pipelines &amp; Military'!D66/10^3</f>
        <v>0.69107706300000005</v>
      </c>
      <c r="E123" s="66">
        <f>E97+'Pipelines &amp; Military'!E66/10^3</f>
        <v>0.70885524899999997</v>
      </c>
      <c r="F123" s="66">
        <f>F97+'Pipelines &amp; Military'!F66/10^3</f>
        <v>0.72007504700000002</v>
      </c>
      <c r="G123" s="66">
        <f>G97+'Pipelines &amp; Military'!G66/10^3</f>
        <v>0.72234591300000006</v>
      </c>
      <c r="H123" s="66">
        <f>H97+'Pipelines &amp; Military'!H66/10^3</f>
        <v>0.72235349500000001</v>
      </c>
      <c r="I123" s="66">
        <f>I97+'Pipelines &amp; Military'!I66/10^3</f>
        <v>0.71311561300000004</v>
      </c>
      <c r="J123" s="66">
        <f>J97+'Pipelines &amp; Military'!J66/10^3</f>
        <v>0.70819485199999999</v>
      </c>
      <c r="K123" s="66">
        <f>K97+'Pipelines &amp; Military'!K66/10^3</f>
        <v>0.71056931199999995</v>
      </c>
      <c r="L123" s="66">
        <f>L97+'Pipelines &amp; Military'!L66/10^3</f>
        <v>0.71313208699999997</v>
      </c>
      <c r="M123" s="66">
        <f>M97+'Pipelines &amp; Military'!M66/10^3</f>
        <v>0.71542305300000009</v>
      </c>
      <c r="N123" s="66">
        <f>N97+'Pipelines &amp; Military'!N66/10^3</f>
        <v>0.72017563200000001</v>
      </c>
      <c r="O123" s="66">
        <f>O97+'Pipelines &amp; Military'!O66/10^3</f>
        <v>0.72274797999999996</v>
      </c>
      <c r="P123" s="66">
        <f>P97+'Pipelines &amp; Military'!P66/10^3</f>
        <v>0.72401056999999991</v>
      </c>
      <c r="Q123" s="66">
        <f>Q97+'Pipelines &amp; Military'!Q66/10^3</f>
        <v>0.72598984499999997</v>
      </c>
      <c r="R123" s="66">
        <f>R97+'Pipelines &amp; Military'!R66/10^3</f>
        <v>0.72810942199999995</v>
      </c>
      <c r="S123" s="66">
        <f>S97+'Pipelines &amp; Military'!S66/10^3</f>
        <v>0.729659956</v>
      </c>
      <c r="T123" s="66">
        <f>T97+'Pipelines &amp; Military'!T66/10^3</f>
        <v>0.73143015600000005</v>
      </c>
      <c r="U123" s="66">
        <f>U97+'Pipelines &amp; Military'!U66/10^3</f>
        <v>0.73319840199999997</v>
      </c>
      <c r="V123" s="66">
        <f>V97+'Pipelines &amp; Military'!V66/10^3</f>
        <v>0.73508730300000003</v>
      </c>
      <c r="W123" s="66">
        <f>W97+'Pipelines &amp; Military'!W66/10^3</f>
        <v>0.73712501799999997</v>
      </c>
      <c r="X123" s="66">
        <f>X97+'Pipelines &amp; Military'!X66/10^3</f>
        <v>0.73941551699999997</v>
      </c>
      <c r="Y123" s="66">
        <f>Y97+'Pipelines &amp; Military'!Y66/10^3</f>
        <v>0.74137940300000005</v>
      </c>
      <c r="Z123" s="66">
        <f>Z97+'Pipelines &amp; Military'!Z66/10^3</f>
        <v>0.74325452299999994</v>
      </c>
      <c r="AA123" s="66">
        <f>AA97+'Pipelines &amp; Military'!AA66/10^3</f>
        <v>0.74503448100000003</v>
      </c>
      <c r="AB123" s="66">
        <f>AB97+'Pipelines &amp; Military'!AB66/10^3</f>
        <v>0.74690706200000001</v>
      </c>
      <c r="AC123" s="66">
        <f>AC97+'Pipelines &amp; Military'!AC66/10^3</f>
        <v>0.74865599399999994</v>
      </c>
      <c r="AD123" s="66">
        <f>AD97+'Pipelines &amp; Military'!AD66/10^3</f>
        <v>0.75067793800000004</v>
      </c>
      <c r="AE123" s="66">
        <f>AE97+'Pipelines &amp; Military'!AE66/10^3</f>
        <v>0.75273071399999991</v>
      </c>
      <c r="AF123" s="66">
        <f>AF97+'Pipelines &amp; Military'!AF66/10^3</f>
        <v>0.754895015</v>
      </c>
      <c r="AG123" s="66">
        <f>AG97+'Pipelines &amp; Military'!AG66/10^3</f>
        <v>0.75705156600000001</v>
      </c>
      <c r="AH123" s="66">
        <f>AH97+'Pipelines &amp; Military'!AH66/10^3</f>
        <v>0.75937818500000009</v>
      </c>
      <c r="AI123" s="66">
        <f>AI97+'Pipelines &amp; Military'!AI66/10^3</f>
        <v>0.76099821200000006</v>
      </c>
      <c r="AJ123" s="66">
        <f>AJ97+'Pipelines &amp; Military'!AJ66/10^3</f>
        <v>0.762763152</v>
      </c>
      <c r="AK123" s="64"/>
    </row>
    <row r="124" spans="1:37" s="10" customFormat="1" ht="15" customHeight="1" x14ac:dyDescent="0.45">
      <c r="A124" s="62" t="s">
        <v>51</v>
      </c>
      <c r="B124" s="62" t="str">
        <f t="shared" si="2"/>
        <v>Petroleum Diesel</v>
      </c>
      <c r="C124" s="66">
        <f>C98+'Pipelines &amp; Military'!C68/10^3</f>
        <v>1.268046593</v>
      </c>
      <c r="D124" s="66">
        <f>D98+'Pipelines &amp; Military'!D68/10^3</f>
        <v>1.3320022650000001</v>
      </c>
      <c r="E124" s="66">
        <f>E98+'Pipelines &amp; Military'!E68/10^3</f>
        <v>1.3453769959999999</v>
      </c>
      <c r="F124" s="66">
        <f>F98+'Pipelines &amp; Military'!F68/10^3</f>
        <v>1.3604089700000002</v>
      </c>
      <c r="G124" s="66">
        <f>G98+'Pipelines &amp; Military'!G68/10^3</f>
        <v>1.363707164</v>
      </c>
      <c r="H124" s="66">
        <f>H98+'Pipelines &amp; Military'!H68/10^3</f>
        <v>1.371086504</v>
      </c>
      <c r="I124" s="66">
        <f>I98+'Pipelines &amp; Military'!I68/10^3</f>
        <v>1.3720540019999998</v>
      </c>
      <c r="J124" s="66">
        <f>J98+'Pipelines &amp; Military'!J68/10^3</f>
        <v>1.3736472310000001</v>
      </c>
      <c r="K124" s="66">
        <f>K98+'Pipelines &amp; Military'!K68/10^3</f>
        <v>1.377935635</v>
      </c>
      <c r="L124" s="66">
        <f>L98+'Pipelines &amp; Military'!L68/10^3</f>
        <v>1.3846616999999999</v>
      </c>
      <c r="M124" s="66">
        <f>M98+'Pipelines &amp; Military'!M68/10^3</f>
        <v>1.3889325370000001</v>
      </c>
      <c r="N124" s="66">
        <f>N98+'Pipelines &amp; Military'!N68/10^3</f>
        <v>1.3957062060000001</v>
      </c>
      <c r="O124" s="66">
        <f>O98+'Pipelines &amp; Military'!O68/10^3</f>
        <v>1.4011240299999999</v>
      </c>
      <c r="P124" s="66">
        <f>P98+'Pipelines &amp; Military'!P68/10^3</f>
        <v>1.406829079</v>
      </c>
      <c r="Q124" s="66">
        <f>Q98+'Pipelines &amp; Military'!Q68/10^3</f>
        <v>1.415673154</v>
      </c>
      <c r="R124" s="66">
        <f>R98+'Pipelines &amp; Military'!R68/10^3</f>
        <v>1.423787736</v>
      </c>
      <c r="S124" s="66">
        <f>S98+'Pipelines &amp; Military'!S68/10^3</f>
        <v>1.431039443</v>
      </c>
      <c r="T124" s="66">
        <f>T98+'Pipelines &amp; Military'!T68/10^3</f>
        <v>1.4399297709999999</v>
      </c>
      <c r="U124" s="66">
        <f>U98+'Pipelines &amp; Military'!U68/10^3</f>
        <v>1.450585276</v>
      </c>
      <c r="V124" s="66">
        <f>V98+'Pipelines &amp; Military'!V68/10^3</f>
        <v>1.460846149</v>
      </c>
      <c r="W124" s="66">
        <f>W98+'Pipelines &amp; Military'!W68/10^3</f>
        <v>1.470578696</v>
      </c>
      <c r="X124" s="66">
        <f>X98+'Pipelines &amp; Military'!X68/10^3</f>
        <v>1.4829628689999999</v>
      </c>
      <c r="Y124" s="66">
        <f>Y98+'Pipelines &amp; Military'!Y68/10^3</f>
        <v>1.492382616</v>
      </c>
      <c r="Z124" s="66">
        <f>Z98+'Pipelines &amp; Military'!Z68/10^3</f>
        <v>1.5031318769999999</v>
      </c>
      <c r="AA124" s="66">
        <f>AA98+'Pipelines &amp; Military'!AA68/10^3</f>
        <v>1.5158325349999999</v>
      </c>
      <c r="AB124" s="66">
        <f>AB98+'Pipelines &amp; Military'!AB68/10^3</f>
        <v>1.5267865540000001</v>
      </c>
      <c r="AC124" s="66">
        <f>AC98+'Pipelines &amp; Military'!AC68/10^3</f>
        <v>1.5375048790000001</v>
      </c>
      <c r="AD124" s="66">
        <f>AD98+'Pipelines &amp; Military'!AD68/10^3</f>
        <v>1.5512853820000001</v>
      </c>
      <c r="AE124" s="66">
        <f>AE98+'Pipelines &amp; Military'!AE68/10^3</f>
        <v>1.564360062</v>
      </c>
      <c r="AF124" s="66">
        <f>AF98+'Pipelines &amp; Military'!AF68/10^3</f>
        <v>1.5786948270000001</v>
      </c>
      <c r="AG124" s="66">
        <f>AG98+'Pipelines &amp; Military'!AG68/10^3</f>
        <v>1.592774594</v>
      </c>
      <c r="AH124" s="66">
        <f>AH98+'Pipelines &amp; Military'!AH68/10^3</f>
        <v>1.6072113100000001</v>
      </c>
      <c r="AI124" s="66">
        <f>AI98+'Pipelines &amp; Military'!AI68/10^3</f>
        <v>1.618208332</v>
      </c>
      <c r="AJ124" s="66">
        <f>AJ98+'Pipelines &amp; Military'!AJ68/10^3</f>
        <v>1.6313242509999999</v>
      </c>
      <c r="AK124" s="64"/>
    </row>
    <row r="125" spans="1:37" s="10" customFormat="1" ht="15" customHeight="1" x14ac:dyDescent="0.45">
      <c r="A125" s="62" t="s">
        <v>52</v>
      </c>
      <c r="B125" s="62" t="str">
        <f t="shared" si="2"/>
        <v>Heavy or Residual Oil</v>
      </c>
      <c r="C125" s="66">
        <f>C99+'Pipelines &amp; Military'!C67/10^3</f>
        <v>7.3138375000000005E-2</v>
      </c>
      <c r="D125" s="66">
        <f>D99+'Pipelines &amp; Military'!D67/10^3</f>
        <v>6.8774858999999994E-2</v>
      </c>
      <c r="E125" s="66">
        <f>E99+'Pipelines &amp; Military'!E67/10^3</f>
        <v>7.9194353999999995E-2</v>
      </c>
      <c r="F125" s="66">
        <f>F99+'Pipelines &amp; Military'!F67/10^3</f>
        <v>7.8305448E-2</v>
      </c>
      <c r="G125" s="66">
        <f>G99+'Pipelines &amp; Military'!G67/10^3</f>
        <v>7.6888631999999998E-2</v>
      </c>
      <c r="H125" s="66">
        <f>H99+'Pipelines &amp; Military'!H67/10^3</f>
        <v>7.7775429999999993E-2</v>
      </c>
      <c r="I125" s="66">
        <f>I99+'Pipelines &amp; Military'!I67/10^3</f>
        <v>7.7986072000000004E-2</v>
      </c>
      <c r="J125" s="66">
        <f>J99+'Pipelines &amp; Military'!J67/10^3</f>
        <v>7.8556452999999998E-2</v>
      </c>
      <c r="K125" s="66">
        <f>K99+'Pipelines &amp; Military'!K67/10^3</f>
        <v>7.9973599000000006E-2</v>
      </c>
      <c r="L125" s="66">
        <f>L99+'Pipelines &amp; Military'!L67/10^3</f>
        <v>8.1068396000000001E-2</v>
      </c>
      <c r="M125" s="66">
        <f>M99+'Pipelines &amp; Military'!M67/10^3</f>
        <v>8.1644237999999994E-2</v>
      </c>
      <c r="N125" s="66">
        <f>N99+'Pipelines &amp; Military'!N67/10^3</f>
        <v>8.2421623999999999E-2</v>
      </c>
      <c r="O125" s="66">
        <f>O99+'Pipelines &amp; Military'!O67/10^3</f>
        <v>8.3061046999999999E-2</v>
      </c>
      <c r="P125" s="66">
        <f>P99+'Pipelines &amp; Military'!P67/10^3</f>
        <v>8.3275268E-2</v>
      </c>
      <c r="Q125" s="66">
        <f>Q99+'Pipelines &amp; Military'!Q67/10^3</f>
        <v>8.3617889000000001E-2</v>
      </c>
      <c r="R125" s="66">
        <f>R99+'Pipelines &amp; Military'!R67/10^3</f>
        <v>8.3830617999999996E-2</v>
      </c>
      <c r="S125" s="66">
        <f>S99+'Pipelines &amp; Military'!S67/10^3</f>
        <v>8.4135618999999995E-2</v>
      </c>
      <c r="T125" s="66">
        <f>T99+'Pipelines &amp; Military'!T67/10^3</f>
        <v>8.4390725999999999E-2</v>
      </c>
      <c r="U125" s="66">
        <f>U99+'Pipelines &amp; Military'!U67/10^3</f>
        <v>8.4677280999999993E-2</v>
      </c>
      <c r="V125" s="66">
        <f>V99+'Pipelines &amp; Military'!V67/10^3</f>
        <v>8.5034218999999994E-2</v>
      </c>
      <c r="W125" s="66">
        <f>W99+'Pipelines &amp; Military'!W67/10^3</f>
        <v>8.5360031000000003E-2</v>
      </c>
      <c r="X125" s="66">
        <f>X99+'Pipelines &amp; Military'!X67/10^3</f>
        <v>8.5759954999999999E-2</v>
      </c>
      <c r="Y125" s="66">
        <f>Y99+'Pipelines &amp; Military'!Y67/10^3</f>
        <v>8.6049461999999993E-2</v>
      </c>
      <c r="Z125" s="66">
        <f>Z99+'Pipelines &amp; Military'!Z67/10^3</f>
        <v>8.6347751E-2</v>
      </c>
      <c r="AA125" s="66">
        <f>AA99+'Pipelines &amp; Military'!AA67/10^3</f>
        <v>8.6585300000000004E-2</v>
      </c>
      <c r="AB125" s="66">
        <f>AB99+'Pipelines &amp; Military'!AB67/10^3</f>
        <v>8.6742184E-2</v>
      </c>
      <c r="AC125" s="66">
        <f>AC99+'Pipelines &amp; Military'!AC67/10^3</f>
        <v>8.6840412000000006E-2</v>
      </c>
      <c r="AD125" s="66">
        <f>AD99+'Pipelines &amp; Military'!AD67/10^3</f>
        <v>8.7110583000000005E-2</v>
      </c>
      <c r="AE125" s="66">
        <f>AE99+'Pipelines &amp; Military'!AE67/10^3</f>
        <v>8.7333530000000006E-2</v>
      </c>
      <c r="AF125" s="66">
        <f>AF99+'Pipelines &amp; Military'!AF67/10^3</f>
        <v>8.7546705000000002E-2</v>
      </c>
      <c r="AG125" s="66">
        <f>AG99+'Pipelines &amp; Military'!AG67/10^3</f>
        <v>8.7781201000000003E-2</v>
      </c>
      <c r="AH125" s="66">
        <f>AH99+'Pipelines &amp; Military'!AH67/10^3</f>
        <v>8.8109129999999994E-2</v>
      </c>
      <c r="AI125" s="66">
        <f>AI99+'Pipelines &amp; Military'!AI67/10^3</f>
        <v>8.8295449999999998E-2</v>
      </c>
      <c r="AJ125" s="66">
        <f>AJ99+'Pipelines &amp; Military'!AJ67/10^3</f>
        <v>8.8632988999999995E-2</v>
      </c>
      <c r="AK125" s="64"/>
    </row>
    <row r="126" spans="1:37" s="10" customFormat="1" ht="15" customHeight="1" x14ac:dyDescent="0.45">
      <c r="A126" s="62" t="s">
        <v>53</v>
      </c>
      <c r="B126" s="62" t="str">
        <f t="shared" si="2"/>
        <v>LPG/propane/butane</v>
      </c>
      <c r="C126" s="66">
        <f t="shared" si="3"/>
        <v>0.69910000000000005</v>
      </c>
      <c r="D126" s="66">
        <f t="shared" si="1"/>
        <v>0.65690000000000004</v>
      </c>
      <c r="E126" s="66">
        <f t="shared" si="1"/>
        <v>0.69799999999999995</v>
      </c>
      <c r="F126" s="66">
        <f t="shared" si="1"/>
        <v>0.72949299999999995</v>
      </c>
      <c r="G126" s="66">
        <f t="shared" si="1"/>
        <v>0.77407800000000004</v>
      </c>
      <c r="H126" s="66">
        <f t="shared" si="1"/>
        <v>0.819407</v>
      </c>
      <c r="I126" s="66">
        <f t="shared" si="1"/>
        <v>0.85519100000000003</v>
      </c>
      <c r="J126" s="66">
        <f t="shared" si="1"/>
        <v>0.89721600000000001</v>
      </c>
      <c r="K126" s="66">
        <f t="shared" si="1"/>
        <v>0.92813900000000005</v>
      </c>
      <c r="L126" s="66">
        <f t="shared" si="1"/>
        <v>0.95019500000000001</v>
      </c>
      <c r="M126" s="66">
        <f t="shared" si="1"/>
        <v>0.99443700000000002</v>
      </c>
      <c r="N126" s="66">
        <f t="shared" si="1"/>
        <v>1.0226770000000001</v>
      </c>
      <c r="O126" s="66">
        <f t="shared" si="1"/>
        <v>1.0589329999999999</v>
      </c>
      <c r="P126" s="66">
        <f t="shared" si="1"/>
        <v>1.076451</v>
      </c>
      <c r="Q126" s="66">
        <f t="shared" si="1"/>
        <v>1.1015649999999999</v>
      </c>
      <c r="R126" s="66">
        <f t="shared" si="1"/>
        <v>1.127151</v>
      </c>
      <c r="S126" s="66">
        <f t="shared" si="1"/>
        <v>1.146841</v>
      </c>
      <c r="T126" s="66">
        <f t="shared" si="1"/>
        <v>1.1452260000000001</v>
      </c>
      <c r="U126" s="66">
        <f t="shared" si="1"/>
        <v>1.1584840000000001</v>
      </c>
      <c r="V126" s="66">
        <f t="shared" si="1"/>
        <v>1.177856</v>
      </c>
      <c r="W126" s="66">
        <f t="shared" si="1"/>
        <v>1.1850069999999999</v>
      </c>
      <c r="X126" s="66">
        <f t="shared" si="1"/>
        <v>1.212761</v>
      </c>
      <c r="Y126" s="66">
        <f t="shared" si="1"/>
        <v>1.2285619999999999</v>
      </c>
      <c r="Z126" s="66">
        <f t="shared" si="1"/>
        <v>1.2370909999999999</v>
      </c>
      <c r="AA126" s="66">
        <f t="shared" si="1"/>
        <v>1.251803</v>
      </c>
      <c r="AB126" s="66">
        <f t="shared" si="1"/>
        <v>1.2693559999999999</v>
      </c>
      <c r="AC126" s="66">
        <f t="shared" si="1"/>
        <v>1.267558</v>
      </c>
      <c r="AD126" s="66">
        <f t="shared" si="1"/>
        <v>1.2807440000000001</v>
      </c>
      <c r="AE126" s="66">
        <f t="shared" si="1"/>
        <v>1.2886660000000001</v>
      </c>
      <c r="AF126" s="66">
        <f t="shared" si="1"/>
        <v>1.301666</v>
      </c>
      <c r="AG126" s="66">
        <f t="shared" si="1"/>
        <v>1.314546</v>
      </c>
      <c r="AH126" s="66">
        <f t="shared" si="1"/>
        <v>1.3396220000000001</v>
      </c>
      <c r="AI126" s="66">
        <f t="shared" si="1"/>
        <v>1.3422879999999999</v>
      </c>
      <c r="AJ126" s="66">
        <f t="shared" si="1"/>
        <v>1.3581529999999999</v>
      </c>
      <c r="AK126" s="64"/>
    </row>
    <row r="127" spans="1:37" s="10" customFormat="1" ht="15" customHeight="1" x14ac:dyDescent="0.45">
      <c r="A127" s="62" t="s">
        <v>328</v>
      </c>
      <c r="B127" s="62" t="str">
        <f t="shared" si="2"/>
        <v>Petroleum Diesel</v>
      </c>
      <c r="C127" s="66">
        <f t="shared" si="3"/>
        <v>8.5871000000000003E-2</v>
      </c>
      <c r="D127" s="66">
        <f t="shared" si="1"/>
        <v>8.8170999999999999E-2</v>
      </c>
      <c r="E127" s="66">
        <f t="shared" si="1"/>
        <v>9.3171000000000004E-2</v>
      </c>
      <c r="F127" s="66">
        <f t="shared" si="1"/>
        <v>8.8564000000000004E-2</v>
      </c>
      <c r="G127" s="66">
        <f t="shared" si="1"/>
        <v>8.3861000000000005E-2</v>
      </c>
      <c r="H127" s="66">
        <f t="shared" si="1"/>
        <v>8.0367999999999995E-2</v>
      </c>
      <c r="I127" s="66">
        <f t="shared" si="1"/>
        <v>7.7727000000000004E-2</v>
      </c>
      <c r="J127" s="66">
        <f t="shared" si="1"/>
        <v>7.5356999999999993E-2</v>
      </c>
      <c r="K127" s="66">
        <f t="shared" si="1"/>
        <v>7.6896999999999993E-2</v>
      </c>
      <c r="L127" s="66">
        <f t="shared" si="1"/>
        <v>7.6429999999999998E-2</v>
      </c>
      <c r="M127" s="66">
        <f t="shared" si="1"/>
        <v>7.5051000000000007E-2</v>
      </c>
      <c r="N127" s="66">
        <f t="shared" si="1"/>
        <v>7.5469999999999995E-2</v>
      </c>
      <c r="O127" s="66">
        <f t="shared" si="1"/>
        <v>7.4916999999999997E-2</v>
      </c>
      <c r="P127" s="66">
        <f t="shared" si="1"/>
        <v>7.4450000000000002E-2</v>
      </c>
      <c r="Q127" s="66">
        <f t="shared" si="1"/>
        <v>7.3992000000000002E-2</v>
      </c>
      <c r="R127" s="66">
        <f t="shared" si="1"/>
        <v>7.4156E-2</v>
      </c>
      <c r="S127" s="66">
        <f t="shared" si="1"/>
        <v>7.3905999999999999E-2</v>
      </c>
      <c r="T127" s="66">
        <f t="shared" si="1"/>
        <v>7.3658000000000001E-2</v>
      </c>
      <c r="U127" s="66">
        <f t="shared" si="1"/>
        <v>7.2387999999999994E-2</v>
      </c>
      <c r="V127" s="66">
        <f t="shared" si="1"/>
        <v>7.2935E-2</v>
      </c>
      <c r="W127" s="66">
        <f t="shared" si="1"/>
        <v>7.3789999999999994E-2</v>
      </c>
      <c r="X127" s="66">
        <f t="shared" si="1"/>
        <v>7.4261999999999995E-2</v>
      </c>
      <c r="Y127" s="66">
        <f t="shared" si="1"/>
        <v>7.4526999999999996E-2</v>
      </c>
      <c r="Z127" s="66">
        <f t="shared" si="1"/>
        <v>7.5052999999999995E-2</v>
      </c>
      <c r="AA127" s="66">
        <f t="shared" si="1"/>
        <v>7.5259000000000006E-2</v>
      </c>
      <c r="AB127" s="66">
        <f t="shared" si="1"/>
        <v>7.5555999999999998E-2</v>
      </c>
      <c r="AC127" s="66">
        <f t="shared" si="1"/>
        <v>7.6220999999999997E-2</v>
      </c>
      <c r="AD127" s="66">
        <f t="shared" si="1"/>
        <v>7.7128000000000002E-2</v>
      </c>
      <c r="AE127" s="66">
        <f t="shared" si="1"/>
        <v>7.8028E-2</v>
      </c>
      <c r="AF127" s="66">
        <f t="shared" si="1"/>
        <v>7.8685000000000005E-2</v>
      </c>
      <c r="AG127" s="66">
        <f t="shared" si="1"/>
        <v>7.9507999999999995E-2</v>
      </c>
      <c r="AH127" s="66">
        <f t="shared" si="1"/>
        <v>8.0623E-2</v>
      </c>
      <c r="AI127" s="66">
        <f t="shared" si="1"/>
        <v>8.1439999999999999E-2</v>
      </c>
      <c r="AJ127" s="66">
        <f t="shared" si="1"/>
        <v>8.2029000000000005E-2</v>
      </c>
      <c r="AK127" s="64"/>
    </row>
    <row r="128" spans="1:37" s="10" customFormat="1" ht="15" customHeight="1" x14ac:dyDescent="0.45">
      <c r="A128" s="62" t="s">
        <v>329</v>
      </c>
      <c r="B128" s="62" t="str">
        <f t="shared" si="2"/>
        <v>Petroleum Diesel</v>
      </c>
      <c r="C128" s="66">
        <f t="shared" si="3"/>
        <v>0.84919999999999995</v>
      </c>
      <c r="D128" s="66">
        <f t="shared" si="1"/>
        <v>0.85209999999999997</v>
      </c>
      <c r="E128" s="66">
        <f t="shared" si="1"/>
        <v>0.87880000000000003</v>
      </c>
      <c r="F128" s="66">
        <f t="shared" si="1"/>
        <v>0.888602</v>
      </c>
      <c r="G128" s="66">
        <f t="shared" si="1"/>
        <v>0.90391299999999997</v>
      </c>
      <c r="H128" s="66">
        <f t="shared" si="1"/>
        <v>0.91840699999999997</v>
      </c>
      <c r="I128" s="66">
        <f t="shared" si="1"/>
        <v>0.92540299999999998</v>
      </c>
      <c r="J128" s="66">
        <f t="shared" si="1"/>
        <v>0.93040100000000003</v>
      </c>
      <c r="K128" s="66">
        <f t="shared" si="1"/>
        <v>0.93624499999999999</v>
      </c>
      <c r="L128" s="66">
        <f t="shared" si="1"/>
        <v>0.94327499999999997</v>
      </c>
      <c r="M128" s="66">
        <f t="shared" si="1"/>
        <v>0.95116000000000001</v>
      </c>
      <c r="N128" s="66">
        <f t="shared" si="1"/>
        <v>0.95908199999999999</v>
      </c>
      <c r="O128" s="66">
        <f t="shared" si="1"/>
        <v>0.97584099999999996</v>
      </c>
      <c r="P128" s="66">
        <f t="shared" si="1"/>
        <v>1.0036240000000001</v>
      </c>
      <c r="Q128" s="66">
        <f t="shared" si="1"/>
        <v>1.031018</v>
      </c>
      <c r="R128" s="66">
        <f t="shared" si="1"/>
        <v>1.0535289999999999</v>
      </c>
      <c r="S128" s="66">
        <f t="shared" si="1"/>
        <v>1.0793729999999999</v>
      </c>
      <c r="T128" s="66">
        <f t="shared" si="1"/>
        <v>1.1057440000000001</v>
      </c>
      <c r="U128" s="66">
        <f t="shared" si="1"/>
        <v>1.130479</v>
      </c>
      <c r="V128" s="66">
        <f t="shared" si="1"/>
        <v>1.15509</v>
      </c>
      <c r="W128" s="66">
        <f t="shared" si="1"/>
        <v>1.1821900000000001</v>
      </c>
      <c r="X128" s="66">
        <f t="shared" si="1"/>
        <v>1.2074130000000001</v>
      </c>
      <c r="Y128" s="66">
        <f t="shared" si="1"/>
        <v>1.231676</v>
      </c>
      <c r="Z128" s="66">
        <f t="shared" si="1"/>
        <v>1.259074</v>
      </c>
      <c r="AA128" s="66">
        <f t="shared" si="1"/>
        <v>1.286297</v>
      </c>
      <c r="AB128" s="66">
        <f t="shared" si="1"/>
        <v>1.314357</v>
      </c>
      <c r="AC128" s="66">
        <f t="shared" si="1"/>
        <v>1.342856</v>
      </c>
      <c r="AD128" s="66">
        <f t="shared" si="1"/>
        <v>1.3718060000000001</v>
      </c>
      <c r="AE128" s="66">
        <f t="shared" si="1"/>
        <v>1.401778</v>
      </c>
      <c r="AF128" s="66">
        <f t="shared" si="1"/>
        <v>1.432302</v>
      </c>
      <c r="AG128" s="66">
        <f t="shared" si="1"/>
        <v>1.463848</v>
      </c>
      <c r="AH128" s="66">
        <f t="shared" si="1"/>
        <v>1.4956320000000001</v>
      </c>
      <c r="AI128" s="66">
        <f t="shared" si="1"/>
        <v>1.5281450000000001</v>
      </c>
      <c r="AJ128" s="66">
        <f t="shared" si="1"/>
        <v>1.561572</v>
      </c>
      <c r="AK128" s="64"/>
    </row>
    <row r="129" spans="1:37" s="10" customFormat="1" ht="15" customHeight="1" x14ac:dyDescent="0.45">
      <c r="A129" s="62" t="s">
        <v>330</v>
      </c>
      <c r="B129" s="62" t="str">
        <f t="shared" si="2"/>
        <v>Heavy or Residual Oil</v>
      </c>
      <c r="C129" s="66">
        <f t="shared" si="3"/>
        <v>0.44779999999999998</v>
      </c>
      <c r="D129" s="66">
        <f t="shared" si="1"/>
        <v>0.45900000000000002</v>
      </c>
      <c r="E129" s="66">
        <f t="shared" si="1"/>
        <v>0.46079999999999999</v>
      </c>
      <c r="F129" s="66">
        <f t="shared" si="1"/>
        <v>0.423151</v>
      </c>
      <c r="G129" s="66">
        <f t="shared" si="1"/>
        <v>0.38906400000000002</v>
      </c>
      <c r="H129" s="66">
        <f t="shared" si="1"/>
        <v>0.36835099999999998</v>
      </c>
      <c r="I129" s="66">
        <f t="shared" si="1"/>
        <v>0.35024300000000003</v>
      </c>
      <c r="J129" s="66">
        <f t="shared" ref="D129:AJ136" si="4">J103</f>
        <v>0.33425500000000002</v>
      </c>
      <c r="K129" s="66">
        <f t="shared" si="4"/>
        <v>0.33837299999999998</v>
      </c>
      <c r="L129" s="66">
        <f t="shared" si="4"/>
        <v>0.33512700000000001</v>
      </c>
      <c r="M129" s="66">
        <f t="shared" si="4"/>
        <v>0.32887</v>
      </c>
      <c r="N129" s="66">
        <f t="shared" si="4"/>
        <v>0.328953</v>
      </c>
      <c r="O129" s="66">
        <f t="shared" si="4"/>
        <v>0.32459100000000002</v>
      </c>
      <c r="P129" s="66">
        <f t="shared" si="4"/>
        <v>0.32442599999999999</v>
      </c>
      <c r="Q129" s="66">
        <f t="shared" si="4"/>
        <v>0.32291700000000001</v>
      </c>
      <c r="R129" s="66">
        <f t="shared" si="4"/>
        <v>0.32571299999999997</v>
      </c>
      <c r="S129" s="66">
        <f t="shared" si="4"/>
        <v>0.32729900000000001</v>
      </c>
      <c r="T129" s="66">
        <f t="shared" si="4"/>
        <v>0.32724500000000001</v>
      </c>
      <c r="U129" s="66">
        <f t="shared" si="4"/>
        <v>0.32783400000000001</v>
      </c>
      <c r="V129" s="66">
        <f t="shared" si="4"/>
        <v>0.32866200000000001</v>
      </c>
      <c r="W129" s="66">
        <f t="shared" si="4"/>
        <v>0.32936900000000002</v>
      </c>
      <c r="X129" s="66">
        <f t="shared" si="4"/>
        <v>0.32996700000000001</v>
      </c>
      <c r="Y129" s="66">
        <f t="shared" si="4"/>
        <v>0.32967099999999999</v>
      </c>
      <c r="Z129" s="66">
        <f t="shared" si="4"/>
        <v>0.330513</v>
      </c>
      <c r="AA129" s="66">
        <f t="shared" si="4"/>
        <v>0.330181</v>
      </c>
      <c r="AB129" s="66">
        <f t="shared" si="4"/>
        <v>0.33007599999999998</v>
      </c>
      <c r="AC129" s="66">
        <f t="shared" si="4"/>
        <v>0.33154499999999998</v>
      </c>
      <c r="AD129" s="66">
        <f t="shared" si="4"/>
        <v>0.334623</v>
      </c>
      <c r="AE129" s="66">
        <f t="shared" si="4"/>
        <v>0.33678900000000001</v>
      </c>
      <c r="AF129" s="66">
        <f t="shared" si="4"/>
        <v>0.33914100000000003</v>
      </c>
      <c r="AG129" s="66">
        <f t="shared" si="4"/>
        <v>0.34180700000000003</v>
      </c>
      <c r="AH129" s="66">
        <f t="shared" si="4"/>
        <v>0.34646900000000003</v>
      </c>
      <c r="AI129" s="66">
        <f t="shared" si="4"/>
        <v>0.34994999999999998</v>
      </c>
      <c r="AJ129" s="66">
        <f t="shared" si="4"/>
        <v>0.35389199999999998</v>
      </c>
      <c r="AK129" s="64"/>
    </row>
    <row r="130" spans="1:37" s="10" customFormat="1" ht="15" customHeight="1" x14ac:dyDescent="0.45">
      <c r="A130" s="62" t="s">
        <v>97</v>
      </c>
      <c r="B130" s="62"/>
      <c r="C130" s="66">
        <f>SUM(C121:C129)</f>
        <v>6.8870089130000007</v>
      </c>
      <c r="D130" s="66">
        <f t="shared" ref="D130:AJ130" si="5">SUM(D121:D129)</f>
        <v>7.2439971869999997</v>
      </c>
      <c r="E130" s="66">
        <f t="shared" si="5"/>
        <v>7.488869599</v>
      </c>
      <c r="F130" s="66">
        <f t="shared" si="5"/>
        <v>7.4213794649999993</v>
      </c>
      <c r="G130" s="66">
        <f t="shared" si="5"/>
        <v>7.6586697090000007</v>
      </c>
      <c r="H130" s="66">
        <f t="shared" si="5"/>
        <v>7.7971774289999995</v>
      </c>
      <c r="I130" s="66">
        <f t="shared" si="5"/>
        <v>7.8726466870000005</v>
      </c>
      <c r="J130" s="66">
        <f t="shared" si="5"/>
        <v>7.9716985359999999</v>
      </c>
      <c r="K130" s="66">
        <f t="shared" si="5"/>
        <v>8.0728935459999995</v>
      </c>
      <c r="L130" s="66">
        <f t="shared" si="5"/>
        <v>8.1433901830000011</v>
      </c>
      <c r="M130" s="66">
        <f t="shared" si="5"/>
        <v>8.2769858280000008</v>
      </c>
      <c r="N130" s="66">
        <f t="shared" si="5"/>
        <v>8.3720304619999997</v>
      </c>
      <c r="O130" s="66">
        <f t="shared" si="5"/>
        <v>8.4949510569999998</v>
      </c>
      <c r="P130" s="66">
        <f t="shared" si="5"/>
        <v>8.5741689169999997</v>
      </c>
      <c r="Q130" s="66">
        <f t="shared" si="5"/>
        <v>8.6826718879999998</v>
      </c>
      <c r="R130" s="66">
        <f t="shared" si="5"/>
        <v>8.791580776</v>
      </c>
      <c r="S130" s="66">
        <f t="shared" si="5"/>
        <v>8.8824220179999998</v>
      </c>
      <c r="T130" s="66">
        <f t="shared" si="5"/>
        <v>8.9121646529999996</v>
      </c>
      <c r="U130" s="66">
        <f t="shared" si="5"/>
        <v>8.9884799589999993</v>
      </c>
      <c r="V130" s="66">
        <f t="shared" si="5"/>
        <v>9.0836306709999999</v>
      </c>
      <c r="W130" s="66">
        <f t="shared" si="5"/>
        <v>9.1426407450000013</v>
      </c>
      <c r="X130" s="66">
        <f t="shared" si="5"/>
        <v>9.2666073410000003</v>
      </c>
      <c r="Y130" s="66">
        <f t="shared" si="5"/>
        <v>9.3457634809999988</v>
      </c>
      <c r="Z130" s="66">
        <f t="shared" si="5"/>
        <v>9.4108421510000007</v>
      </c>
      <c r="AA130" s="66">
        <f t="shared" si="5"/>
        <v>9.4966343159999997</v>
      </c>
      <c r="AB130" s="66">
        <f t="shared" si="5"/>
        <v>9.5891397999999999</v>
      </c>
      <c r="AC130" s="66">
        <f t="shared" si="5"/>
        <v>9.6248532850000004</v>
      </c>
      <c r="AD130" s="66">
        <f t="shared" si="5"/>
        <v>9.7137609030000007</v>
      </c>
      <c r="AE130" s="66">
        <f t="shared" si="5"/>
        <v>9.7849093060000012</v>
      </c>
      <c r="AF130" s="66">
        <f t="shared" si="5"/>
        <v>9.8738565470000008</v>
      </c>
      <c r="AG130" s="66">
        <f t="shared" si="5"/>
        <v>9.9631453610000005</v>
      </c>
      <c r="AH130" s="66">
        <f t="shared" si="5"/>
        <v>10.092262625000002</v>
      </c>
      <c r="AI130" s="66">
        <f t="shared" si="5"/>
        <v>10.151833994000002</v>
      </c>
      <c r="AJ130" s="66">
        <f t="shared" si="5"/>
        <v>10.248369392000001</v>
      </c>
      <c r="AK130" s="64"/>
    </row>
    <row r="131" spans="1:37" s="10" customFormat="1" ht="15" customHeight="1" x14ac:dyDescent="0.45">
      <c r="A131" s="62" t="s">
        <v>331</v>
      </c>
      <c r="B131" s="62"/>
      <c r="C131" s="66">
        <f>C105+Refineries!C106/10^15+'Pipelines &amp; Military'!C114/10^3</f>
        <v>8.0964545670000003</v>
      </c>
      <c r="D131" s="66">
        <f>D105+Refineries!D106/10^15+'Pipelines &amp; Military'!D114/10^3</f>
        <v>8.3448775899999994</v>
      </c>
      <c r="E131" s="66">
        <f>E105+Refineries!E106/10^15+'Pipelines &amp; Military'!E114/10^3</f>
        <v>8.2590153439999998</v>
      </c>
      <c r="F131" s="66">
        <f>F105+Refineries!F106/10^15+'Pipelines &amp; Military'!F114/10^3</f>
        <v>8.469546416</v>
      </c>
      <c r="G131" s="66">
        <f>G105+Refineries!G106/10^15+'Pipelines &amp; Military'!G114/10^3</f>
        <v>8.647787816000001</v>
      </c>
      <c r="H131" s="66">
        <f>H105+Refineries!H106/10^15+'Pipelines &amp; Military'!H114/10^3</f>
        <v>8.7981573539999989</v>
      </c>
      <c r="I131" s="66">
        <f>I105+Refineries!I106/10^15+'Pipelines &amp; Military'!I114/10^3</f>
        <v>8.9165562989999998</v>
      </c>
      <c r="J131" s="66">
        <f>J105+Refineries!J106/10^15+'Pipelines &amp; Military'!J114/10^3</f>
        <v>9.0221271210000005</v>
      </c>
      <c r="K131" s="66">
        <f>K105+Refineries!K106/10^15+'Pipelines &amp; Military'!K114/10^3</f>
        <v>9.0627243249999996</v>
      </c>
      <c r="L131" s="66">
        <f>L105+Refineries!L106/10^15+'Pipelines &amp; Military'!L114/10^3</f>
        <v>9.1380306860000005</v>
      </c>
      <c r="M131" s="66">
        <f>M105+Refineries!M106/10^15+'Pipelines &amp; Military'!M114/10^3</f>
        <v>9.1739301599999994</v>
      </c>
      <c r="N131" s="66">
        <f>N105+Refineries!N106/10^15+'Pipelines &amp; Military'!N114/10^3</f>
        <v>9.2683757450000002</v>
      </c>
      <c r="O131" s="66">
        <f>O105+Refineries!O106/10^15+'Pipelines &amp; Military'!O114/10^3</f>
        <v>9.2877439689999992</v>
      </c>
      <c r="P131" s="66">
        <f>P105+Refineries!P106/10^15+'Pipelines &amp; Military'!P114/10^3</f>
        <v>9.3257823730000009</v>
      </c>
      <c r="Q131" s="66">
        <f>Q105+Refineries!Q106/10^15+'Pipelines &amp; Military'!Q114/10^3</f>
        <v>9.3522210880000003</v>
      </c>
      <c r="R131" s="66">
        <f>R105+Refineries!R106/10^15+'Pipelines &amp; Military'!R114/10^3</f>
        <v>9.3663028950000005</v>
      </c>
      <c r="S131" s="66">
        <f>S105+Refineries!S106/10^15+'Pipelines &amp; Military'!S114/10^3</f>
        <v>9.3688282510000001</v>
      </c>
      <c r="T131" s="66">
        <f>T105+Refineries!T106/10^15+'Pipelines &amp; Military'!T114/10^3</f>
        <v>9.3936421919999997</v>
      </c>
      <c r="U131" s="66">
        <f>U105+Refineries!U106/10^15+'Pipelines &amp; Military'!U114/10^3</f>
        <v>9.443708011</v>
      </c>
      <c r="V131" s="66">
        <f>V105+Refineries!V106/10^15+'Pipelines &amp; Military'!V114/10^3</f>
        <v>9.4944511179999989</v>
      </c>
      <c r="W131" s="66">
        <f>W105+Refineries!W106/10^15+'Pipelines &amp; Military'!W114/10^3</f>
        <v>9.5309957690000005</v>
      </c>
      <c r="X131" s="66">
        <f>X105+Refineries!X106/10^15+'Pipelines &amp; Military'!X114/10^3</f>
        <v>9.6131852630000001</v>
      </c>
      <c r="Y131" s="66">
        <f>Y105+Refineries!Y106/10^15+'Pipelines &amp; Military'!Y114/10^3</f>
        <v>9.6631056199999996</v>
      </c>
      <c r="Z131" s="66">
        <f>Z105+Refineries!Z106/10^15+'Pipelines &amp; Military'!Z114/10^3</f>
        <v>9.7152111839999993</v>
      </c>
      <c r="AA131" s="66">
        <f>AA105+Refineries!AA106/10^15+'Pipelines &amp; Military'!AA114/10^3</f>
        <v>9.7787806489999998</v>
      </c>
      <c r="AB131" s="66">
        <f>AB105+Refineries!AB106/10^15+'Pipelines &amp; Military'!AB114/10^3</f>
        <v>9.8202804089999987</v>
      </c>
      <c r="AC131" s="66">
        <f>AC105+Refineries!AC106/10^15+'Pipelines &amp; Military'!AC114/10^3</f>
        <v>9.8792813729999995</v>
      </c>
      <c r="AD131" s="66">
        <f>AD105+Refineries!AD106/10^15+'Pipelines &amp; Military'!AD114/10^3</f>
        <v>9.9196420649999997</v>
      </c>
      <c r="AE131" s="66">
        <f>AE105+Refineries!AE106/10^15+'Pipelines &amp; Military'!AE114/10^3</f>
        <v>10.038802669999999</v>
      </c>
      <c r="AF131" s="66">
        <f>AF105+Refineries!AF106/10^15+'Pipelines &amp; Military'!AF114/10^3</f>
        <v>10.064250232999999</v>
      </c>
      <c r="AG131" s="66">
        <f>AG105+Refineries!AG106/10^15+'Pipelines &amp; Military'!AG114/10^3</f>
        <v>10.126781704000001</v>
      </c>
      <c r="AH131" s="66">
        <f>AH105+Refineries!AH106/10^15+'Pipelines &amp; Military'!AH114/10^3</f>
        <v>10.192687612</v>
      </c>
      <c r="AI131" s="66">
        <f>AI105+Refineries!AI106/10^15+'Pipelines &amp; Military'!AI114/10^3</f>
        <v>10.262544675000001</v>
      </c>
      <c r="AJ131" s="66">
        <f>AJ105+Refineries!AJ106/10^15+'Pipelines &amp; Military'!AJ114/10^3</f>
        <v>10.324624035999999</v>
      </c>
      <c r="AK131" s="64"/>
    </row>
    <row r="132" spans="1:37" s="10" customFormat="1" ht="15" customHeight="1" x14ac:dyDescent="0.45">
      <c r="A132" s="62" t="s">
        <v>332</v>
      </c>
      <c r="B132" s="62"/>
      <c r="C132" s="66">
        <f t="shared" si="3"/>
        <v>0.82599999999999996</v>
      </c>
      <c r="D132" s="66">
        <f t="shared" si="4"/>
        <v>0.89400000000000002</v>
      </c>
      <c r="E132" s="66">
        <f t="shared" si="4"/>
        <v>0.94699999999999995</v>
      </c>
      <c r="F132" s="66">
        <f t="shared" si="4"/>
        <v>0.95799999999999996</v>
      </c>
      <c r="G132" s="66">
        <f t="shared" si="4"/>
        <v>0.96599999999999997</v>
      </c>
      <c r="H132" s="66">
        <f t="shared" si="4"/>
        <v>0.98408099999999998</v>
      </c>
      <c r="I132" s="66">
        <f t="shared" si="4"/>
        <v>0.99960899999999997</v>
      </c>
      <c r="J132" s="66">
        <f t="shared" si="4"/>
        <v>1.0173760000000001</v>
      </c>
      <c r="K132" s="66">
        <f t="shared" si="4"/>
        <v>1.0314099999999999</v>
      </c>
      <c r="L132" s="66">
        <f t="shared" si="4"/>
        <v>1.043455</v>
      </c>
      <c r="M132" s="66">
        <f t="shared" si="4"/>
        <v>1.060513</v>
      </c>
      <c r="N132" s="66">
        <f t="shared" si="4"/>
        <v>1.072343</v>
      </c>
      <c r="O132" s="66">
        <f t="shared" si="4"/>
        <v>1.079782</v>
      </c>
      <c r="P132" s="66">
        <f t="shared" si="4"/>
        <v>1.079088</v>
      </c>
      <c r="Q132" s="66">
        <f t="shared" si="4"/>
        <v>1.0834900000000001</v>
      </c>
      <c r="R132" s="66">
        <f t="shared" si="4"/>
        <v>1.095556</v>
      </c>
      <c r="S132" s="66">
        <f t="shared" si="4"/>
        <v>1.0964400000000001</v>
      </c>
      <c r="T132" s="66">
        <f t="shared" si="4"/>
        <v>1.0947039999999999</v>
      </c>
      <c r="U132" s="66">
        <f t="shared" si="4"/>
        <v>1.097108</v>
      </c>
      <c r="V132" s="66">
        <f t="shared" si="4"/>
        <v>1.103558</v>
      </c>
      <c r="W132" s="66">
        <f t="shared" si="4"/>
        <v>1.10629</v>
      </c>
      <c r="X132" s="66">
        <f t="shared" si="4"/>
        <v>1.115955</v>
      </c>
      <c r="Y132" s="66">
        <f t="shared" si="4"/>
        <v>1.1204400000000001</v>
      </c>
      <c r="Z132" s="66">
        <f t="shared" si="4"/>
        <v>1.1217630000000001</v>
      </c>
      <c r="AA132" s="66">
        <f t="shared" si="4"/>
        <v>1.123567</v>
      </c>
      <c r="AB132" s="66">
        <f t="shared" si="4"/>
        <v>1.1262570000000001</v>
      </c>
      <c r="AC132" s="66">
        <f t="shared" si="4"/>
        <v>1.1242810000000001</v>
      </c>
      <c r="AD132" s="66">
        <f t="shared" si="4"/>
        <v>1.127246</v>
      </c>
      <c r="AE132" s="66">
        <f t="shared" si="4"/>
        <v>1.128401</v>
      </c>
      <c r="AF132" s="66">
        <f t="shared" si="4"/>
        <v>1.1310009999999999</v>
      </c>
      <c r="AG132" s="66">
        <f t="shared" si="4"/>
        <v>1.1342019999999999</v>
      </c>
      <c r="AH132" s="66">
        <f t="shared" si="4"/>
        <v>1.141446</v>
      </c>
      <c r="AI132" s="66">
        <f t="shared" si="4"/>
        <v>1.1433340000000001</v>
      </c>
      <c r="AJ132" s="66">
        <f t="shared" si="4"/>
        <v>1.147427</v>
      </c>
      <c r="AK132" s="64"/>
    </row>
    <row r="133" spans="1:37" s="10" customFormat="1" ht="15" customHeight="1" x14ac:dyDescent="0.45">
      <c r="A133" s="62" t="s">
        <v>333</v>
      </c>
      <c r="B133" s="62"/>
      <c r="C133" s="66">
        <f t="shared" si="3"/>
        <v>1.627453</v>
      </c>
      <c r="D133" s="66">
        <f t="shared" si="4"/>
        <v>1.8070040000000001</v>
      </c>
      <c r="E133" s="66">
        <f t="shared" si="4"/>
        <v>1.939764</v>
      </c>
      <c r="F133" s="66">
        <f t="shared" si="4"/>
        <v>2.0253429999999999</v>
      </c>
      <c r="G133" s="66">
        <f t="shared" si="4"/>
        <v>2.0708859999999998</v>
      </c>
      <c r="H133" s="66">
        <f t="shared" si="4"/>
        <v>2.1089039999999999</v>
      </c>
      <c r="I133" s="66">
        <f t="shared" si="4"/>
        <v>2.138973</v>
      </c>
      <c r="J133" s="66">
        <f t="shared" si="4"/>
        <v>2.1718630000000001</v>
      </c>
      <c r="K133" s="66">
        <f t="shared" si="4"/>
        <v>2.2022780000000002</v>
      </c>
      <c r="L133" s="66">
        <f t="shared" si="4"/>
        <v>2.2560820000000001</v>
      </c>
      <c r="M133" s="66">
        <f t="shared" si="4"/>
        <v>2.2753489999999998</v>
      </c>
      <c r="N133" s="66">
        <f t="shared" si="4"/>
        <v>2.2911000000000001</v>
      </c>
      <c r="O133" s="66">
        <f t="shared" si="4"/>
        <v>2.2974600000000001</v>
      </c>
      <c r="P133" s="66">
        <f t="shared" si="4"/>
        <v>2.3020870000000002</v>
      </c>
      <c r="Q133" s="66">
        <f t="shared" si="4"/>
        <v>2.319197</v>
      </c>
      <c r="R133" s="66">
        <f t="shared" si="4"/>
        <v>2.33494</v>
      </c>
      <c r="S133" s="66">
        <f t="shared" si="4"/>
        <v>2.3408570000000002</v>
      </c>
      <c r="T133" s="66">
        <f t="shared" si="4"/>
        <v>2.3562150000000002</v>
      </c>
      <c r="U133" s="66">
        <f t="shared" si="4"/>
        <v>2.366606</v>
      </c>
      <c r="V133" s="66">
        <f t="shared" si="4"/>
        <v>2.3871859999999998</v>
      </c>
      <c r="W133" s="66">
        <f t="shared" si="4"/>
        <v>2.3990770000000001</v>
      </c>
      <c r="X133" s="66">
        <f t="shared" si="4"/>
        <v>2.4199709999999999</v>
      </c>
      <c r="Y133" s="66">
        <f t="shared" si="4"/>
        <v>2.4342619999999999</v>
      </c>
      <c r="Z133" s="66">
        <f t="shared" si="4"/>
        <v>2.456324</v>
      </c>
      <c r="AA133" s="66">
        <f t="shared" si="4"/>
        <v>2.452296</v>
      </c>
      <c r="AB133" s="66">
        <f t="shared" si="4"/>
        <v>2.4544139999999999</v>
      </c>
      <c r="AC133" s="66">
        <f t="shared" si="4"/>
        <v>2.4459590000000002</v>
      </c>
      <c r="AD133" s="66">
        <f t="shared" si="4"/>
        <v>2.4473669999999998</v>
      </c>
      <c r="AE133" s="66">
        <f t="shared" si="4"/>
        <v>2.4416449999999998</v>
      </c>
      <c r="AF133" s="66">
        <f t="shared" si="4"/>
        <v>2.4383910000000002</v>
      </c>
      <c r="AG133" s="66">
        <f t="shared" si="4"/>
        <v>2.4294799999999999</v>
      </c>
      <c r="AH133" s="66">
        <f t="shared" si="4"/>
        <v>2.4306079999999999</v>
      </c>
      <c r="AI133" s="66">
        <f t="shared" si="4"/>
        <v>2.4204110000000001</v>
      </c>
      <c r="AJ133" s="66">
        <f t="shared" si="4"/>
        <v>2.4211450000000001</v>
      </c>
      <c r="AK133" s="64"/>
    </row>
    <row r="134" spans="1:37" s="10" customFormat="1" ht="15" customHeight="1" x14ac:dyDescent="0.45">
      <c r="A134" s="62" t="s">
        <v>334</v>
      </c>
      <c r="B134" s="62"/>
      <c r="C134" s="66">
        <f t="shared" si="3"/>
        <v>7.3372000000000007E-2</v>
      </c>
      <c r="D134" s="66">
        <f t="shared" si="4"/>
        <v>0.111803</v>
      </c>
      <c r="E134" s="66">
        <f t="shared" si="4"/>
        <v>0.198681</v>
      </c>
      <c r="F134" s="66">
        <f t="shared" si="4"/>
        <v>0.28018199999999999</v>
      </c>
      <c r="G134" s="66">
        <f t="shared" si="4"/>
        <v>0.30360799999999999</v>
      </c>
      <c r="H134" s="66">
        <f t="shared" si="4"/>
        <v>0.304732</v>
      </c>
      <c r="I134" s="66">
        <f t="shared" si="4"/>
        <v>0.34478300000000001</v>
      </c>
      <c r="J134" s="66">
        <f t="shared" si="4"/>
        <v>0.38741199999999998</v>
      </c>
      <c r="K134" s="66">
        <f t="shared" si="4"/>
        <v>0.43491600000000002</v>
      </c>
      <c r="L134" s="66">
        <f t="shared" si="4"/>
        <v>0.46948299999999998</v>
      </c>
      <c r="M134" s="66">
        <f t="shared" si="4"/>
        <v>0.49022300000000002</v>
      </c>
      <c r="N134" s="66">
        <f t="shared" si="4"/>
        <v>0.51185199999999997</v>
      </c>
      <c r="O134" s="66">
        <f t="shared" si="4"/>
        <v>0.52478999999999998</v>
      </c>
      <c r="P134" s="66">
        <f t="shared" si="4"/>
        <v>0.53170300000000004</v>
      </c>
      <c r="Q134" s="66">
        <f t="shared" si="4"/>
        <v>0.53170300000000004</v>
      </c>
      <c r="R134" s="66">
        <f t="shared" si="4"/>
        <v>0.53259199999999995</v>
      </c>
      <c r="S134" s="66">
        <f t="shared" si="4"/>
        <v>0.53170300000000004</v>
      </c>
      <c r="T134" s="66">
        <f t="shared" si="4"/>
        <v>0.53170300000000004</v>
      </c>
      <c r="U134" s="66">
        <f t="shared" si="4"/>
        <v>0.53170300000000004</v>
      </c>
      <c r="V134" s="66">
        <f t="shared" si="4"/>
        <v>0.53259199999999995</v>
      </c>
      <c r="W134" s="66">
        <f t="shared" si="4"/>
        <v>0.53170300000000004</v>
      </c>
      <c r="X134" s="66">
        <f t="shared" si="4"/>
        <v>0.53170300000000004</v>
      </c>
      <c r="Y134" s="66">
        <f t="shared" si="4"/>
        <v>0.53170300000000004</v>
      </c>
      <c r="Z134" s="66">
        <f t="shared" si="4"/>
        <v>0.53259199999999995</v>
      </c>
      <c r="AA134" s="66">
        <f t="shared" si="4"/>
        <v>0.53170300000000004</v>
      </c>
      <c r="AB134" s="66">
        <f t="shared" si="4"/>
        <v>0.53170300000000004</v>
      </c>
      <c r="AC134" s="66">
        <f t="shared" si="4"/>
        <v>0.53170300000000004</v>
      </c>
      <c r="AD134" s="66">
        <f t="shared" si="4"/>
        <v>0.53259199999999995</v>
      </c>
      <c r="AE134" s="66">
        <f t="shared" si="4"/>
        <v>0.53170300000000004</v>
      </c>
      <c r="AF134" s="66">
        <f t="shared" si="4"/>
        <v>0.53170300000000004</v>
      </c>
      <c r="AG134" s="66">
        <f t="shared" si="4"/>
        <v>0.53170300000000004</v>
      </c>
      <c r="AH134" s="66">
        <f t="shared" si="4"/>
        <v>0.53259199999999995</v>
      </c>
      <c r="AI134" s="66">
        <f t="shared" si="4"/>
        <v>0.53170300000000004</v>
      </c>
      <c r="AJ134" s="66">
        <f t="shared" si="4"/>
        <v>0.53170300000000004</v>
      </c>
      <c r="AK134" s="64"/>
    </row>
    <row r="135" spans="1:37" s="10" customFormat="1" ht="15" customHeight="1" x14ac:dyDescent="0.45">
      <c r="A135" s="62" t="s">
        <v>54</v>
      </c>
      <c r="B135" s="62"/>
      <c r="C135" s="66">
        <f>SUM(C131:C134)</f>
        <v>10.623279567000003</v>
      </c>
      <c r="D135" s="66">
        <f t="shared" ref="D135:AJ135" si="6">SUM(D131:D134)</f>
        <v>11.157684590000001</v>
      </c>
      <c r="E135" s="66">
        <f t="shared" si="6"/>
        <v>11.344460344</v>
      </c>
      <c r="F135" s="66">
        <f t="shared" si="6"/>
        <v>11.733071416</v>
      </c>
      <c r="G135" s="66">
        <f t="shared" si="6"/>
        <v>11.988281816000001</v>
      </c>
      <c r="H135" s="66">
        <f t="shared" si="6"/>
        <v>12.195874353999999</v>
      </c>
      <c r="I135" s="66">
        <f t="shared" si="6"/>
        <v>12.399921298999999</v>
      </c>
      <c r="J135" s="66">
        <f t="shared" si="6"/>
        <v>12.598778121</v>
      </c>
      <c r="K135" s="66">
        <f t="shared" si="6"/>
        <v>12.731328324999998</v>
      </c>
      <c r="L135" s="66">
        <f t="shared" si="6"/>
        <v>12.907050686000002</v>
      </c>
      <c r="M135" s="66">
        <f t="shared" si="6"/>
        <v>13.00001516</v>
      </c>
      <c r="N135" s="66">
        <f t="shared" si="6"/>
        <v>13.143670745</v>
      </c>
      <c r="O135" s="66">
        <f t="shared" si="6"/>
        <v>13.189775968999999</v>
      </c>
      <c r="P135" s="66">
        <f t="shared" si="6"/>
        <v>13.238660373000002</v>
      </c>
      <c r="Q135" s="66">
        <f t="shared" si="6"/>
        <v>13.286611088000001</v>
      </c>
      <c r="R135" s="66">
        <f t="shared" si="6"/>
        <v>13.329390895</v>
      </c>
      <c r="S135" s="66">
        <f t="shared" si="6"/>
        <v>13.337828250999999</v>
      </c>
      <c r="T135" s="66">
        <f t="shared" si="6"/>
        <v>13.376264192000001</v>
      </c>
      <c r="U135" s="66">
        <f t="shared" si="6"/>
        <v>13.439125011000002</v>
      </c>
      <c r="V135" s="66">
        <f t="shared" si="6"/>
        <v>13.517787117999998</v>
      </c>
      <c r="W135" s="66">
        <f t="shared" si="6"/>
        <v>13.568065769</v>
      </c>
      <c r="X135" s="66">
        <f t="shared" si="6"/>
        <v>13.680814263</v>
      </c>
      <c r="Y135" s="66">
        <f t="shared" si="6"/>
        <v>13.749510620000001</v>
      </c>
      <c r="Z135" s="66">
        <f t="shared" si="6"/>
        <v>13.825890183999999</v>
      </c>
      <c r="AA135" s="66">
        <f t="shared" si="6"/>
        <v>13.886346649</v>
      </c>
      <c r="AB135" s="66">
        <f t="shared" si="6"/>
        <v>13.932654409</v>
      </c>
      <c r="AC135" s="66">
        <f t="shared" si="6"/>
        <v>13.981224373</v>
      </c>
      <c r="AD135" s="66">
        <f t="shared" si="6"/>
        <v>14.026847064999998</v>
      </c>
      <c r="AE135" s="66">
        <f t="shared" si="6"/>
        <v>14.140551669999999</v>
      </c>
      <c r="AF135" s="66">
        <f t="shared" si="6"/>
        <v>14.165345233</v>
      </c>
      <c r="AG135" s="66">
        <f t="shared" si="6"/>
        <v>14.222166704000001</v>
      </c>
      <c r="AH135" s="66">
        <f t="shared" si="6"/>
        <v>14.297333611999999</v>
      </c>
      <c r="AI135" s="66">
        <f t="shared" si="6"/>
        <v>14.357992675</v>
      </c>
      <c r="AJ135" s="66">
        <f t="shared" si="6"/>
        <v>14.424899035999999</v>
      </c>
      <c r="AK135" s="64"/>
    </row>
    <row r="136" spans="1:37" s="10" customFormat="1" ht="15" customHeight="1" x14ac:dyDescent="0.45">
      <c r="A136" s="62" t="s">
        <v>335</v>
      </c>
      <c r="B136" s="62"/>
      <c r="C136" s="66">
        <f t="shared" si="3"/>
        <v>0.47439999999999999</v>
      </c>
      <c r="D136" s="66">
        <f t="shared" si="4"/>
        <v>0.53410000000000002</v>
      </c>
      <c r="E136" s="66">
        <f t="shared" si="4"/>
        <v>0.56169999999999998</v>
      </c>
      <c r="F136" s="66">
        <f t="shared" si="4"/>
        <v>0.51243300000000003</v>
      </c>
      <c r="G136" s="66">
        <f t="shared" si="4"/>
        <v>0.48030400000000001</v>
      </c>
      <c r="H136" s="66">
        <f t="shared" si="4"/>
        <v>0.46878999999999998</v>
      </c>
      <c r="I136" s="66">
        <f t="shared" si="4"/>
        <v>0.45962399999999998</v>
      </c>
      <c r="J136" s="66">
        <f t="shared" si="4"/>
        <v>0.45963399999999999</v>
      </c>
      <c r="K136" s="66">
        <f t="shared" si="4"/>
        <v>0.46260099999999998</v>
      </c>
      <c r="L136" s="66">
        <f t="shared" si="4"/>
        <v>0.46488499999999999</v>
      </c>
      <c r="M136" s="66">
        <f t="shared" si="4"/>
        <v>0.46390700000000001</v>
      </c>
      <c r="N136" s="66">
        <f t="shared" si="4"/>
        <v>0.46733799999999998</v>
      </c>
      <c r="O136" s="66">
        <f t="shared" si="4"/>
        <v>0.46665099999999998</v>
      </c>
      <c r="P136" s="66">
        <f t="shared" si="4"/>
        <v>0.47016000000000002</v>
      </c>
      <c r="Q136" s="66">
        <f t="shared" si="4"/>
        <v>0.473194</v>
      </c>
      <c r="R136" s="66">
        <f t="shared" si="4"/>
        <v>0.47552800000000001</v>
      </c>
      <c r="S136" s="66">
        <f t="shared" si="4"/>
        <v>0.47842299999999999</v>
      </c>
      <c r="T136" s="66">
        <f t="shared" si="4"/>
        <v>0.48211500000000002</v>
      </c>
      <c r="U136" s="66">
        <f t="shared" si="4"/>
        <v>0.48320200000000002</v>
      </c>
      <c r="V136" s="66">
        <f t="shared" si="4"/>
        <v>0.484066</v>
      </c>
      <c r="W136" s="66">
        <f t="shared" si="4"/>
        <v>0.48829400000000001</v>
      </c>
      <c r="X136" s="66">
        <f t="shared" si="4"/>
        <v>0.48953799999999997</v>
      </c>
      <c r="Y136" s="66">
        <f t="shared" si="4"/>
        <v>0.48846899999999999</v>
      </c>
      <c r="Z136" s="66">
        <f t="shared" si="4"/>
        <v>0.48500700000000002</v>
      </c>
      <c r="AA136" s="66">
        <f t="shared" si="4"/>
        <v>0.48389500000000002</v>
      </c>
      <c r="AB136" s="66">
        <f t="shared" si="4"/>
        <v>0.48017300000000002</v>
      </c>
      <c r="AC136" s="66">
        <f t="shared" si="4"/>
        <v>0.478016</v>
      </c>
      <c r="AD136" s="66">
        <f t="shared" si="4"/>
        <v>0.47485500000000003</v>
      </c>
      <c r="AE136" s="66">
        <f t="shared" si="4"/>
        <v>0.47470600000000002</v>
      </c>
      <c r="AF136" s="66">
        <f t="shared" si="4"/>
        <v>0.47083199999999997</v>
      </c>
      <c r="AG136" s="66">
        <f t="shared" si="4"/>
        <v>0.46945799999999999</v>
      </c>
      <c r="AH136" s="66">
        <f t="shared" si="4"/>
        <v>0.46679100000000001</v>
      </c>
      <c r="AI136" s="66">
        <f t="shared" si="4"/>
        <v>0.46476000000000001</v>
      </c>
      <c r="AJ136" s="66">
        <f t="shared" si="4"/>
        <v>0.46199699999999999</v>
      </c>
      <c r="AK136" s="64"/>
    </row>
    <row r="137" spans="1:37" s="10" customFormat="1" ht="15" customHeight="1" x14ac:dyDescent="0.45">
      <c r="A137" s="62" t="s">
        <v>55</v>
      </c>
      <c r="B137" s="62"/>
      <c r="C137" s="66">
        <f>C111+Refineries!C107/10^15</f>
        <v>0.64153199999999999</v>
      </c>
      <c r="D137" s="66">
        <f>D111+Refineries!D107/10^15</f>
        <v>0.58561700000000005</v>
      </c>
      <c r="E137" s="66">
        <f>E111+Refineries!E107/10^15</f>
        <v>0.57229399999999997</v>
      </c>
      <c r="F137" s="66">
        <f>F111+Refineries!F107/10^15</f>
        <v>0.59467910199999996</v>
      </c>
      <c r="G137" s="66">
        <f>G111+Refineries!G107/10^15</f>
        <v>0.60970510199999994</v>
      </c>
      <c r="H137" s="66">
        <f>H111+Refineries!H107/10^15</f>
        <v>0.62071710199999997</v>
      </c>
      <c r="I137" s="66">
        <f>I111+Refineries!I107/10^15</f>
        <v>0.62875910199999996</v>
      </c>
      <c r="J137" s="66">
        <f>J111+Refineries!J107/10^15</f>
        <v>0.63606210200000002</v>
      </c>
      <c r="K137" s="66">
        <f>K111+Refineries!K107/10^15</f>
        <v>0.640378102</v>
      </c>
      <c r="L137" s="66">
        <f>L111+Refineries!L107/10^15</f>
        <v>0.63943810199999995</v>
      </c>
      <c r="M137" s="66">
        <f>M111+Refineries!M107/10^15</f>
        <v>0.63647110200000001</v>
      </c>
      <c r="N137" s="66">
        <f>N111+Refineries!N107/10^15</f>
        <v>0.63446910199999995</v>
      </c>
      <c r="O137" s="66">
        <f>O111+Refineries!O107/10^15</f>
        <v>0.63080210199999998</v>
      </c>
      <c r="P137" s="66">
        <f>P111+Refineries!P107/10^15</f>
        <v>0.62297610199999998</v>
      </c>
      <c r="Q137" s="66">
        <f>Q111+Refineries!Q107/10^15</f>
        <v>0.61583910200000003</v>
      </c>
      <c r="R137" s="66">
        <f>R111+Refineries!R107/10^15</f>
        <v>0.60795910199999992</v>
      </c>
      <c r="S137" s="66">
        <f>S111+Refineries!S107/10^15</f>
        <v>0.60061810199999999</v>
      </c>
      <c r="T137" s="66">
        <f>T111+Refineries!T107/10^15</f>
        <v>0.59433410199999992</v>
      </c>
      <c r="U137" s="66">
        <f>U111+Refineries!U107/10^15</f>
        <v>0.58695610199999992</v>
      </c>
      <c r="V137" s="66">
        <f>V111+Refineries!V107/10^15</f>
        <v>0.58499710199999999</v>
      </c>
      <c r="W137" s="66">
        <f>W111+Refineries!W107/10^15</f>
        <v>0.58394310199999999</v>
      </c>
      <c r="X137" s="66">
        <f>X111+Refineries!X107/10^15</f>
        <v>0.58257610199999998</v>
      </c>
      <c r="Y137" s="66">
        <f>Y111+Refineries!Y107/10^15</f>
        <v>0.58029610199999992</v>
      </c>
      <c r="Z137" s="66">
        <f>Z111+Refineries!Z107/10^15</f>
        <v>0.57837710199999992</v>
      </c>
      <c r="AA137" s="66">
        <f>AA111+Refineries!AA107/10^15</f>
        <v>0.57735110199999995</v>
      </c>
      <c r="AB137" s="66">
        <f>AB111+Refineries!AB107/10^15</f>
        <v>0.57548110200000002</v>
      </c>
      <c r="AC137" s="66">
        <f>AC111+Refineries!AC107/10^15</f>
        <v>0.57417710199999994</v>
      </c>
      <c r="AD137" s="66">
        <f>AD111+Refineries!AD107/10^15</f>
        <v>0.57329710199999995</v>
      </c>
      <c r="AE137" s="66">
        <f>AE111+Refineries!AE107/10^15</f>
        <v>0.57313210199999998</v>
      </c>
      <c r="AF137" s="66">
        <f>AF111+Refineries!AF107/10^15</f>
        <v>0.57216110199999992</v>
      </c>
      <c r="AG137" s="66">
        <f>AG111+Refineries!AG107/10^15</f>
        <v>0.572013102</v>
      </c>
      <c r="AH137" s="66">
        <f>AH111+Refineries!AH107/10^15</f>
        <v>0.57201610199999997</v>
      </c>
      <c r="AI137" s="66">
        <f>AI111+Refineries!AI107/10^15</f>
        <v>0.57185310199999995</v>
      </c>
      <c r="AJ137" s="66">
        <f>AJ111+Refineries!AJ107/10^15</f>
        <v>0.57218910199999995</v>
      </c>
      <c r="AK137" s="64"/>
    </row>
    <row r="138" spans="1:37" s="10" customFormat="1" ht="15" customHeight="1" x14ac:dyDescent="0.45">
      <c r="A138" s="62" t="s">
        <v>56</v>
      </c>
      <c r="B138" s="62"/>
      <c r="C138" s="66">
        <f>SUM(C136:C137)</f>
        <v>1.1159319999999999</v>
      </c>
      <c r="D138" s="66">
        <f t="shared" ref="D138:AJ138" si="7">SUM(D136:D137)</f>
        <v>1.1197170000000001</v>
      </c>
      <c r="E138" s="66">
        <f t="shared" si="7"/>
        <v>1.1339939999999999</v>
      </c>
      <c r="F138" s="66">
        <f t="shared" si="7"/>
        <v>1.1071121019999999</v>
      </c>
      <c r="G138" s="66">
        <f t="shared" si="7"/>
        <v>1.090009102</v>
      </c>
      <c r="H138" s="66">
        <f t="shared" si="7"/>
        <v>1.089507102</v>
      </c>
      <c r="I138" s="66">
        <f t="shared" si="7"/>
        <v>1.0883831019999999</v>
      </c>
      <c r="J138" s="66">
        <f t="shared" si="7"/>
        <v>1.095696102</v>
      </c>
      <c r="K138" s="66">
        <f t="shared" si="7"/>
        <v>1.1029791019999999</v>
      </c>
      <c r="L138" s="66">
        <f t="shared" si="7"/>
        <v>1.1043231019999999</v>
      </c>
      <c r="M138" s="66">
        <f t="shared" si="7"/>
        <v>1.1003781020000001</v>
      </c>
      <c r="N138" s="66">
        <f t="shared" si="7"/>
        <v>1.101807102</v>
      </c>
      <c r="O138" s="66">
        <f t="shared" si="7"/>
        <v>1.097453102</v>
      </c>
      <c r="P138" s="66">
        <f t="shared" si="7"/>
        <v>1.0931361019999999</v>
      </c>
      <c r="Q138" s="66">
        <f t="shared" si="7"/>
        <v>1.0890331020000001</v>
      </c>
      <c r="R138" s="66">
        <f t="shared" si="7"/>
        <v>1.0834871019999999</v>
      </c>
      <c r="S138" s="66">
        <f t="shared" si="7"/>
        <v>1.0790411019999999</v>
      </c>
      <c r="T138" s="66">
        <f t="shared" si="7"/>
        <v>1.076449102</v>
      </c>
      <c r="U138" s="66">
        <f t="shared" si="7"/>
        <v>1.0701581019999999</v>
      </c>
      <c r="V138" s="66">
        <f t="shared" si="7"/>
        <v>1.0690631019999999</v>
      </c>
      <c r="W138" s="66">
        <f t="shared" si="7"/>
        <v>1.0722371019999999</v>
      </c>
      <c r="X138" s="66">
        <f t="shared" si="7"/>
        <v>1.072114102</v>
      </c>
      <c r="Y138" s="66">
        <f t="shared" si="7"/>
        <v>1.068765102</v>
      </c>
      <c r="Z138" s="66">
        <f t="shared" si="7"/>
        <v>1.0633841019999999</v>
      </c>
      <c r="AA138" s="66">
        <f t="shared" si="7"/>
        <v>1.0612461019999999</v>
      </c>
      <c r="AB138" s="66">
        <f t="shared" si="7"/>
        <v>1.0556541020000001</v>
      </c>
      <c r="AC138" s="66">
        <f t="shared" si="7"/>
        <v>1.0521931019999999</v>
      </c>
      <c r="AD138" s="66">
        <f t="shared" si="7"/>
        <v>1.048152102</v>
      </c>
      <c r="AE138" s="66">
        <f t="shared" si="7"/>
        <v>1.047838102</v>
      </c>
      <c r="AF138" s="66">
        <f t="shared" si="7"/>
        <v>1.0429931019999998</v>
      </c>
      <c r="AG138" s="66">
        <f t="shared" si="7"/>
        <v>1.041471102</v>
      </c>
      <c r="AH138" s="66">
        <f t="shared" si="7"/>
        <v>1.038807102</v>
      </c>
      <c r="AI138" s="66">
        <f t="shared" si="7"/>
        <v>1.036613102</v>
      </c>
      <c r="AJ138" s="66">
        <f t="shared" si="7"/>
        <v>1.0341861020000001</v>
      </c>
      <c r="AK138" s="64"/>
    </row>
    <row r="139" spans="1:37" s="10" customFormat="1" ht="15" customHeight="1" x14ac:dyDescent="0.45">
      <c r="A139" s="62" t="s">
        <v>117</v>
      </c>
      <c r="B139" s="62"/>
      <c r="C139" s="66">
        <f>Refineries!C109/10^15</f>
        <v>0.78399597200000004</v>
      </c>
      <c r="D139" s="66">
        <f>Refineries!D109/10^15</f>
        <v>0.78241796900000005</v>
      </c>
      <c r="E139" s="66">
        <f>Refineries!E109/10^15</f>
        <v>0.80276788300000002</v>
      </c>
      <c r="F139" s="66">
        <f>Refineries!F109/10^15</f>
        <v>0.83763122599999995</v>
      </c>
      <c r="G139" s="66">
        <f>Refineries!G109/10^15</f>
        <v>0.83894726600000002</v>
      </c>
      <c r="H139" s="66">
        <f>Refineries!H109/10^15</f>
        <v>0.84018133500000003</v>
      </c>
      <c r="I139" s="66">
        <f>Refineries!I109/10^15</f>
        <v>0.841316956</v>
      </c>
      <c r="J139" s="66">
        <f>Refineries!J109/10^15</f>
        <v>0.84453350800000004</v>
      </c>
      <c r="K139" s="66">
        <f>Refineries!K109/10^15</f>
        <v>0.84560510300000002</v>
      </c>
      <c r="L139" s="66">
        <f>Refineries!L109/10^15</f>
        <v>0.84590173300000004</v>
      </c>
      <c r="M139" s="66">
        <f>Refineries!M109/10^15</f>
        <v>0.84611761500000005</v>
      </c>
      <c r="N139" s="66">
        <f>Refineries!N109/10^15</f>
        <v>0.85153051800000001</v>
      </c>
      <c r="O139" s="66">
        <f>Refineries!O109/10^15</f>
        <v>0.85283087199999996</v>
      </c>
      <c r="P139" s="66">
        <f>Refineries!P109/10^15</f>
        <v>0.855325012</v>
      </c>
      <c r="Q139" s="66">
        <f>Refineries!Q109/10^15</f>
        <v>0.84638635299999998</v>
      </c>
      <c r="R139" s="66">
        <f>Refineries!R109/10^15</f>
        <v>0.84730737300000003</v>
      </c>
      <c r="S139" s="66">
        <f>Refineries!S109/10^15</f>
        <v>0.84844592299999999</v>
      </c>
      <c r="T139" s="66">
        <f>Refineries!T109/10^15</f>
        <v>0.84872808799999999</v>
      </c>
      <c r="U139" s="66">
        <f>Refineries!U109/10^15</f>
        <v>0.84877362099999998</v>
      </c>
      <c r="V139" s="66">
        <f>Refineries!V109/10^15</f>
        <v>0.84877972400000001</v>
      </c>
      <c r="W139" s="66">
        <f>Refineries!W109/10^15</f>
        <v>0.84877179000000003</v>
      </c>
      <c r="X139" s="66">
        <f>Refineries!X109/10^15</f>
        <v>0.84874652100000003</v>
      </c>
      <c r="Y139" s="66">
        <f>Refineries!Y109/10^15</f>
        <v>0.84872583000000001</v>
      </c>
      <c r="Z139" s="66">
        <f>Refineries!Z109/10^15</f>
        <v>0.84869793699999996</v>
      </c>
      <c r="AA139" s="66">
        <f>Refineries!AA109/10^15</f>
        <v>0.84870318600000005</v>
      </c>
      <c r="AB139" s="66">
        <f>Refineries!AB109/10^15</f>
        <v>0.84451190200000004</v>
      </c>
      <c r="AC139" s="66">
        <f>Refineries!AC109/10^15</f>
        <v>0.84010711699999996</v>
      </c>
      <c r="AD139" s="66">
        <f>Refineries!AD109/10^15</f>
        <v>0.83893585199999998</v>
      </c>
      <c r="AE139" s="66">
        <f>Refineries!AE109/10^15</f>
        <v>0.83724615499999999</v>
      </c>
      <c r="AF139" s="66">
        <f>Refineries!AF109/10^15</f>
        <v>0.83723962399999996</v>
      </c>
      <c r="AG139" s="66">
        <f>Refineries!AG109/10^15</f>
        <v>0.83722717300000005</v>
      </c>
      <c r="AH139" s="66">
        <f>Refineries!AH109/10^15</f>
        <v>0.837215759</v>
      </c>
      <c r="AI139" s="66">
        <f>Refineries!AI109/10^15</f>
        <v>0.83720562700000001</v>
      </c>
      <c r="AJ139" s="66">
        <f>Refineries!AJ109/10^15</f>
        <v>0.83719421400000005</v>
      </c>
      <c r="AK139" s="64"/>
    </row>
    <row r="140" spans="1:37" s="10" customFormat="1" ht="15" customHeight="1" x14ac:dyDescent="0.45">
      <c r="A140" s="62" t="s">
        <v>336</v>
      </c>
      <c r="B140" s="62"/>
      <c r="C140" s="66">
        <f t="shared" ref="C140:AJ140" si="8">C113</f>
        <v>1.645724</v>
      </c>
      <c r="D140" s="66">
        <f t="shared" si="8"/>
        <v>1.6372070000000001</v>
      </c>
      <c r="E140" s="66">
        <f t="shared" si="8"/>
        <v>1.5788070000000001</v>
      </c>
      <c r="F140" s="66">
        <f t="shared" si="8"/>
        <v>1.6148899999999999</v>
      </c>
      <c r="G140" s="66">
        <f t="shared" si="8"/>
        <v>1.652601</v>
      </c>
      <c r="H140" s="66">
        <f t="shared" si="8"/>
        <v>1.683052</v>
      </c>
      <c r="I140" s="66">
        <f t="shared" si="8"/>
        <v>1.7153099999999999</v>
      </c>
      <c r="J140" s="66">
        <f t="shared" si="8"/>
        <v>1.74841</v>
      </c>
      <c r="K140" s="66">
        <f t="shared" si="8"/>
        <v>1.7841819999999999</v>
      </c>
      <c r="L140" s="66">
        <f t="shared" si="8"/>
        <v>1.8130930000000001</v>
      </c>
      <c r="M140" s="66">
        <f t="shared" si="8"/>
        <v>1.8319639999999999</v>
      </c>
      <c r="N140" s="66">
        <f t="shared" si="8"/>
        <v>1.855602</v>
      </c>
      <c r="O140" s="66">
        <f t="shared" si="8"/>
        <v>1.878374</v>
      </c>
      <c r="P140" s="66">
        <f t="shared" si="8"/>
        <v>1.8951020000000001</v>
      </c>
      <c r="Q140" s="66">
        <f t="shared" si="8"/>
        <v>1.9191549999999999</v>
      </c>
      <c r="R140" s="66">
        <f t="shared" si="8"/>
        <v>1.942777</v>
      </c>
      <c r="S140" s="66">
        <f t="shared" si="8"/>
        <v>1.9699949999999999</v>
      </c>
      <c r="T140" s="66">
        <f t="shared" si="8"/>
        <v>2.005074</v>
      </c>
      <c r="U140" s="66">
        <f t="shared" si="8"/>
        <v>2.0392320000000002</v>
      </c>
      <c r="V140" s="66">
        <f t="shared" si="8"/>
        <v>2.0754999999999999</v>
      </c>
      <c r="W140" s="66">
        <f t="shared" si="8"/>
        <v>2.1121059999999998</v>
      </c>
      <c r="X140" s="66">
        <f t="shared" si="8"/>
        <v>2.14771</v>
      </c>
      <c r="Y140" s="66">
        <f t="shared" si="8"/>
        <v>2.1763690000000002</v>
      </c>
      <c r="Z140" s="66">
        <f t="shared" si="8"/>
        <v>2.2064539999999999</v>
      </c>
      <c r="AA140" s="66">
        <f t="shared" si="8"/>
        <v>2.238407</v>
      </c>
      <c r="AB140" s="66">
        <f t="shared" si="8"/>
        <v>2.2667630000000001</v>
      </c>
      <c r="AC140" s="66">
        <f t="shared" si="8"/>
        <v>2.29358</v>
      </c>
      <c r="AD140" s="66">
        <f t="shared" si="8"/>
        <v>2.326085</v>
      </c>
      <c r="AE140" s="66">
        <f t="shared" si="8"/>
        <v>2.360312</v>
      </c>
      <c r="AF140" s="66">
        <f t="shared" si="8"/>
        <v>2.3952650000000002</v>
      </c>
      <c r="AG140" s="66">
        <f t="shared" si="8"/>
        <v>2.4304290000000002</v>
      </c>
      <c r="AH140" s="66">
        <f t="shared" si="8"/>
        <v>2.463975</v>
      </c>
      <c r="AI140" s="66">
        <f t="shared" si="8"/>
        <v>2.4944060000000001</v>
      </c>
      <c r="AJ140" s="66">
        <f t="shared" si="8"/>
        <v>2.5254989999999999</v>
      </c>
      <c r="AK140" s="64"/>
    </row>
    <row r="141" spans="1:37" s="10" customFormat="1" ht="15" customHeight="1" x14ac:dyDescent="0.45">
      <c r="A141" s="62" t="s">
        <v>337</v>
      </c>
      <c r="B141" s="62"/>
      <c r="C141" s="66">
        <f>C114+Refineries!C108/10^15</f>
        <v>3.2292999890000003</v>
      </c>
      <c r="D141" s="66">
        <f>D114+Refineries!D108/10^15</f>
        <v>3.2380999890000002</v>
      </c>
      <c r="E141" s="66">
        <f>E114+Refineries!E108/10^15</f>
        <v>3.2693999890000001</v>
      </c>
      <c r="F141" s="66">
        <f>F114+Refineries!F108/10^15</f>
        <v>3.3717294790000003</v>
      </c>
      <c r="G141" s="66">
        <f>G114+Refineries!G108/10^15</f>
        <v>3.456704292</v>
      </c>
      <c r="H141" s="66">
        <f>H114+Refineries!H108/10^15</f>
        <v>3.5163384350000002</v>
      </c>
      <c r="I141" s="66">
        <f>I114+Refineries!I108/10^15</f>
        <v>3.568157566</v>
      </c>
      <c r="J141" s="66">
        <f>J114+Refineries!J108/10^15</f>
        <v>3.6209717709999998</v>
      </c>
      <c r="K141" s="66">
        <f>K114+Refineries!K108/10^15</f>
        <v>3.6740749779999997</v>
      </c>
      <c r="L141" s="66">
        <f>L114+Refineries!L108/10^15</f>
        <v>3.713673869</v>
      </c>
      <c r="M141" s="66">
        <f>M114+Refineries!M108/10^15</f>
        <v>3.7518356810000002</v>
      </c>
      <c r="N141" s="66">
        <f>N114+Refineries!N108/10^15</f>
        <v>3.7961715680000001</v>
      </c>
      <c r="O141" s="66">
        <f>O114+Refineries!O108/10^15</f>
        <v>3.8312308000000002</v>
      </c>
      <c r="P141" s="66">
        <f>P114+Refineries!P108/10^15</f>
        <v>3.8458693240000001</v>
      </c>
      <c r="Q141" s="66">
        <f>Q114+Refineries!Q108/10^15</f>
        <v>3.8699014460000001</v>
      </c>
      <c r="R141" s="66">
        <f>R114+Refineries!R108/10^15</f>
        <v>3.8865401790000003</v>
      </c>
      <c r="S141" s="66">
        <f>S114+Refineries!S108/10^15</f>
        <v>3.9023110989999998</v>
      </c>
      <c r="T141" s="66">
        <f>T114+Refineries!T108/10^15</f>
        <v>3.9218335670000002</v>
      </c>
      <c r="U141" s="66">
        <f>U114+Refineries!U108/10^15</f>
        <v>3.9437644769999998</v>
      </c>
      <c r="V141" s="66">
        <f>V114+Refineries!V108/10^15</f>
        <v>3.9683540229999998</v>
      </c>
      <c r="W141" s="66">
        <f>W114+Refineries!W108/10^15</f>
        <v>3.994724352</v>
      </c>
      <c r="X141" s="66">
        <f>X114+Refineries!X108/10^15</f>
        <v>4.0245629989999996</v>
      </c>
      <c r="Y141" s="66">
        <f>Y114+Refineries!Y108/10^15</f>
        <v>4.0462565320000001</v>
      </c>
      <c r="Z141" s="66">
        <f>Z114+Refineries!Z108/10^15</f>
        <v>4.068992615</v>
      </c>
      <c r="AA141" s="66">
        <f>AA114+Refineries!AA108/10^15</f>
        <v>4.0881335089999995</v>
      </c>
      <c r="AB141" s="66">
        <f>AB114+Refineries!AB108/10^15</f>
        <v>4.108580334</v>
      </c>
      <c r="AC141" s="66">
        <f>AC114+Refineries!AC108/10^15</f>
        <v>4.125959087</v>
      </c>
      <c r="AD141" s="66">
        <f>AD114+Refineries!AD108/10^15</f>
        <v>4.1502237690000001</v>
      </c>
      <c r="AE141" s="66">
        <f>AE114+Refineries!AE108/10^15</f>
        <v>4.1773821179999997</v>
      </c>
      <c r="AF141" s="66">
        <f>AF114+Refineries!AF108/10^15</f>
        <v>4.2074885470000005</v>
      </c>
      <c r="AG141" s="66">
        <f>AG114+Refineries!AG108/10^15</f>
        <v>4.2332453169999997</v>
      </c>
      <c r="AH141" s="66">
        <f>AH114+Refineries!AH108/10^15</f>
        <v>4.2608797449999996</v>
      </c>
      <c r="AI141" s="66">
        <f>AI114+Refineries!AI108/10^15</f>
        <v>4.2817559210000002</v>
      </c>
      <c r="AJ141" s="66">
        <f>AJ114+Refineries!AJ108/10^15</f>
        <v>4.3060316890000001</v>
      </c>
      <c r="AK141" s="64"/>
    </row>
    <row r="142" spans="1:37" s="10" customFormat="1" ht="15" customHeight="1" x14ac:dyDescent="0.45">
      <c r="A142" s="61" t="s">
        <v>57</v>
      </c>
      <c r="B142" s="94"/>
      <c r="C142" s="66">
        <f>SUM(C138,C135,C130,C120)</f>
        <v>55.546894288477027</v>
      </c>
      <c r="D142" s="66">
        <f t="shared" ref="D142:AJ142" si="9">SUM(D138,D135,D130,D120)</f>
        <v>57.223540937286444</v>
      </c>
      <c r="E142" s="66">
        <f t="shared" si="9"/>
        <v>58.296435673387663</v>
      </c>
      <c r="F142" s="66">
        <f t="shared" si="9"/>
        <v>59.711280704707384</v>
      </c>
      <c r="G142" s="66">
        <f t="shared" si="9"/>
        <v>59.377849059695109</v>
      </c>
      <c r="H142" s="66">
        <f t="shared" si="9"/>
        <v>59.799391532376539</v>
      </c>
      <c r="I142" s="66">
        <f t="shared" si="9"/>
        <v>59.885410826046517</v>
      </c>
      <c r="J142" s="66">
        <f t="shared" si="9"/>
        <v>59.953125934073135</v>
      </c>
      <c r="K142" s="66">
        <f t="shared" si="9"/>
        <v>59.630103436692693</v>
      </c>
      <c r="L142" s="66">
        <f t="shared" si="9"/>
        <v>59.544171429097567</v>
      </c>
      <c r="M142" s="66">
        <f t="shared" si="9"/>
        <v>59.791820153674493</v>
      </c>
      <c r="N142" s="66">
        <f t="shared" si="9"/>
        <v>60.118965803059204</v>
      </c>
      <c r="O142" s="66">
        <f t="shared" si="9"/>
        <v>60.198323996704019</v>
      </c>
      <c r="P142" s="66">
        <f t="shared" si="9"/>
        <v>60.235090288271536</v>
      </c>
      <c r="Q142" s="66">
        <f t="shared" si="9"/>
        <v>60.43281811408454</v>
      </c>
      <c r="R142" s="66">
        <f t="shared" si="9"/>
        <v>60.525639709259842</v>
      </c>
      <c r="S142" s="66">
        <f t="shared" si="9"/>
        <v>60.431154138953161</v>
      </c>
      <c r="T142" s="66">
        <f t="shared" si="9"/>
        <v>60.521751874178563</v>
      </c>
      <c r="U142" s="66">
        <f t="shared" si="9"/>
        <v>60.652550870568305</v>
      </c>
      <c r="V142" s="66">
        <f t="shared" si="9"/>
        <v>60.807529317264759</v>
      </c>
      <c r="W142" s="66">
        <f t="shared" si="9"/>
        <v>61.094912594193332</v>
      </c>
      <c r="X142" s="66">
        <f t="shared" si="9"/>
        <v>61.369169433293536</v>
      </c>
      <c r="Y142" s="66">
        <f t="shared" si="9"/>
        <v>61.356549280669121</v>
      </c>
      <c r="Z142" s="66">
        <f t="shared" si="9"/>
        <v>61.49322442393192</v>
      </c>
      <c r="AA142" s="66">
        <f t="shared" si="9"/>
        <v>61.696504147089549</v>
      </c>
      <c r="AB142" s="66">
        <f t="shared" si="9"/>
        <v>61.979208450637074</v>
      </c>
      <c r="AC142" s="66">
        <f t="shared" si="9"/>
        <v>62.061004512997883</v>
      </c>
      <c r="AD142" s="66">
        <f t="shared" si="9"/>
        <v>62.352700251665809</v>
      </c>
      <c r="AE142" s="66">
        <f t="shared" si="9"/>
        <v>62.614733053209378</v>
      </c>
      <c r="AF142" s="66">
        <f t="shared" si="9"/>
        <v>62.927517189668265</v>
      </c>
      <c r="AG142" s="66">
        <f t="shared" si="9"/>
        <v>63.069341688428608</v>
      </c>
      <c r="AH142" s="66">
        <f t="shared" si="9"/>
        <v>63.3371497569971</v>
      </c>
      <c r="AI142" s="66">
        <f t="shared" si="9"/>
        <v>63.221161885617747</v>
      </c>
      <c r="AJ142" s="66">
        <f t="shared" si="9"/>
        <v>63.406488005536239</v>
      </c>
      <c r="AK142" s="68"/>
    </row>
    <row r="143" spans="1:37" s="10" customFormat="1" ht="15" customHeight="1" x14ac:dyDescent="0.45">
      <c r="A143" s="62" t="s">
        <v>58</v>
      </c>
      <c r="B143" s="62"/>
      <c r="C143" s="66">
        <f t="shared" ref="C143:AJ143" si="10">C116</f>
        <v>5.9662170000000003</v>
      </c>
      <c r="D143" s="66">
        <f t="shared" si="10"/>
        <v>5.907546</v>
      </c>
      <c r="E143" s="66">
        <f t="shared" si="10"/>
        <v>5.9017439999999999</v>
      </c>
      <c r="F143" s="66">
        <f t="shared" si="10"/>
        <v>6.0078259999999997</v>
      </c>
      <c r="G143" s="66">
        <f t="shared" si="10"/>
        <v>6.04575</v>
      </c>
      <c r="H143" s="66">
        <f t="shared" si="10"/>
        <v>6.0443759999999997</v>
      </c>
      <c r="I143" s="66">
        <f t="shared" si="10"/>
        <v>6.0469099999999996</v>
      </c>
      <c r="J143" s="66">
        <f t="shared" si="10"/>
        <v>6.0985199999999997</v>
      </c>
      <c r="K143" s="66">
        <f t="shared" si="10"/>
        <v>6.119872</v>
      </c>
      <c r="L143" s="66">
        <f t="shared" si="10"/>
        <v>6.1287900000000004</v>
      </c>
      <c r="M143" s="66">
        <f t="shared" si="10"/>
        <v>6.1445460000000001</v>
      </c>
      <c r="N143" s="66">
        <f t="shared" si="10"/>
        <v>6.168374</v>
      </c>
      <c r="O143" s="66">
        <f t="shared" si="10"/>
        <v>6.2107929999999998</v>
      </c>
      <c r="P143" s="66">
        <f t="shared" si="10"/>
        <v>6.2025030000000001</v>
      </c>
      <c r="Q143" s="66">
        <f t="shared" si="10"/>
        <v>6.1975600000000002</v>
      </c>
      <c r="R143" s="66">
        <f t="shared" si="10"/>
        <v>6.15313</v>
      </c>
      <c r="S143" s="66">
        <f t="shared" si="10"/>
        <v>6.1425590000000003</v>
      </c>
      <c r="T143" s="66">
        <f t="shared" si="10"/>
        <v>6.1194199999999999</v>
      </c>
      <c r="U143" s="66">
        <f t="shared" si="10"/>
        <v>6.1260810000000001</v>
      </c>
      <c r="V143" s="66">
        <f t="shared" si="10"/>
        <v>6.1462719999999997</v>
      </c>
      <c r="W143" s="66">
        <f t="shared" si="10"/>
        <v>6.1499959999999998</v>
      </c>
      <c r="X143" s="66">
        <f t="shared" si="10"/>
        <v>6.1694620000000002</v>
      </c>
      <c r="Y143" s="66">
        <f t="shared" si="10"/>
        <v>6.1826869999999996</v>
      </c>
      <c r="Z143" s="66">
        <f t="shared" si="10"/>
        <v>6.1891829999999999</v>
      </c>
      <c r="AA143" s="66">
        <f t="shared" si="10"/>
        <v>6.1898650000000002</v>
      </c>
      <c r="AB143" s="66">
        <f t="shared" si="10"/>
        <v>6.1915480000000001</v>
      </c>
      <c r="AC143" s="66">
        <f t="shared" si="10"/>
        <v>6.1867590000000003</v>
      </c>
      <c r="AD143" s="66">
        <f t="shared" si="10"/>
        <v>6.1949759999999996</v>
      </c>
      <c r="AE143" s="66">
        <f t="shared" si="10"/>
        <v>6.2063170000000003</v>
      </c>
      <c r="AF143" s="66">
        <f t="shared" si="10"/>
        <v>6.2280620000000004</v>
      </c>
      <c r="AG143" s="66">
        <f t="shared" si="10"/>
        <v>6.2516470000000002</v>
      </c>
      <c r="AH143" s="66">
        <f t="shared" si="10"/>
        <v>6.2743890000000002</v>
      </c>
      <c r="AI143" s="66">
        <f t="shared" si="10"/>
        <v>6.291906</v>
      </c>
      <c r="AJ143" s="66">
        <f t="shared" si="10"/>
        <v>6.3091600000000003</v>
      </c>
      <c r="AK143" s="64"/>
    </row>
    <row r="144" spans="1:37" s="6" customFormat="1" x14ac:dyDescent="0.45">
      <c r="A144" s="61" t="s">
        <v>59</v>
      </c>
      <c r="B144" s="94"/>
      <c r="C144" s="66">
        <f>C142+C143</f>
        <v>61.513111288477027</v>
      </c>
      <c r="D144" s="66">
        <f t="shared" ref="D144:AJ144" si="11">D142+D143</f>
        <v>63.13108693728644</v>
      </c>
      <c r="E144" s="66">
        <f t="shared" si="11"/>
        <v>64.198179673387656</v>
      </c>
      <c r="F144" s="66">
        <f t="shared" si="11"/>
        <v>65.719106704707386</v>
      </c>
      <c r="G144" s="66">
        <f t="shared" si="11"/>
        <v>65.423599059695107</v>
      </c>
      <c r="H144" s="66">
        <f t="shared" si="11"/>
        <v>65.843767532376546</v>
      </c>
      <c r="I144" s="66">
        <f t="shared" si="11"/>
        <v>65.932320826046521</v>
      </c>
      <c r="J144" s="66">
        <f t="shared" si="11"/>
        <v>66.051645934073136</v>
      </c>
      <c r="K144" s="66">
        <f t="shared" si="11"/>
        <v>65.749975436692694</v>
      </c>
      <c r="L144" s="66">
        <f t="shared" si="11"/>
        <v>65.672961429097569</v>
      </c>
      <c r="M144" s="66">
        <f t="shared" si="11"/>
        <v>65.936366153674498</v>
      </c>
      <c r="N144" s="66">
        <f t="shared" si="11"/>
        <v>66.287339803059211</v>
      </c>
      <c r="O144" s="66">
        <f t="shared" si="11"/>
        <v>66.409116996704014</v>
      </c>
      <c r="P144" s="66">
        <f t="shared" si="11"/>
        <v>66.437593288271529</v>
      </c>
      <c r="Q144" s="66">
        <f t="shared" si="11"/>
        <v>66.630378114084536</v>
      </c>
      <c r="R144" s="66">
        <f t="shared" si="11"/>
        <v>66.678769709259839</v>
      </c>
      <c r="S144" s="66">
        <f t="shared" si="11"/>
        <v>66.573713138953167</v>
      </c>
      <c r="T144" s="66">
        <f t="shared" si="11"/>
        <v>66.641171874178568</v>
      </c>
      <c r="U144" s="66">
        <f t="shared" si="11"/>
        <v>66.778631870568304</v>
      </c>
      <c r="V144" s="66">
        <f t="shared" si="11"/>
        <v>66.953801317264762</v>
      </c>
      <c r="W144" s="66">
        <f t="shared" si="11"/>
        <v>67.244908594193333</v>
      </c>
      <c r="X144" s="66">
        <f t="shared" si="11"/>
        <v>67.538631433293531</v>
      </c>
      <c r="Y144" s="66">
        <f t="shared" si="11"/>
        <v>67.539236280669115</v>
      </c>
      <c r="Z144" s="66">
        <f t="shared" si="11"/>
        <v>67.68240742393192</v>
      </c>
      <c r="AA144" s="66">
        <f t="shared" si="11"/>
        <v>67.886369147089553</v>
      </c>
      <c r="AB144" s="66">
        <f t="shared" si="11"/>
        <v>68.170756450637072</v>
      </c>
      <c r="AC144" s="66">
        <f t="shared" si="11"/>
        <v>68.247763512997878</v>
      </c>
      <c r="AD144" s="66">
        <f t="shared" si="11"/>
        <v>68.547676251665806</v>
      </c>
      <c r="AE144" s="66">
        <f t="shared" si="11"/>
        <v>68.821050053209376</v>
      </c>
      <c r="AF144" s="66">
        <f t="shared" si="11"/>
        <v>69.155579189668259</v>
      </c>
      <c r="AG144" s="66">
        <f t="shared" si="11"/>
        <v>69.320988688428614</v>
      </c>
      <c r="AH144" s="66">
        <f t="shared" si="11"/>
        <v>69.611538756997106</v>
      </c>
      <c r="AI144" s="66">
        <f t="shared" si="11"/>
        <v>69.513067885617744</v>
      </c>
      <c r="AJ144" s="66">
        <f t="shared" si="11"/>
        <v>69.715648005536238</v>
      </c>
      <c r="AK144" s="68"/>
    </row>
    <row r="145" s="6" customFormat="1" x14ac:dyDescent="0.45"/>
    <row r="146" s="6" customFormat="1" x14ac:dyDescent="0.45"/>
    <row r="147" s="6" customFormat="1" x14ac:dyDescent="0.45"/>
    <row r="148" s="6" customFormat="1" x14ac:dyDescent="0.45"/>
    <row r="149" s="6" customFormat="1" x14ac:dyDescent="0.45"/>
    <row r="150" s="6" customFormat="1" x14ac:dyDescent="0.45"/>
    <row r="151" s="6" customFormat="1" x14ac:dyDescent="0.45"/>
    <row r="152" s="6" customFormat="1" x14ac:dyDescent="0.45"/>
    <row r="153" s="6" customFormat="1" x14ac:dyDescent="0.45"/>
    <row r="154" s="6" customFormat="1" x14ac:dyDescent="0.45"/>
    <row r="155" s="6" customFormat="1" x14ac:dyDescent="0.45"/>
    <row r="156" s="6" customFormat="1" x14ac:dyDescent="0.45"/>
    <row r="157" s="6" customFormat="1" x14ac:dyDescent="0.45"/>
    <row r="158" s="6" customFormat="1" x14ac:dyDescent="0.45"/>
    <row r="159" s="6" customFormat="1" x14ac:dyDescent="0.45"/>
    <row r="160" s="6" customFormat="1" x14ac:dyDescent="0.45"/>
    <row r="161" spans="1:36" s="6" customFormat="1" x14ac:dyDescent="0.45"/>
    <row r="162" spans="1:36" s="6" customFormat="1" x14ac:dyDescent="0.45"/>
    <row r="163" spans="1:36" s="6" customFormat="1" x14ac:dyDescent="0.45"/>
    <row r="164" spans="1:36" x14ac:dyDescent="0.45">
      <c r="A164" t="s">
        <v>125</v>
      </c>
      <c r="C164" s="31">
        <f t="shared" ref="C164:AJ164" si="12">C114-C106-C112</f>
        <v>1.1086670000000001</v>
      </c>
      <c r="D164" s="31">
        <f t="shared" si="12"/>
        <v>1.0456819999999998</v>
      </c>
      <c r="E164" s="31">
        <f t="shared" si="12"/>
        <v>1.0097049999999999</v>
      </c>
      <c r="F164" s="31">
        <f t="shared" si="12"/>
        <v>1.1289720000000001</v>
      </c>
      <c r="G164" s="31">
        <f t="shared" si="12"/>
        <v>1.2269049999999997</v>
      </c>
      <c r="H164" s="31">
        <f t="shared" si="12"/>
        <v>1.2723870000000004</v>
      </c>
      <c r="I164" s="31">
        <f t="shared" si="12"/>
        <v>1.3135410000000001</v>
      </c>
      <c r="J164" s="31">
        <f t="shared" si="12"/>
        <v>1.3467179999999999</v>
      </c>
      <c r="K164" s="31">
        <f t="shared" si="12"/>
        <v>1.3816580000000001</v>
      </c>
      <c r="L164" s="31">
        <f t="shared" si="12"/>
        <v>1.4130450000000001</v>
      </c>
      <c r="M164" s="31">
        <f t="shared" si="12"/>
        <v>1.4425150000000002</v>
      </c>
      <c r="N164" s="31">
        <f t="shared" si="12"/>
        <v>1.4719570000000002</v>
      </c>
      <c r="O164" s="31">
        <f t="shared" si="12"/>
        <v>1.5070469999999998</v>
      </c>
      <c r="P164" s="31">
        <f t="shared" si="12"/>
        <v>1.5262339999999999</v>
      </c>
      <c r="Q164" s="31">
        <f t="shared" si="12"/>
        <v>1.5477300000000001</v>
      </c>
      <c r="R164" s="31">
        <f t="shared" si="12"/>
        <v>1.5586</v>
      </c>
      <c r="S164" s="31">
        <f t="shared" si="12"/>
        <v>1.5796060000000001</v>
      </c>
      <c r="T164" s="31">
        <f t="shared" si="12"/>
        <v>1.599086</v>
      </c>
      <c r="U164" s="31">
        <f t="shared" si="12"/>
        <v>1.6253929999999999</v>
      </c>
      <c r="V164" s="31">
        <f t="shared" si="12"/>
        <v>1.6447729999999998</v>
      </c>
      <c r="W164" s="31">
        <f t="shared" si="12"/>
        <v>1.6616419999999998</v>
      </c>
      <c r="X164" s="31">
        <f t="shared" si="12"/>
        <v>1.681395</v>
      </c>
      <c r="Y164" s="31">
        <f t="shared" si="12"/>
        <v>1.7024090000000001</v>
      </c>
      <c r="Z164" s="31">
        <f t="shared" si="12"/>
        <v>1.7264360000000001</v>
      </c>
      <c r="AA164" s="31">
        <f t="shared" si="12"/>
        <v>1.7452179999999999</v>
      </c>
      <c r="AB164" s="31">
        <f t="shared" si="12"/>
        <v>1.7685549999999994</v>
      </c>
      <c r="AC164" s="31">
        <f t="shared" si="12"/>
        <v>1.7885449999999998</v>
      </c>
      <c r="AD164" s="31">
        <f t="shared" si="12"/>
        <v>1.8115990000000002</v>
      </c>
      <c r="AE164" s="31">
        <f t="shared" si="12"/>
        <v>1.8345100000000001</v>
      </c>
      <c r="AF164" s="31">
        <f t="shared" si="12"/>
        <v>1.8653210000000002</v>
      </c>
      <c r="AG164" s="31">
        <f t="shared" si="12"/>
        <v>1.887953</v>
      </c>
      <c r="AH164" s="31">
        <f t="shared" si="12"/>
        <v>1.9105089999999996</v>
      </c>
      <c r="AI164" s="31">
        <f t="shared" si="12"/>
        <v>1.9315519999999999</v>
      </c>
      <c r="AJ164" s="31">
        <f t="shared" si="12"/>
        <v>1.9537960000000001</v>
      </c>
    </row>
    <row r="165" spans="1:36" x14ac:dyDescent="0.45">
      <c r="A165" t="s">
        <v>124</v>
      </c>
      <c r="C165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59.486818249477025</v>
      </c>
      <c r="D165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61.132255895286441</v>
      </c>
      <c r="E165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62.169922545387656</v>
      </c>
      <c r="F165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63.640459409707383</v>
      </c>
      <c r="G165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63.369892617695101</v>
      </c>
      <c r="H165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63.851179302376543</v>
      </c>
      <c r="I165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63.950102348046521</v>
      </c>
      <c r="J165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64.031219213073129</v>
      </c>
      <c r="K165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63.714867517692689</v>
      </c>
      <c r="L165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63.634264031097565</v>
      </c>
      <c r="M165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63.899550449674486</v>
      </c>
      <c r="N165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64.254815889059202</v>
      </c>
      <c r="O165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64.357595668704022</v>
      </c>
      <c r="P165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64.404581624271529</v>
      </c>
      <c r="Q165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64.617402913084533</v>
      </c>
      <c r="R165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64.726895261259841</v>
      </c>
      <c r="S165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64.650208160953156</v>
      </c>
      <c r="T165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64.760610529178564</v>
      </c>
      <c r="U165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64.913385968568306</v>
      </c>
      <c r="V165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65.092071064264758</v>
      </c>
      <c r="W165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65.406705736193331</v>
      </c>
      <c r="X165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65.710775953293535</v>
      </c>
      <c r="Y165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65.719828642669114</v>
      </c>
      <c r="Z165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65.878322975931923</v>
      </c>
      <c r="AA165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66.101637842089545</v>
      </c>
      <c r="AB165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66.400597686637084</v>
      </c>
      <c r="AC165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66.495367716997876</v>
      </c>
      <c r="AD165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66.809267872665814</v>
      </c>
      <c r="AE165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67.09765832620937</v>
      </c>
      <c r="AF165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67.44054236066826</v>
      </c>
      <c r="AG165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67.608111178428615</v>
      </c>
      <c r="AH165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67.902653260997099</v>
      </c>
      <c r="AI165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67.808420433617741</v>
      </c>
      <c r="AJ165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68.01801090853624</v>
      </c>
    </row>
    <row r="166" spans="1:36" s="6" customFormat="1" x14ac:dyDescent="0.45">
      <c r="A166" s="6" t="s">
        <v>141</v>
      </c>
      <c r="C166" s="50">
        <f>C164-C165</f>
        <v>-58.378151249477028</v>
      </c>
      <c r="D166" s="50">
        <f t="shared" ref="D166:AJ166" si="13">D164-D165</f>
        <v>-60.086573895286442</v>
      </c>
      <c r="E166" s="50">
        <f t="shared" si="13"/>
        <v>-61.16021754538766</v>
      </c>
      <c r="F166" s="50">
        <f t="shared" si="13"/>
        <v>-62.511487409707385</v>
      </c>
      <c r="G166" s="50">
        <f t="shared" si="13"/>
        <v>-62.142987617695098</v>
      </c>
      <c r="H166" s="50">
        <f t="shared" si="13"/>
        <v>-62.578792302376542</v>
      </c>
      <c r="I166" s="50">
        <f t="shared" si="13"/>
        <v>-62.63656134804652</v>
      </c>
      <c r="J166" s="50">
        <f t="shared" si="13"/>
        <v>-62.684501213073126</v>
      </c>
      <c r="K166" s="50">
        <f t="shared" si="13"/>
        <v>-62.333209517692687</v>
      </c>
      <c r="L166" s="50">
        <f t="shared" si="13"/>
        <v>-62.221219031097569</v>
      </c>
      <c r="M166" s="50">
        <f t="shared" si="13"/>
        <v>-62.457035449674486</v>
      </c>
      <c r="N166" s="50">
        <f t="shared" si="13"/>
        <v>-62.782858889059199</v>
      </c>
      <c r="O166" s="50">
        <f t="shared" si="13"/>
        <v>-62.850548668704022</v>
      </c>
      <c r="P166" s="50">
        <f t="shared" si="13"/>
        <v>-62.878347624271527</v>
      </c>
      <c r="Q166" s="50">
        <f t="shared" si="13"/>
        <v>-63.069672913084531</v>
      </c>
      <c r="R166" s="50">
        <f t="shared" si="13"/>
        <v>-63.168295261259843</v>
      </c>
      <c r="S166" s="50">
        <f t="shared" si="13"/>
        <v>-63.070602160953158</v>
      </c>
      <c r="T166" s="50">
        <f t="shared" si="13"/>
        <v>-63.161524529178564</v>
      </c>
      <c r="U166" s="50">
        <f t="shared" si="13"/>
        <v>-63.287992968568304</v>
      </c>
      <c r="V166" s="50">
        <f t="shared" si="13"/>
        <v>-63.447298064264757</v>
      </c>
      <c r="W166" s="50">
        <f t="shared" si="13"/>
        <v>-63.74506373619333</v>
      </c>
      <c r="X166" s="50">
        <f t="shared" si="13"/>
        <v>-64.02938095329354</v>
      </c>
      <c r="Y166" s="50">
        <f t="shared" si="13"/>
        <v>-64.017419642669111</v>
      </c>
      <c r="Z166" s="50">
        <f t="shared" si="13"/>
        <v>-64.151886975931916</v>
      </c>
      <c r="AA166" s="50">
        <f t="shared" si="13"/>
        <v>-64.356419842089551</v>
      </c>
      <c r="AB166" s="50">
        <f t="shared" si="13"/>
        <v>-64.632042686637078</v>
      </c>
      <c r="AC166" s="50">
        <f t="shared" si="13"/>
        <v>-64.706822716997877</v>
      </c>
      <c r="AD166" s="50">
        <f t="shared" si="13"/>
        <v>-64.997668872665813</v>
      </c>
      <c r="AE166" s="50">
        <f t="shared" si="13"/>
        <v>-65.263148326209375</v>
      </c>
      <c r="AF166" s="50">
        <f t="shared" si="13"/>
        <v>-65.575221360668266</v>
      </c>
      <c r="AG166" s="50">
        <f t="shared" si="13"/>
        <v>-65.720158178428619</v>
      </c>
      <c r="AH166" s="50">
        <f t="shared" si="13"/>
        <v>-65.992144260997094</v>
      </c>
      <c r="AI166" s="50">
        <f t="shared" si="13"/>
        <v>-65.876868433617744</v>
      </c>
      <c r="AJ166" s="50">
        <f t="shared" si="13"/>
        <v>-66.064214908536243</v>
      </c>
    </row>
    <row r="168" spans="1:36" x14ac:dyDescent="0.45">
      <c r="A168" s="6" t="s">
        <v>133</v>
      </c>
      <c r="C168" s="49">
        <f t="shared" ref="C168:AJ168" si="14">C113</f>
        <v>1.645724</v>
      </c>
      <c r="D168" s="49">
        <f t="shared" si="14"/>
        <v>1.6372070000000001</v>
      </c>
      <c r="E168" s="49">
        <f t="shared" si="14"/>
        <v>1.5788070000000001</v>
      </c>
      <c r="F168" s="49">
        <f t="shared" si="14"/>
        <v>1.6148899999999999</v>
      </c>
      <c r="G168" s="49">
        <f t="shared" si="14"/>
        <v>1.652601</v>
      </c>
      <c r="H168" s="49">
        <f t="shared" si="14"/>
        <v>1.683052</v>
      </c>
      <c r="I168" s="49">
        <f t="shared" si="14"/>
        <v>1.7153099999999999</v>
      </c>
      <c r="J168" s="49">
        <f t="shared" si="14"/>
        <v>1.74841</v>
      </c>
      <c r="K168" s="49">
        <f t="shared" si="14"/>
        <v>1.7841819999999999</v>
      </c>
      <c r="L168" s="49">
        <f t="shared" si="14"/>
        <v>1.8130930000000001</v>
      </c>
      <c r="M168" s="49">
        <f t="shared" si="14"/>
        <v>1.8319639999999999</v>
      </c>
      <c r="N168" s="49">
        <f t="shared" si="14"/>
        <v>1.855602</v>
      </c>
      <c r="O168" s="49">
        <f t="shared" si="14"/>
        <v>1.878374</v>
      </c>
      <c r="P168" s="49">
        <f t="shared" si="14"/>
        <v>1.8951020000000001</v>
      </c>
      <c r="Q168" s="49">
        <f t="shared" si="14"/>
        <v>1.9191549999999999</v>
      </c>
      <c r="R168" s="49">
        <f t="shared" si="14"/>
        <v>1.942777</v>
      </c>
      <c r="S168" s="49">
        <f t="shared" si="14"/>
        <v>1.9699949999999999</v>
      </c>
      <c r="T168" s="49">
        <f t="shared" si="14"/>
        <v>2.005074</v>
      </c>
      <c r="U168" s="49">
        <f t="shared" si="14"/>
        <v>2.0392320000000002</v>
      </c>
      <c r="V168" s="49">
        <f t="shared" si="14"/>
        <v>2.0754999999999999</v>
      </c>
      <c r="W168" s="49">
        <f t="shared" si="14"/>
        <v>2.1121059999999998</v>
      </c>
      <c r="X168" s="49">
        <f t="shared" si="14"/>
        <v>2.14771</v>
      </c>
      <c r="Y168" s="49">
        <f t="shared" si="14"/>
        <v>2.1763690000000002</v>
      </c>
      <c r="Z168" s="49">
        <f t="shared" si="14"/>
        <v>2.2064539999999999</v>
      </c>
      <c r="AA168" s="49">
        <f t="shared" si="14"/>
        <v>2.238407</v>
      </c>
      <c r="AB168" s="49">
        <f t="shared" si="14"/>
        <v>2.2667630000000001</v>
      </c>
      <c r="AC168" s="49">
        <f t="shared" si="14"/>
        <v>2.29358</v>
      </c>
      <c r="AD168" s="49">
        <f t="shared" si="14"/>
        <v>2.326085</v>
      </c>
      <c r="AE168" s="49">
        <f t="shared" si="14"/>
        <v>2.360312</v>
      </c>
      <c r="AF168" s="49">
        <f t="shared" si="14"/>
        <v>2.3952650000000002</v>
      </c>
      <c r="AG168" s="49">
        <f t="shared" si="14"/>
        <v>2.4304290000000002</v>
      </c>
      <c r="AH168" s="49">
        <f t="shared" si="14"/>
        <v>2.463975</v>
      </c>
      <c r="AI168" s="49">
        <f t="shared" si="14"/>
        <v>2.4944060000000001</v>
      </c>
      <c r="AJ168" s="49">
        <f t="shared" si="14"/>
        <v>2.5254989999999999</v>
      </c>
    </row>
    <row r="169" spans="1:36" x14ac:dyDescent="0.45">
      <c r="A169" s="6" t="s">
        <v>124</v>
      </c>
      <c r="C169" s="6">
        <f>SUM('BIFUbC-electricity'!B2:B9)/10^15</f>
        <v>3.2292999890000007</v>
      </c>
      <c r="D169" s="6">
        <f>SUM('BIFUbC-electricity'!C2:C9)/10^15</f>
        <v>3.2380999890000002</v>
      </c>
      <c r="E169" s="6">
        <f>SUM('BIFUbC-electricity'!D2:D9)/10^15</f>
        <v>3.2693999890000001</v>
      </c>
      <c r="F169" s="6">
        <f>SUM('BIFUbC-electricity'!E2:E9)/10^15</f>
        <v>3.3717294790000003</v>
      </c>
      <c r="G169" s="6">
        <f>SUM('BIFUbC-electricity'!F2:F9)/10^15</f>
        <v>3.456704292</v>
      </c>
      <c r="H169" s="6">
        <f>SUM('BIFUbC-electricity'!G2:G9)/10^15</f>
        <v>3.5163384350000002</v>
      </c>
      <c r="I169" s="6">
        <f>SUM('BIFUbC-electricity'!H2:H9)/10^15</f>
        <v>3.568157566</v>
      </c>
      <c r="J169" s="6">
        <f>SUM('BIFUbC-electricity'!I2:I9)/10^15</f>
        <v>3.6209717709999998</v>
      </c>
      <c r="K169" s="6">
        <f>SUM('BIFUbC-electricity'!J2:J9)/10^15</f>
        <v>3.6740749779999997</v>
      </c>
      <c r="L169" s="6">
        <f>SUM('BIFUbC-electricity'!K2:K9)/10^15</f>
        <v>3.713673869</v>
      </c>
      <c r="M169" s="6">
        <f>SUM('BIFUbC-electricity'!L2:L9)/10^15</f>
        <v>3.7518356810000002</v>
      </c>
      <c r="N169" s="6">
        <f>SUM('BIFUbC-electricity'!M2:M9)/10^15</f>
        <v>3.7961715680000001</v>
      </c>
      <c r="O169" s="6">
        <f>SUM('BIFUbC-electricity'!N2:N9)/10^15</f>
        <v>3.8312308000000002</v>
      </c>
      <c r="P169" s="6">
        <f>SUM('BIFUbC-electricity'!O2:O9)/10^15</f>
        <v>3.8458693240000001</v>
      </c>
      <c r="Q169" s="6">
        <f>SUM('BIFUbC-electricity'!P2:P9)/10^15</f>
        <v>3.8699014460000001</v>
      </c>
      <c r="R169" s="6">
        <f>SUM('BIFUbC-electricity'!Q2:Q9)/10^15</f>
        <v>3.8865401790000007</v>
      </c>
      <c r="S169" s="6">
        <f>SUM('BIFUbC-electricity'!R2:R9)/10^15</f>
        <v>3.9023110989999998</v>
      </c>
      <c r="T169" s="6">
        <f>SUM('BIFUbC-electricity'!S2:S9)/10^15</f>
        <v>3.9218335670000002</v>
      </c>
      <c r="U169" s="6">
        <f>SUM('BIFUbC-electricity'!T2:T9)/10^15</f>
        <v>3.9437644770000002</v>
      </c>
      <c r="V169" s="6">
        <f>SUM('BIFUbC-electricity'!U2:U9)/10^15</f>
        <v>3.9683540229999998</v>
      </c>
      <c r="W169" s="6">
        <f>SUM('BIFUbC-electricity'!V2:V9)/10^15</f>
        <v>3.994724352</v>
      </c>
      <c r="X169" s="6">
        <f>SUM('BIFUbC-electricity'!W2:W9)/10^15</f>
        <v>4.0245629989999996</v>
      </c>
      <c r="Y169" s="6">
        <f>SUM('BIFUbC-electricity'!X2:X9)/10^15</f>
        <v>4.0462565320000001</v>
      </c>
      <c r="Z169" s="6">
        <f>SUM('BIFUbC-electricity'!Y2:Y9)/10^15</f>
        <v>4.068992615</v>
      </c>
      <c r="AA169" s="6">
        <f>SUM('BIFUbC-electricity'!Z2:Z9)/10^15</f>
        <v>4.0881335089999995</v>
      </c>
      <c r="AB169" s="6">
        <f>SUM('BIFUbC-electricity'!AA2:AA9)/10^15</f>
        <v>4.108580334</v>
      </c>
      <c r="AC169" s="6">
        <f>SUM('BIFUbC-electricity'!AB2:AB9)/10^15</f>
        <v>4.125959087</v>
      </c>
      <c r="AD169" s="6">
        <f>SUM('BIFUbC-electricity'!AC2:AC9)/10^15</f>
        <v>4.1502237690000001</v>
      </c>
      <c r="AE169" s="6">
        <f>SUM('BIFUbC-electricity'!AD2:AD9)/10^15</f>
        <v>4.1773821179999997</v>
      </c>
      <c r="AF169" s="6">
        <f>SUM('BIFUbC-electricity'!AE2:AE9)/10^15</f>
        <v>4.2074885470000005</v>
      </c>
      <c r="AG169" s="6">
        <f>SUM('BIFUbC-electricity'!AF2:AF9)/10^15</f>
        <v>4.2332453169999997</v>
      </c>
      <c r="AH169" s="6">
        <f>SUM('BIFUbC-electricity'!AG2:AG9)/10^15</f>
        <v>4.2608797449999987</v>
      </c>
      <c r="AI169" s="6">
        <f>SUM('BIFUbC-electricity'!AH2:AH9)/10^15</f>
        <v>4.2817559210000002</v>
      </c>
      <c r="AJ169" s="6">
        <f>SUM('BIFUbC-electricity'!AI2:AI9)/10^15</f>
        <v>4.3060316890000001</v>
      </c>
    </row>
    <row r="170" spans="1:36" s="6" customFormat="1" x14ac:dyDescent="0.45">
      <c r="A170" s="6" t="s">
        <v>141</v>
      </c>
      <c r="C170" s="49">
        <f>C168-C169</f>
        <v>-1.5835759890000007</v>
      </c>
      <c r="D170" s="49">
        <f t="shared" ref="D170:AJ170" si="15">D168-D169</f>
        <v>-1.6008929890000001</v>
      </c>
      <c r="E170" s="49">
        <f t="shared" si="15"/>
        <v>-1.690592989</v>
      </c>
      <c r="F170" s="49">
        <f t="shared" si="15"/>
        <v>-1.7568394790000004</v>
      </c>
      <c r="G170" s="49">
        <f t="shared" si="15"/>
        <v>-1.804103292</v>
      </c>
      <c r="H170" s="49">
        <f t="shared" si="15"/>
        <v>-1.8332864350000002</v>
      </c>
      <c r="I170" s="49">
        <f t="shared" si="15"/>
        <v>-1.8528475660000001</v>
      </c>
      <c r="J170" s="49">
        <f t="shared" si="15"/>
        <v>-1.8725617709999998</v>
      </c>
      <c r="K170" s="49">
        <f t="shared" si="15"/>
        <v>-1.8898929779999998</v>
      </c>
      <c r="L170" s="49">
        <f t="shared" si="15"/>
        <v>-1.9005808689999999</v>
      </c>
      <c r="M170" s="49">
        <f t="shared" si="15"/>
        <v>-1.9198716810000003</v>
      </c>
      <c r="N170" s="49">
        <f t="shared" si="15"/>
        <v>-1.9405695680000001</v>
      </c>
      <c r="O170" s="49">
        <f t="shared" si="15"/>
        <v>-1.9528568000000002</v>
      </c>
      <c r="P170" s="49">
        <f t="shared" si="15"/>
        <v>-1.9507673240000001</v>
      </c>
      <c r="Q170" s="49">
        <f t="shared" si="15"/>
        <v>-1.9507464460000001</v>
      </c>
      <c r="R170" s="49">
        <f t="shared" si="15"/>
        <v>-1.9437631790000007</v>
      </c>
      <c r="S170" s="49">
        <f t="shared" si="15"/>
        <v>-1.9323160989999999</v>
      </c>
      <c r="T170" s="49">
        <f t="shared" si="15"/>
        <v>-1.9167595670000002</v>
      </c>
      <c r="U170" s="49">
        <f t="shared" si="15"/>
        <v>-1.9045324770000001</v>
      </c>
      <c r="V170" s="49">
        <f t="shared" si="15"/>
        <v>-1.8928540229999999</v>
      </c>
      <c r="W170" s="49">
        <f t="shared" si="15"/>
        <v>-1.8826183520000002</v>
      </c>
      <c r="X170" s="49">
        <f t="shared" si="15"/>
        <v>-1.8768529989999996</v>
      </c>
      <c r="Y170" s="49">
        <f t="shared" si="15"/>
        <v>-1.8698875319999999</v>
      </c>
      <c r="Z170" s="49">
        <f t="shared" si="15"/>
        <v>-1.8625386150000001</v>
      </c>
      <c r="AA170" s="49">
        <f t="shared" si="15"/>
        <v>-1.8497265089999995</v>
      </c>
      <c r="AB170" s="49">
        <f t="shared" si="15"/>
        <v>-1.8418173339999999</v>
      </c>
      <c r="AC170" s="49">
        <f t="shared" si="15"/>
        <v>-1.8323790870000001</v>
      </c>
      <c r="AD170" s="49">
        <f t="shared" si="15"/>
        <v>-1.8241387690000002</v>
      </c>
      <c r="AE170" s="49">
        <f t="shared" si="15"/>
        <v>-1.8170701179999997</v>
      </c>
      <c r="AF170" s="49">
        <f t="shared" si="15"/>
        <v>-1.8122235470000003</v>
      </c>
      <c r="AG170" s="49">
        <f t="shared" si="15"/>
        <v>-1.8028163169999996</v>
      </c>
      <c r="AH170" s="49">
        <f t="shared" si="15"/>
        <v>-1.7969047449999986</v>
      </c>
      <c r="AI170" s="49">
        <f t="shared" si="15"/>
        <v>-1.7873499210000001</v>
      </c>
      <c r="AJ170" s="49">
        <f t="shared" si="15"/>
        <v>-1.7805326890000002</v>
      </c>
    </row>
    <row r="171" spans="1:36" x14ac:dyDescent="0.45">
      <c r="A171" s="6"/>
      <c r="C171" s="6"/>
      <c r="D171" s="6"/>
      <c r="E171" s="6"/>
      <c r="F171" s="6"/>
    </row>
    <row r="172" spans="1:36" x14ac:dyDescent="0.45">
      <c r="A172" s="6" t="s">
        <v>134</v>
      </c>
      <c r="C172" s="26">
        <f t="shared" ref="C172:AJ172" si="16">C110-C106</f>
        <v>-0.35159999999999997</v>
      </c>
      <c r="D172" s="26">
        <f t="shared" si="16"/>
        <v>-0.3599</v>
      </c>
      <c r="E172" s="26">
        <f t="shared" si="16"/>
        <v>-0.38529999999999998</v>
      </c>
      <c r="F172" s="26">
        <f t="shared" si="16"/>
        <v>-0.44556699999999994</v>
      </c>
      <c r="G172" s="26">
        <f t="shared" si="16"/>
        <v>-0.48569599999999996</v>
      </c>
      <c r="H172" s="26">
        <f t="shared" si="16"/>
        <v>-0.51529099999999994</v>
      </c>
      <c r="I172" s="26">
        <f t="shared" si="16"/>
        <v>-0.53998499999999994</v>
      </c>
      <c r="J172" s="26">
        <f t="shared" si="16"/>
        <v>-0.55774200000000007</v>
      </c>
      <c r="K172" s="26">
        <f t="shared" si="16"/>
        <v>-0.5688089999999999</v>
      </c>
      <c r="L172" s="26">
        <f t="shared" si="16"/>
        <v>-0.57857000000000003</v>
      </c>
      <c r="M172" s="26">
        <f t="shared" si="16"/>
        <v>-0.59660599999999997</v>
      </c>
      <c r="N172" s="26">
        <f t="shared" si="16"/>
        <v>-0.60500500000000001</v>
      </c>
      <c r="O172" s="26">
        <f t="shared" si="16"/>
        <v>-0.61313100000000009</v>
      </c>
      <c r="P172" s="26">
        <f t="shared" si="16"/>
        <v>-0.60892800000000002</v>
      </c>
      <c r="Q172" s="26">
        <f t="shared" si="16"/>
        <v>-0.61029600000000006</v>
      </c>
      <c r="R172" s="26">
        <f t="shared" si="16"/>
        <v>-0.62002800000000002</v>
      </c>
      <c r="S172" s="26">
        <f t="shared" si="16"/>
        <v>-0.61801700000000004</v>
      </c>
      <c r="T172" s="26">
        <f t="shared" si="16"/>
        <v>-0.61258899999999983</v>
      </c>
      <c r="U172" s="26">
        <f t="shared" si="16"/>
        <v>-0.61390599999999995</v>
      </c>
      <c r="V172" s="26">
        <f t="shared" si="16"/>
        <v>-0.61949200000000004</v>
      </c>
      <c r="W172" s="26">
        <f t="shared" si="16"/>
        <v>-0.61799599999999999</v>
      </c>
      <c r="X172" s="26">
        <f t="shared" si="16"/>
        <v>-0.626417</v>
      </c>
      <c r="Y172" s="26">
        <f t="shared" si="16"/>
        <v>-0.63197100000000006</v>
      </c>
      <c r="Z172" s="26">
        <f t="shared" si="16"/>
        <v>-0.6367560000000001</v>
      </c>
      <c r="AA172" s="26">
        <f t="shared" si="16"/>
        <v>-0.63967200000000002</v>
      </c>
      <c r="AB172" s="26">
        <f t="shared" si="16"/>
        <v>-0.6460840000000001</v>
      </c>
      <c r="AC172" s="26">
        <f t="shared" si="16"/>
        <v>-0.64626500000000009</v>
      </c>
      <c r="AD172" s="26">
        <f t="shared" si="16"/>
        <v>-0.65239099999999994</v>
      </c>
      <c r="AE172" s="26">
        <f t="shared" si="16"/>
        <v>-0.65369499999999992</v>
      </c>
      <c r="AF172" s="26">
        <f t="shared" si="16"/>
        <v>-0.66016900000000001</v>
      </c>
      <c r="AG172" s="26">
        <f t="shared" si="16"/>
        <v>-0.664744</v>
      </c>
      <c r="AH172" s="26">
        <f t="shared" si="16"/>
        <v>-0.674655</v>
      </c>
      <c r="AI172" s="26">
        <f t="shared" si="16"/>
        <v>-0.67857400000000001</v>
      </c>
      <c r="AJ172" s="26">
        <f t="shared" si="16"/>
        <v>-0.68542999999999998</v>
      </c>
    </row>
    <row r="173" spans="1:36" x14ac:dyDescent="0.45">
      <c r="A173" s="6" t="s">
        <v>124</v>
      </c>
      <c r="C173" s="6">
        <f>SUM('BIFUbC-coal'!B2:B9)/10^15</f>
        <v>1.1159319999999999</v>
      </c>
      <c r="D173" s="6">
        <f>SUM('BIFUbC-coal'!C2:C9)/10^15</f>
        <v>1.1197170000000001</v>
      </c>
      <c r="E173" s="6">
        <f>SUM('BIFUbC-coal'!D2:D9)/10^15</f>
        <v>1.1339939999999999</v>
      </c>
      <c r="F173" s="6">
        <f>SUM('BIFUbC-coal'!E2:E9)/10^15</f>
        <v>1.1071121019999999</v>
      </c>
      <c r="G173" s="6">
        <f>SUM('BIFUbC-coal'!F2:F9)/10^15</f>
        <v>1.090009102</v>
      </c>
      <c r="H173" s="6">
        <f>SUM('BIFUbC-coal'!G2:G9)/10^15</f>
        <v>1.089507102</v>
      </c>
      <c r="I173" s="6">
        <f>SUM('BIFUbC-coal'!H2:H9)/10^15</f>
        <v>1.0883831019999999</v>
      </c>
      <c r="J173" s="6">
        <f>SUM('BIFUbC-coal'!I2:I9)/10^15</f>
        <v>1.095696102</v>
      </c>
      <c r="K173" s="6">
        <f>SUM('BIFUbC-coal'!J2:J9)/10^15</f>
        <v>1.1029791019999999</v>
      </c>
      <c r="L173" s="6">
        <f>SUM('BIFUbC-coal'!K2:K9)/10^15</f>
        <v>1.1043231019999999</v>
      </c>
      <c r="M173" s="6">
        <f>SUM('BIFUbC-coal'!L2:L9)/10^15</f>
        <v>1.1003781020000001</v>
      </c>
      <c r="N173" s="6">
        <f>SUM('BIFUbC-coal'!M2:M9)/10^15</f>
        <v>1.101807102</v>
      </c>
      <c r="O173" s="6">
        <f>SUM('BIFUbC-coal'!N2:N9)/10^15</f>
        <v>1.097453102</v>
      </c>
      <c r="P173" s="6">
        <f>SUM('BIFUbC-coal'!O2:O9)/10^15</f>
        <v>1.0931361019999999</v>
      </c>
      <c r="Q173" s="6">
        <f>SUM('BIFUbC-coal'!P2:P9)/10^15</f>
        <v>1.0890331020000001</v>
      </c>
      <c r="R173" s="6">
        <f>SUM('BIFUbC-coal'!Q2:Q9)/10^15</f>
        <v>1.0834871019999999</v>
      </c>
      <c r="S173" s="6">
        <f>SUM('BIFUbC-coal'!R2:R9)/10^15</f>
        <v>1.0790411019999999</v>
      </c>
      <c r="T173" s="6">
        <f>SUM('BIFUbC-coal'!S2:S9)/10^15</f>
        <v>1.076449102</v>
      </c>
      <c r="U173" s="6">
        <f>SUM('BIFUbC-coal'!T2:T9)/10^15</f>
        <v>1.0701581019999999</v>
      </c>
      <c r="V173" s="6">
        <f>SUM('BIFUbC-coal'!U2:U9)/10^15</f>
        <v>1.0690631019999999</v>
      </c>
      <c r="W173" s="6">
        <f>SUM('BIFUbC-coal'!V2:V9)/10^15</f>
        <v>1.0722371019999999</v>
      </c>
      <c r="X173" s="6">
        <f>SUM('BIFUbC-coal'!W2:W9)/10^15</f>
        <v>1.072114102</v>
      </c>
      <c r="Y173" s="6">
        <f>SUM('BIFUbC-coal'!X2:X9)/10^15</f>
        <v>1.068765102</v>
      </c>
      <c r="Z173" s="6">
        <f>SUM('BIFUbC-coal'!Y2:Y9)/10^15</f>
        <v>1.0633841019999999</v>
      </c>
      <c r="AA173" s="6">
        <f>SUM('BIFUbC-coal'!Z2:Z9)/10^15</f>
        <v>1.0612461019999999</v>
      </c>
      <c r="AB173" s="6">
        <f>SUM('BIFUbC-coal'!AA2:AA9)/10^15</f>
        <v>1.0556541020000001</v>
      </c>
      <c r="AC173" s="6">
        <f>SUM('BIFUbC-coal'!AB2:AB9)/10^15</f>
        <v>1.0521931019999999</v>
      </c>
      <c r="AD173" s="6">
        <f>SUM('BIFUbC-coal'!AC2:AC9)/10^15</f>
        <v>1.048152102</v>
      </c>
      <c r="AE173" s="6">
        <f>SUM('BIFUbC-coal'!AD2:AD9)/10^15</f>
        <v>1.047838102</v>
      </c>
      <c r="AF173" s="6">
        <f>SUM('BIFUbC-coal'!AE2:AE9)/10^15</f>
        <v>1.0429931019999998</v>
      </c>
      <c r="AG173" s="6">
        <f>SUM('BIFUbC-coal'!AF2:AF9)/10^15</f>
        <v>1.041471102</v>
      </c>
      <c r="AH173" s="6">
        <f>SUM('BIFUbC-coal'!AG2:AG9)/10^15</f>
        <v>1.038807102</v>
      </c>
      <c r="AI173" s="6">
        <f>SUM('BIFUbC-coal'!AH2:AH9)/10^15</f>
        <v>1.036613102</v>
      </c>
      <c r="AJ173" s="6">
        <f>SUM('BIFUbC-coal'!AI2:AI9)/10^15</f>
        <v>1.0341861020000001</v>
      </c>
    </row>
    <row r="174" spans="1:36" s="6" customFormat="1" x14ac:dyDescent="0.45">
      <c r="A174" s="6" t="s">
        <v>141</v>
      </c>
      <c r="C174" s="26">
        <f>C172-C173</f>
        <v>-1.4675319999999998</v>
      </c>
      <c r="D174" s="26">
        <f t="shared" ref="D174:AJ174" si="17">D172-D173</f>
        <v>-1.4796170000000002</v>
      </c>
      <c r="E174" s="26">
        <f t="shared" si="17"/>
        <v>-1.5192939999999999</v>
      </c>
      <c r="F174" s="26">
        <f t="shared" si="17"/>
        <v>-1.5526791019999999</v>
      </c>
      <c r="G174" s="26">
        <f t="shared" si="17"/>
        <v>-1.5757051019999999</v>
      </c>
      <c r="H174" s="26">
        <f t="shared" si="17"/>
        <v>-1.6047981019999999</v>
      </c>
      <c r="I174" s="26">
        <f t="shared" si="17"/>
        <v>-1.6283681019999998</v>
      </c>
      <c r="J174" s="26">
        <f t="shared" si="17"/>
        <v>-1.653438102</v>
      </c>
      <c r="K174" s="26">
        <f t="shared" si="17"/>
        <v>-1.6717881019999998</v>
      </c>
      <c r="L174" s="26">
        <f t="shared" si="17"/>
        <v>-1.682893102</v>
      </c>
      <c r="M174" s="26">
        <f t="shared" si="17"/>
        <v>-1.696984102</v>
      </c>
      <c r="N174" s="26">
        <f t="shared" si="17"/>
        <v>-1.706812102</v>
      </c>
      <c r="O174" s="26">
        <f t="shared" si="17"/>
        <v>-1.7105841020000001</v>
      </c>
      <c r="P174" s="26">
        <f t="shared" si="17"/>
        <v>-1.702064102</v>
      </c>
      <c r="Q174" s="26">
        <f t="shared" si="17"/>
        <v>-1.6993291020000001</v>
      </c>
      <c r="R174" s="26">
        <f t="shared" si="17"/>
        <v>-1.7035151019999999</v>
      </c>
      <c r="S174" s="26">
        <f t="shared" si="17"/>
        <v>-1.697058102</v>
      </c>
      <c r="T174" s="26">
        <f t="shared" si="17"/>
        <v>-1.6890381019999998</v>
      </c>
      <c r="U174" s="26">
        <f t="shared" si="17"/>
        <v>-1.6840641019999998</v>
      </c>
      <c r="V174" s="26">
        <f t="shared" si="17"/>
        <v>-1.688555102</v>
      </c>
      <c r="W174" s="26">
        <f t="shared" si="17"/>
        <v>-1.6902331019999999</v>
      </c>
      <c r="X174" s="26">
        <f t="shared" si="17"/>
        <v>-1.698531102</v>
      </c>
      <c r="Y174" s="26">
        <f t="shared" si="17"/>
        <v>-1.700736102</v>
      </c>
      <c r="Z174" s="26">
        <f t="shared" si="17"/>
        <v>-1.700140102</v>
      </c>
      <c r="AA174" s="26">
        <f t="shared" si="17"/>
        <v>-1.7009181019999999</v>
      </c>
      <c r="AB174" s="26">
        <f t="shared" si="17"/>
        <v>-1.7017381020000002</v>
      </c>
      <c r="AC174" s="26">
        <f t="shared" si="17"/>
        <v>-1.698458102</v>
      </c>
      <c r="AD174" s="26">
        <f t="shared" si="17"/>
        <v>-1.7005431019999999</v>
      </c>
      <c r="AE174" s="26">
        <f t="shared" si="17"/>
        <v>-1.701533102</v>
      </c>
      <c r="AF174" s="26">
        <f t="shared" si="17"/>
        <v>-1.7031621019999998</v>
      </c>
      <c r="AG174" s="26">
        <f t="shared" si="17"/>
        <v>-1.706215102</v>
      </c>
      <c r="AH174" s="26">
        <f t="shared" si="17"/>
        <v>-1.713462102</v>
      </c>
      <c r="AI174" s="26">
        <f t="shared" si="17"/>
        <v>-1.715187102</v>
      </c>
      <c r="AJ174" s="26">
        <f t="shared" si="17"/>
        <v>-1.719616102</v>
      </c>
    </row>
    <row r="175" spans="1:36" x14ac:dyDescent="0.45">
      <c r="A175" s="6"/>
      <c r="C175" s="6"/>
      <c r="D175" s="6"/>
      <c r="E175" s="6"/>
      <c r="F175" s="6"/>
    </row>
    <row r="176" spans="1:36" x14ac:dyDescent="0.45">
      <c r="A176" s="6" t="s">
        <v>135</v>
      </c>
      <c r="C176" s="26">
        <f t="shared" ref="C176:AJ176" si="18">C105</f>
        <v>5.9394600000000004</v>
      </c>
      <c r="D176" s="26">
        <f t="shared" si="18"/>
        <v>6.1816599999999999</v>
      </c>
      <c r="E176" s="26">
        <f t="shared" si="18"/>
        <v>6.1247379999999998</v>
      </c>
      <c r="F176" s="26">
        <f t="shared" si="18"/>
        <v>6.2927200000000001</v>
      </c>
      <c r="G176" s="26">
        <f t="shared" si="18"/>
        <v>6.4929259999999998</v>
      </c>
      <c r="H176" s="26">
        <f t="shared" si="18"/>
        <v>6.6429819999999999</v>
      </c>
      <c r="I176" s="26">
        <f t="shared" si="18"/>
        <v>6.7597120000000004</v>
      </c>
      <c r="J176" s="26">
        <f t="shared" si="18"/>
        <v>6.8794029999999999</v>
      </c>
      <c r="K176" s="26">
        <f t="shared" si="18"/>
        <v>6.9189540000000003</v>
      </c>
      <c r="L176" s="26">
        <f t="shared" si="18"/>
        <v>6.9831529999999997</v>
      </c>
      <c r="M176" s="26">
        <f t="shared" si="18"/>
        <v>7.081429</v>
      </c>
      <c r="N176" s="26">
        <f t="shared" si="18"/>
        <v>7.1410369999999999</v>
      </c>
      <c r="O176" s="26">
        <f t="shared" si="18"/>
        <v>7.2032999999999996</v>
      </c>
      <c r="P176" s="26">
        <f t="shared" si="18"/>
        <v>7.230988</v>
      </c>
      <c r="Q176" s="26">
        <f t="shared" si="18"/>
        <v>7.2732559999999999</v>
      </c>
      <c r="R176" s="26">
        <f t="shared" si="18"/>
        <v>7.2863350000000002</v>
      </c>
      <c r="S176" s="26">
        <f t="shared" si="18"/>
        <v>7.2993959999999998</v>
      </c>
      <c r="T176" s="26">
        <f t="shared" si="18"/>
        <v>7.3036709999999996</v>
      </c>
      <c r="U176" s="26">
        <f t="shared" si="18"/>
        <v>7.3361460000000003</v>
      </c>
      <c r="V176" s="26">
        <f t="shared" si="18"/>
        <v>7.3808049999999996</v>
      </c>
      <c r="W176" s="26">
        <f t="shared" si="18"/>
        <v>7.4150070000000001</v>
      </c>
      <c r="X176" s="26">
        <f t="shared" si="18"/>
        <v>7.4773160000000001</v>
      </c>
      <c r="Y176" s="26">
        <f t="shared" si="18"/>
        <v>7.525595</v>
      </c>
      <c r="Z176" s="26">
        <f t="shared" si="18"/>
        <v>7.560047</v>
      </c>
      <c r="AA176" s="26">
        <f t="shared" si="18"/>
        <v>7.6107399999999998</v>
      </c>
      <c r="AB176" s="26">
        <f t="shared" si="18"/>
        <v>7.6620109999999997</v>
      </c>
      <c r="AC176" s="26">
        <f t="shared" si="18"/>
        <v>7.688974</v>
      </c>
      <c r="AD176" s="26">
        <f t="shared" si="18"/>
        <v>7.7309130000000001</v>
      </c>
      <c r="AE176" s="26">
        <f t="shared" si="18"/>
        <v>7.7764660000000001</v>
      </c>
      <c r="AF176" s="26">
        <f t="shared" si="18"/>
        <v>7.8242859999999999</v>
      </c>
      <c r="AG176" s="26">
        <f t="shared" si="18"/>
        <v>7.8738970000000004</v>
      </c>
      <c r="AH176" s="26">
        <f t="shared" si="18"/>
        <v>7.9267599999999998</v>
      </c>
      <c r="AI176" s="26">
        <f t="shared" si="18"/>
        <v>7.9640649999999997</v>
      </c>
      <c r="AJ176" s="26">
        <f t="shared" si="18"/>
        <v>8.0190239999999999</v>
      </c>
    </row>
    <row r="177" spans="1:36" x14ac:dyDescent="0.45">
      <c r="A177" t="s">
        <v>124</v>
      </c>
      <c r="C177">
        <f>SUM('BIFUbC-natural-gas'!B2:B9)/10^15</f>
        <v>10.549907567000002</v>
      </c>
      <c r="D177" s="6">
        <f>SUM('BIFUbC-natural-gas'!C2:C9)/10^15</f>
        <v>11.04588159</v>
      </c>
      <c r="E177" s="6">
        <f>SUM('BIFUbC-natural-gas'!D2:D9)/10^15</f>
        <v>11.145779343999999</v>
      </c>
      <c r="F177" s="6">
        <f>SUM('BIFUbC-natural-gas'!E2:E9)/10^15</f>
        <v>11.452889416</v>
      </c>
      <c r="G177" s="6">
        <f>SUM('BIFUbC-natural-gas'!F2:F9)/10^15</f>
        <v>11.684673816</v>
      </c>
      <c r="H177" s="6">
        <f>SUM('BIFUbC-natural-gas'!G2:G9)/10^15</f>
        <v>11.891142353999998</v>
      </c>
      <c r="I177" s="6">
        <f>SUM('BIFUbC-natural-gas'!H2:H9)/10^15</f>
        <v>12.055138298999998</v>
      </c>
      <c r="J177" s="6">
        <f>SUM('BIFUbC-natural-gas'!I2:I9)/10^15</f>
        <v>12.211366120999999</v>
      </c>
      <c r="K177" s="6">
        <f>SUM('BIFUbC-natural-gas'!J2:J9)/10^15</f>
        <v>12.296412324999999</v>
      </c>
      <c r="L177" s="6">
        <f>SUM('BIFUbC-natural-gas'!K2:K9)/10^15</f>
        <v>12.437567686000001</v>
      </c>
      <c r="M177" s="6">
        <f>SUM('BIFUbC-natural-gas'!L2:L9)/10^15</f>
        <v>12.50979216</v>
      </c>
      <c r="N177" s="6">
        <f>SUM('BIFUbC-natural-gas'!M2:M9)/10^15</f>
        <v>12.631818745</v>
      </c>
      <c r="O177" s="6">
        <f>SUM('BIFUbC-natural-gas'!N2:N9)/10^15</f>
        <v>12.664985969</v>
      </c>
      <c r="P177" s="6">
        <f>SUM('BIFUbC-natural-gas'!O2:O9)/10^15</f>
        <v>12.706957373000002</v>
      </c>
      <c r="Q177" s="6">
        <f>SUM('BIFUbC-natural-gas'!P2:P9)/10^15</f>
        <v>12.754908088000001</v>
      </c>
      <c r="R177" s="6">
        <f>SUM('BIFUbC-natural-gas'!Q2:Q9)/10^15</f>
        <v>12.796798895</v>
      </c>
      <c r="S177" s="6">
        <f>SUM('BIFUbC-natural-gas'!R2:R9)/10^15</f>
        <v>12.806125250999999</v>
      </c>
      <c r="T177" s="6">
        <f>SUM('BIFUbC-natural-gas'!S2:S9)/10^15</f>
        <v>12.844561192</v>
      </c>
      <c r="U177" s="6">
        <f>SUM('BIFUbC-natural-gas'!T2:T9)/10^15</f>
        <v>12.907422011000001</v>
      </c>
      <c r="V177" s="6">
        <f>SUM('BIFUbC-natural-gas'!U2:U9)/10^15</f>
        <v>12.985195117999998</v>
      </c>
      <c r="W177" s="6">
        <f>SUM('BIFUbC-natural-gas'!V2:V9)/10^15</f>
        <v>13.036362769</v>
      </c>
      <c r="X177" s="6">
        <f>SUM('BIFUbC-natural-gas'!W2:W9)/10^15</f>
        <v>13.149111263</v>
      </c>
      <c r="Y177" s="6">
        <f>SUM('BIFUbC-natural-gas'!X2:X9)/10^15</f>
        <v>13.21780762</v>
      </c>
      <c r="Z177" s="6">
        <f>SUM('BIFUbC-natural-gas'!Y2:Y9)/10^15</f>
        <v>13.293298183999998</v>
      </c>
      <c r="AA177" s="6">
        <f>SUM('BIFUbC-natural-gas'!Z2:Z9)/10^15</f>
        <v>13.354643649</v>
      </c>
      <c r="AB177" s="6">
        <f>SUM('BIFUbC-natural-gas'!AA2:AA9)/10^15</f>
        <v>13.400951408999999</v>
      </c>
      <c r="AC177" s="6">
        <f>SUM('BIFUbC-natural-gas'!AB2:AB9)/10^15</f>
        <v>13.449521373</v>
      </c>
      <c r="AD177" s="6">
        <f>SUM('BIFUbC-natural-gas'!AC2:AC9)/10^15</f>
        <v>13.494255064999997</v>
      </c>
      <c r="AE177" s="6">
        <f>SUM('BIFUbC-natural-gas'!AD2:AD9)/10^15</f>
        <v>13.608848669999999</v>
      </c>
      <c r="AF177" s="6">
        <f>SUM('BIFUbC-natural-gas'!AE2:AE9)/10^15</f>
        <v>13.633642233</v>
      </c>
      <c r="AG177" s="6">
        <f>SUM('BIFUbC-natural-gas'!AF2:AF9)/10^15</f>
        <v>13.690463704000003</v>
      </c>
      <c r="AH177" s="6">
        <f>SUM('BIFUbC-natural-gas'!AG2:AG9)/10^15</f>
        <v>13.764741612</v>
      </c>
      <c r="AI177" s="6">
        <f>SUM('BIFUbC-natural-gas'!AH2:AH9)/10^15</f>
        <v>13.826289675</v>
      </c>
      <c r="AJ177" s="6">
        <f>SUM('BIFUbC-natural-gas'!AI2:AI9)/10^15</f>
        <v>13.893196036000001</v>
      </c>
    </row>
    <row r="178" spans="1:36" s="6" customFormat="1" x14ac:dyDescent="0.45">
      <c r="A178" s="6" t="s">
        <v>141</v>
      </c>
      <c r="C178" s="26">
        <f>C176-C177</f>
        <v>-4.6104475670000014</v>
      </c>
      <c r="D178" s="26">
        <f t="shared" ref="D178:AJ178" si="19">D176-D177</f>
        <v>-4.8642215900000005</v>
      </c>
      <c r="E178" s="26">
        <f t="shared" si="19"/>
        <v>-5.0210413439999995</v>
      </c>
      <c r="F178" s="26">
        <f t="shared" si="19"/>
        <v>-5.1601694159999996</v>
      </c>
      <c r="G178" s="26">
        <f t="shared" si="19"/>
        <v>-5.1917478160000003</v>
      </c>
      <c r="H178" s="26">
        <f t="shared" si="19"/>
        <v>-5.2481603539999977</v>
      </c>
      <c r="I178" s="26">
        <f t="shared" si="19"/>
        <v>-5.2954262989999972</v>
      </c>
      <c r="J178" s="26">
        <f t="shared" si="19"/>
        <v>-5.3319631209999994</v>
      </c>
      <c r="K178" s="26">
        <f t="shared" si="19"/>
        <v>-5.3774583249999983</v>
      </c>
      <c r="L178" s="26">
        <f t="shared" si="19"/>
        <v>-5.4544146860000016</v>
      </c>
      <c r="M178" s="26">
        <f t="shared" si="19"/>
        <v>-5.42836316</v>
      </c>
      <c r="N178" s="26">
        <f t="shared" si="19"/>
        <v>-5.4907817450000005</v>
      </c>
      <c r="O178" s="26">
        <f t="shared" si="19"/>
        <v>-5.4616859690000004</v>
      </c>
      <c r="P178" s="26">
        <f t="shared" si="19"/>
        <v>-5.4759693730000016</v>
      </c>
      <c r="Q178" s="26">
        <f t="shared" si="19"/>
        <v>-5.4816520880000006</v>
      </c>
      <c r="R178" s="26">
        <f t="shared" si="19"/>
        <v>-5.510463895</v>
      </c>
      <c r="S178" s="26">
        <f t="shared" si="19"/>
        <v>-5.5067292509999994</v>
      </c>
      <c r="T178" s="26">
        <f t="shared" si="19"/>
        <v>-5.5408901920000009</v>
      </c>
      <c r="U178" s="26">
        <f t="shared" si="19"/>
        <v>-5.571276011000001</v>
      </c>
      <c r="V178" s="26">
        <f t="shared" si="19"/>
        <v>-5.6043901179999986</v>
      </c>
      <c r="W178" s="26">
        <f t="shared" si="19"/>
        <v>-5.621355769</v>
      </c>
      <c r="X178" s="26">
        <f t="shared" si="19"/>
        <v>-5.6717952629999999</v>
      </c>
      <c r="Y178" s="26">
        <f t="shared" si="19"/>
        <v>-5.6922126200000003</v>
      </c>
      <c r="Z178" s="26">
        <f t="shared" si="19"/>
        <v>-5.7332511839999976</v>
      </c>
      <c r="AA178" s="26">
        <f t="shared" si="19"/>
        <v>-5.7439036489999999</v>
      </c>
      <c r="AB178" s="26">
        <f t="shared" si="19"/>
        <v>-5.7389404089999996</v>
      </c>
      <c r="AC178" s="26">
        <f t="shared" si="19"/>
        <v>-5.7605473729999996</v>
      </c>
      <c r="AD178" s="26">
        <f t="shared" si="19"/>
        <v>-5.7633420649999971</v>
      </c>
      <c r="AE178" s="26">
        <f t="shared" si="19"/>
        <v>-5.8323826699999985</v>
      </c>
      <c r="AF178" s="26">
        <f t="shared" si="19"/>
        <v>-5.8093562329999999</v>
      </c>
      <c r="AG178" s="26">
        <f t="shared" si="19"/>
        <v>-5.8165667040000022</v>
      </c>
      <c r="AH178" s="26">
        <f t="shared" si="19"/>
        <v>-5.8379816120000001</v>
      </c>
      <c r="AI178" s="26">
        <f t="shared" si="19"/>
        <v>-5.8622246750000002</v>
      </c>
      <c r="AJ178" s="26">
        <f t="shared" si="19"/>
        <v>-5.8741720360000009</v>
      </c>
    </row>
    <row r="180" spans="1:36" x14ac:dyDescent="0.45">
      <c r="A180" t="s">
        <v>136</v>
      </c>
      <c r="C180" s="26">
        <f t="shared" ref="C180:AJ180" si="20">C111</f>
        <v>0.61753199999999997</v>
      </c>
      <c r="D180" s="26">
        <f t="shared" si="20"/>
        <v>0.56161700000000003</v>
      </c>
      <c r="E180" s="26">
        <f t="shared" si="20"/>
        <v>0.54829399999999995</v>
      </c>
      <c r="F180" s="26">
        <f t="shared" si="20"/>
        <v>0.56370799999999999</v>
      </c>
      <c r="G180" s="26">
        <f t="shared" si="20"/>
        <v>0.57873399999999997</v>
      </c>
      <c r="H180" s="26">
        <f t="shared" si="20"/>
        <v>0.58974599999999999</v>
      </c>
      <c r="I180" s="26">
        <f t="shared" si="20"/>
        <v>0.59778799999999999</v>
      </c>
      <c r="J180" s="26">
        <f t="shared" si="20"/>
        <v>0.60509100000000005</v>
      </c>
      <c r="K180" s="26">
        <f t="shared" si="20"/>
        <v>0.60940700000000003</v>
      </c>
      <c r="L180" s="26">
        <f t="shared" si="20"/>
        <v>0.60846699999999998</v>
      </c>
      <c r="M180" s="26">
        <f t="shared" si="20"/>
        <v>0.60550000000000004</v>
      </c>
      <c r="N180" s="26">
        <f t="shared" si="20"/>
        <v>0.60349799999999998</v>
      </c>
      <c r="O180" s="26">
        <f t="shared" si="20"/>
        <v>0.599831</v>
      </c>
      <c r="P180" s="26">
        <f t="shared" si="20"/>
        <v>0.592005</v>
      </c>
      <c r="Q180" s="26">
        <f t="shared" si="20"/>
        <v>0.58486800000000005</v>
      </c>
      <c r="R180" s="26">
        <f t="shared" si="20"/>
        <v>0.57698799999999995</v>
      </c>
      <c r="S180" s="26">
        <f t="shared" si="20"/>
        <v>0.56964700000000001</v>
      </c>
      <c r="T180" s="26">
        <f t="shared" si="20"/>
        <v>0.56336299999999995</v>
      </c>
      <c r="U180" s="26">
        <f t="shared" si="20"/>
        <v>0.55598499999999995</v>
      </c>
      <c r="V180" s="26">
        <f t="shared" si="20"/>
        <v>0.55402600000000002</v>
      </c>
      <c r="W180" s="26">
        <f t="shared" si="20"/>
        <v>0.55297200000000002</v>
      </c>
      <c r="X180" s="26">
        <f t="shared" si="20"/>
        <v>0.55160500000000001</v>
      </c>
      <c r="Y180" s="26">
        <f t="shared" si="20"/>
        <v>0.54932499999999995</v>
      </c>
      <c r="Z180" s="26">
        <f t="shared" si="20"/>
        <v>0.54740599999999995</v>
      </c>
      <c r="AA180" s="26">
        <f t="shared" si="20"/>
        <v>0.54637999999999998</v>
      </c>
      <c r="AB180" s="26">
        <f t="shared" si="20"/>
        <v>0.54451000000000005</v>
      </c>
      <c r="AC180" s="26">
        <f t="shared" si="20"/>
        <v>0.54320599999999997</v>
      </c>
      <c r="AD180" s="26">
        <f t="shared" si="20"/>
        <v>0.54232599999999997</v>
      </c>
      <c r="AE180" s="26">
        <f t="shared" si="20"/>
        <v>0.542161</v>
      </c>
      <c r="AF180" s="26">
        <f t="shared" si="20"/>
        <v>0.54118999999999995</v>
      </c>
      <c r="AG180" s="26">
        <f t="shared" si="20"/>
        <v>0.54104200000000002</v>
      </c>
      <c r="AH180" s="26">
        <f t="shared" si="20"/>
        <v>0.541045</v>
      </c>
      <c r="AI180" s="26">
        <f t="shared" si="20"/>
        <v>0.54088199999999997</v>
      </c>
      <c r="AJ180" s="26">
        <f t="shared" si="20"/>
        <v>0.54121799999999998</v>
      </c>
    </row>
    <row r="181" spans="1:36" x14ac:dyDescent="0.45">
      <c r="A181" t="s">
        <v>137</v>
      </c>
      <c r="C181">
        <f>SUM('BIFUbC-biomass'!B2:B9)/10^15</f>
        <v>0.78399597200000004</v>
      </c>
      <c r="D181" s="6">
        <f>SUM('BIFUbC-biomass'!C2:C9)/10^15</f>
        <v>0.78241796900000005</v>
      </c>
      <c r="E181" s="6">
        <f>SUM('BIFUbC-biomass'!D2:D9)/10^15</f>
        <v>0.80276788300000002</v>
      </c>
      <c r="F181" s="6">
        <f>SUM('BIFUbC-biomass'!E2:E9)/10^15</f>
        <v>0.83763122599999995</v>
      </c>
      <c r="G181" s="6">
        <f>SUM('BIFUbC-biomass'!F2:F9)/10^15</f>
        <v>0.83894726600000002</v>
      </c>
      <c r="H181" s="6">
        <f>SUM('BIFUbC-biomass'!G2:G9)/10^15</f>
        <v>0.84018133500000003</v>
      </c>
      <c r="I181" s="6">
        <f>SUM('BIFUbC-biomass'!H2:H9)/10^15</f>
        <v>0.841316956</v>
      </c>
      <c r="J181" s="6">
        <f>SUM('BIFUbC-biomass'!I2:I9)/10^15</f>
        <v>0.84453350800000004</v>
      </c>
      <c r="K181" s="6">
        <f>SUM('BIFUbC-biomass'!J2:J9)/10^15</f>
        <v>0.84560510300000002</v>
      </c>
      <c r="L181" s="6">
        <f>SUM('BIFUbC-biomass'!K2:K9)/10^15</f>
        <v>0.84590173300000004</v>
      </c>
      <c r="M181" s="6">
        <f>SUM('BIFUbC-biomass'!L2:L9)/10^15</f>
        <v>0.84611761500000005</v>
      </c>
      <c r="N181" s="6">
        <f>SUM('BIFUbC-biomass'!M2:M9)/10^15</f>
        <v>0.85153051800000001</v>
      </c>
      <c r="O181" s="6">
        <f>SUM('BIFUbC-biomass'!N2:N9)/10^15</f>
        <v>0.85283087199999996</v>
      </c>
      <c r="P181" s="6">
        <f>SUM('BIFUbC-biomass'!O2:O9)/10^15</f>
        <v>0.855325012</v>
      </c>
      <c r="Q181" s="6">
        <f>SUM('BIFUbC-biomass'!P2:P9)/10^15</f>
        <v>0.84638635299999998</v>
      </c>
      <c r="R181" s="6">
        <f>SUM('BIFUbC-biomass'!Q2:Q9)/10^15</f>
        <v>0.84730737300000003</v>
      </c>
      <c r="S181" s="6">
        <f>SUM('BIFUbC-biomass'!R2:R9)/10^15</f>
        <v>0.84844592299999999</v>
      </c>
      <c r="T181" s="6">
        <f>SUM('BIFUbC-biomass'!S2:S9)/10^15</f>
        <v>0.84872808799999999</v>
      </c>
      <c r="U181" s="6">
        <f>SUM('BIFUbC-biomass'!T2:T9)/10^15</f>
        <v>0.84877362099999998</v>
      </c>
      <c r="V181" s="6">
        <f>SUM('BIFUbC-biomass'!U2:U9)/10^15</f>
        <v>0.84877972400000001</v>
      </c>
      <c r="W181" s="6">
        <f>SUM('BIFUbC-biomass'!V2:V9)/10^15</f>
        <v>0.84877179000000003</v>
      </c>
      <c r="X181" s="6">
        <f>SUM('BIFUbC-biomass'!W2:W9)/10^15</f>
        <v>0.84874652100000003</v>
      </c>
      <c r="Y181" s="6">
        <f>SUM('BIFUbC-biomass'!X2:X9)/10^15</f>
        <v>0.84872583000000001</v>
      </c>
      <c r="Z181" s="6">
        <f>SUM('BIFUbC-biomass'!Y2:Y9)/10^15</f>
        <v>0.84869793699999996</v>
      </c>
      <c r="AA181" s="6">
        <f>SUM('BIFUbC-biomass'!Z2:Z9)/10^15</f>
        <v>0.84870318600000005</v>
      </c>
      <c r="AB181" s="6">
        <f>SUM('BIFUbC-biomass'!AA2:AA9)/10^15</f>
        <v>0.84451190200000004</v>
      </c>
      <c r="AC181" s="6">
        <f>SUM('BIFUbC-biomass'!AB2:AB9)/10^15</f>
        <v>0.84010711699999996</v>
      </c>
      <c r="AD181" s="6">
        <f>SUM('BIFUbC-biomass'!AC2:AC9)/10^15</f>
        <v>0.83893585199999998</v>
      </c>
      <c r="AE181" s="6">
        <f>SUM('BIFUbC-biomass'!AD2:AD9)/10^15</f>
        <v>0.83724615499999999</v>
      </c>
      <c r="AF181" s="6">
        <f>SUM('BIFUbC-biomass'!AE2:AE9)/10^15</f>
        <v>0.83723962399999996</v>
      </c>
      <c r="AG181" s="6">
        <f>SUM('BIFUbC-biomass'!AF2:AF9)/10^15</f>
        <v>0.83722717300000005</v>
      </c>
      <c r="AH181" s="6">
        <f>SUM('BIFUbC-biomass'!AG2:AG9)/10^15</f>
        <v>0.837215759</v>
      </c>
      <c r="AI181" s="6">
        <f>SUM('BIFUbC-biomass'!AH2:AH9)/10^15</f>
        <v>0.83720562700000001</v>
      </c>
      <c r="AJ181" s="6">
        <f>SUM('BIFUbC-biomass'!AI2:AI9)/10^15</f>
        <v>0.83719421400000005</v>
      </c>
    </row>
    <row r="182" spans="1:36" s="6" customFormat="1" x14ac:dyDescent="0.45">
      <c r="A182" s="6" t="s">
        <v>141</v>
      </c>
      <c r="C182" s="26">
        <f>C180-C181</f>
        <v>-0.16646397200000007</v>
      </c>
      <c r="D182" s="26">
        <f t="shared" ref="D182:AJ182" si="21">D180-D181</f>
        <v>-0.22080096900000001</v>
      </c>
      <c r="E182" s="26">
        <f t="shared" si="21"/>
        <v>-0.25447388300000007</v>
      </c>
      <c r="F182" s="26">
        <f t="shared" si="21"/>
        <v>-0.27392322599999996</v>
      </c>
      <c r="G182" s="26">
        <f t="shared" si="21"/>
        <v>-0.26021326600000005</v>
      </c>
      <c r="H182" s="26">
        <f t="shared" si="21"/>
        <v>-0.25043533500000004</v>
      </c>
      <c r="I182" s="26">
        <f t="shared" si="21"/>
        <v>-0.24352895600000002</v>
      </c>
      <c r="J182" s="26">
        <f t="shared" si="21"/>
        <v>-0.239442508</v>
      </c>
      <c r="K182" s="26">
        <f t="shared" si="21"/>
        <v>-0.23619810299999999</v>
      </c>
      <c r="L182" s="26">
        <f t="shared" si="21"/>
        <v>-0.23743473300000006</v>
      </c>
      <c r="M182" s="26">
        <f t="shared" si="21"/>
        <v>-0.24061761500000001</v>
      </c>
      <c r="N182" s="26">
        <f t="shared" si="21"/>
        <v>-0.24803251800000004</v>
      </c>
      <c r="O182" s="26">
        <f t="shared" si="21"/>
        <v>-0.25299987199999996</v>
      </c>
      <c r="P182" s="26">
        <f t="shared" si="21"/>
        <v>-0.26332001199999999</v>
      </c>
      <c r="Q182" s="26">
        <f t="shared" si="21"/>
        <v>-0.26151835299999993</v>
      </c>
      <c r="R182" s="26">
        <f t="shared" si="21"/>
        <v>-0.27031937300000008</v>
      </c>
      <c r="S182" s="26">
        <f t="shared" si="21"/>
        <v>-0.27879892299999998</v>
      </c>
      <c r="T182" s="26">
        <f t="shared" si="21"/>
        <v>-0.28536508800000004</v>
      </c>
      <c r="U182" s="26">
        <f t="shared" si="21"/>
        <v>-0.29278862100000003</v>
      </c>
      <c r="V182" s="26">
        <f t="shared" si="21"/>
        <v>-0.29475372399999999</v>
      </c>
      <c r="W182" s="26">
        <f t="shared" si="21"/>
        <v>-0.29579979000000001</v>
      </c>
      <c r="X182" s="26">
        <f t="shared" si="21"/>
        <v>-0.29714152100000002</v>
      </c>
      <c r="Y182" s="26">
        <f t="shared" si="21"/>
        <v>-0.29940083000000006</v>
      </c>
      <c r="Z182" s="26">
        <f t="shared" si="21"/>
        <v>-0.30129193700000001</v>
      </c>
      <c r="AA182" s="26">
        <f t="shared" si="21"/>
        <v>-0.30232318600000008</v>
      </c>
      <c r="AB182" s="26">
        <f t="shared" si="21"/>
        <v>-0.30000190199999999</v>
      </c>
      <c r="AC182" s="26">
        <f t="shared" si="21"/>
        <v>-0.29690111699999999</v>
      </c>
      <c r="AD182" s="26">
        <f t="shared" si="21"/>
        <v>-0.29660985200000001</v>
      </c>
      <c r="AE182" s="26">
        <f t="shared" si="21"/>
        <v>-0.29508515499999999</v>
      </c>
      <c r="AF182" s="26">
        <f t="shared" si="21"/>
        <v>-0.29604962400000001</v>
      </c>
      <c r="AG182" s="26">
        <f t="shared" si="21"/>
        <v>-0.29618517300000002</v>
      </c>
      <c r="AH182" s="26">
        <f t="shared" si="21"/>
        <v>-0.29617075900000001</v>
      </c>
      <c r="AI182" s="26">
        <f t="shared" si="21"/>
        <v>-0.29632362700000003</v>
      </c>
      <c r="AJ182" s="26">
        <f t="shared" si="21"/>
        <v>-0.29597621400000007</v>
      </c>
    </row>
    <row r="184" spans="1:36" x14ac:dyDescent="0.45">
      <c r="A184" t="s">
        <v>138</v>
      </c>
      <c r="C184" s="26">
        <f t="shared" ref="C184:AJ184" si="22">C100-C97-C94</f>
        <v>0.43740000000000007</v>
      </c>
      <c r="D184" s="26">
        <f t="shared" si="22"/>
        <v>0.39550000000000002</v>
      </c>
      <c r="E184" s="26">
        <f t="shared" si="22"/>
        <v>0.43639999999999995</v>
      </c>
      <c r="F184" s="26">
        <f t="shared" si="22"/>
        <v>0.46073499999999995</v>
      </c>
      <c r="G184" s="26">
        <f t="shared" si="22"/>
        <v>0.49904300000000007</v>
      </c>
      <c r="H184" s="26">
        <f t="shared" si="22"/>
        <v>0.53980499999999998</v>
      </c>
      <c r="I184" s="26">
        <f t="shared" si="22"/>
        <v>0.57177900000000004</v>
      </c>
      <c r="J184" s="26">
        <f t="shared" si="22"/>
        <v>0.61031900000000006</v>
      </c>
      <c r="K184" s="26">
        <f t="shared" si="22"/>
        <v>0.63794600000000012</v>
      </c>
      <c r="L184" s="26">
        <f t="shared" si="22"/>
        <v>0.656752</v>
      </c>
      <c r="M184" s="26">
        <f t="shared" si="22"/>
        <v>0.69905600000000001</v>
      </c>
      <c r="N184" s="26">
        <f t="shared" si="22"/>
        <v>0.72544900000000001</v>
      </c>
      <c r="O184" s="26">
        <f t="shared" si="22"/>
        <v>0.75990199999999986</v>
      </c>
      <c r="P184" s="26">
        <f t="shared" si="22"/>
        <v>0.77662500000000012</v>
      </c>
      <c r="Q184" s="26">
        <f t="shared" si="22"/>
        <v>0.80020399999999992</v>
      </c>
      <c r="R184" s="26">
        <f t="shared" si="22"/>
        <v>0.82409299999999996</v>
      </c>
      <c r="S184" s="26">
        <f t="shared" si="22"/>
        <v>0.84263599999999994</v>
      </c>
      <c r="T184" s="26">
        <f t="shared" si="22"/>
        <v>0.83963700000000008</v>
      </c>
      <c r="U184" s="26">
        <f t="shared" si="22"/>
        <v>0.85149800000000009</v>
      </c>
      <c r="V184" s="26">
        <f t="shared" si="22"/>
        <v>0.86934200000000006</v>
      </c>
      <c r="W184" s="26">
        <f t="shared" si="22"/>
        <v>0.87480699999999989</v>
      </c>
      <c r="X184" s="26">
        <f t="shared" si="22"/>
        <v>0.900613</v>
      </c>
      <c r="Y184" s="26">
        <f t="shared" si="22"/>
        <v>0.9147829999999999</v>
      </c>
      <c r="Z184" s="26">
        <f t="shared" si="22"/>
        <v>0.92175999999999991</v>
      </c>
      <c r="AA184" s="26">
        <f t="shared" si="22"/>
        <v>0.93500499999999998</v>
      </c>
      <c r="AB184" s="26">
        <f t="shared" si="22"/>
        <v>0.95098799999999994</v>
      </c>
      <c r="AC184" s="26">
        <f t="shared" si="22"/>
        <v>0.94773299999999994</v>
      </c>
      <c r="AD184" s="26">
        <f t="shared" si="22"/>
        <v>0.95917800000000009</v>
      </c>
      <c r="AE184" s="26">
        <f t="shared" si="22"/>
        <v>0.96531700000000009</v>
      </c>
      <c r="AF184" s="26">
        <f t="shared" si="22"/>
        <v>0.97641099999999992</v>
      </c>
      <c r="AG184" s="26">
        <f t="shared" si="22"/>
        <v>0.98738100000000006</v>
      </c>
      <c r="AH184" s="26">
        <f t="shared" si="22"/>
        <v>1.0103650000000002</v>
      </c>
      <c r="AI184" s="26">
        <f t="shared" si="22"/>
        <v>1.0111949999999998</v>
      </c>
      <c r="AJ184" s="26">
        <f t="shared" si="22"/>
        <v>1.0251139999999999</v>
      </c>
    </row>
    <row r="185" spans="1:36" x14ac:dyDescent="0.45">
      <c r="A185" t="s">
        <v>124</v>
      </c>
      <c r="C185">
        <f>SUM('BIFUbC-petroleum-diesel'!B2:B9)/10^15</f>
        <v>2.8765985380000001</v>
      </c>
      <c r="D185" s="6">
        <f>SUM('BIFUbC-petroleum-diesel'!C2:C9)/10^15</f>
        <v>2.9633503280000002</v>
      </c>
      <c r="E185" s="6">
        <f>SUM('BIFUbC-petroleum-diesel'!D2:D9)/10^15</f>
        <v>3.026203245</v>
      </c>
      <c r="F185" s="6">
        <f>SUM('BIFUbC-petroleum-diesel'!E2:E9)/10^15</f>
        <v>3.0576500169999998</v>
      </c>
      <c r="G185" s="6">
        <f>SUM('BIFUbC-petroleum-diesel'!F2:F9)/10^15</f>
        <v>3.0738270769999998</v>
      </c>
      <c r="H185" s="6">
        <f>SUM('BIFUbC-petroleum-diesel'!G2:G9)/10^15</f>
        <v>3.0922149989999999</v>
      </c>
      <c r="I185" s="6">
        <f>SUM('BIFUbC-petroleum-diesel'!H2:H9)/10^15</f>
        <v>3.0882996149999999</v>
      </c>
      <c r="J185" s="6">
        <f>SUM('BIFUbC-petroleum-diesel'!I2:I9)/10^15</f>
        <v>3.0876000829999999</v>
      </c>
      <c r="K185" s="6">
        <f>SUM('BIFUbC-petroleum-diesel'!J2:J9)/10^15</f>
        <v>3.1016469469999999</v>
      </c>
      <c r="L185" s="6">
        <f>SUM('BIFUbC-petroleum-diesel'!K2:K9)/10^15</f>
        <v>3.1174987870000002</v>
      </c>
      <c r="M185" s="6">
        <f>SUM('BIFUbC-petroleum-diesel'!L2:L9)/10^15</f>
        <v>3.1305665899999999</v>
      </c>
      <c r="N185" s="6">
        <f>SUM('BIFUbC-petroleum-diesel'!M2:M9)/10^15</f>
        <v>3.1504338380000001</v>
      </c>
      <c r="O185" s="6">
        <f>SUM('BIFUbC-petroleum-diesel'!N2:N9)/10^15</f>
        <v>3.17463001</v>
      </c>
      <c r="P185" s="6">
        <f>SUM('BIFUbC-petroleum-diesel'!O2:O9)/10^15</f>
        <v>3.2089136489999999</v>
      </c>
      <c r="Q185" s="6">
        <f>SUM('BIFUbC-petroleum-diesel'!P2:P9)/10^15</f>
        <v>3.2466729989999998</v>
      </c>
      <c r="R185" s="6">
        <f>SUM('BIFUbC-petroleum-diesel'!Q2:Q9)/10^15</f>
        <v>3.2795821580000002</v>
      </c>
      <c r="S185" s="6">
        <f>SUM('BIFUbC-petroleum-diesel'!R2:R9)/10^15</f>
        <v>3.3139783989999998</v>
      </c>
      <c r="T185" s="6">
        <f>SUM('BIFUbC-petroleum-diesel'!S2:S9)/10^15</f>
        <v>3.3507619270000002</v>
      </c>
      <c r="U185" s="6">
        <f>SUM('BIFUbC-petroleum-diesel'!T2:T9)/10^15</f>
        <v>3.3866506780000001</v>
      </c>
      <c r="V185" s="6">
        <f>SUM('BIFUbC-petroleum-diesel'!U2:U9)/10^15</f>
        <v>3.4239584519999999</v>
      </c>
      <c r="W185" s="6">
        <f>SUM('BIFUbC-petroleum-diesel'!V2:V9)/10^15</f>
        <v>3.4636837140000001</v>
      </c>
      <c r="X185" s="6">
        <f>SUM('BIFUbC-petroleum-diesel'!W2:W9)/10^15</f>
        <v>3.5040533859999998</v>
      </c>
      <c r="Y185" s="6">
        <f>SUM('BIFUbC-petroleum-diesel'!X2:X9)/10^15</f>
        <v>3.5399650189999998</v>
      </c>
      <c r="Z185" s="6">
        <f>SUM('BIFUbC-petroleum-diesel'!Y2:Y9)/10^15</f>
        <v>3.5805134000000001</v>
      </c>
      <c r="AA185" s="6">
        <f>SUM('BIFUbC-petroleum-diesel'!Z2:Z9)/10^15</f>
        <v>3.6224230159999999</v>
      </c>
      <c r="AB185" s="6">
        <f>SUM('BIFUbC-petroleum-diesel'!AA2:AA9)/10^15</f>
        <v>3.663606616</v>
      </c>
      <c r="AC185" s="6">
        <f>SUM('BIFUbC-petroleum-diesel'!AB2:AB9)/10^15</f>
        <v>3.7052378730000002</v>
      </c>
      <c r="AD185" s="6">
        <f>SUM('BIFUbC-petroleum-diesel'!AC2:AC9)/10^15</f>
        <v>3.75089732</v>
      </c>
      <c r="AE185" s="6">
        <f>SUM('BIFUbC-petroleum-diesel'!AD2:AD9)/10^15</f>
        <v>3.7968967760000001</v>
      </c>
      <c r="AF185" s="6">
        <f>SUM('BIFUbC-petroleum-diesel'!AE2:AE9)/10^15</f>
        <v>3.8445768419999999</v>
      </c>
      <c r="AG185" s="6">
        <f>SUM('BIFUbC-petroleum-diesel'!AF2:AF9)/10^15</f>
        <v>3.8931821599999998</v>
      </c>
      <c r="AH185" s="6">
        <f>SUM('BIFUbC-petroleum-diesel'!AG2:AG9)/10^15</f>
        <v>3.9428444950000001</v>
      </c>
      <c r="AI185" s="6">
        <f>SUM('BIFUbC-petroleum-diesel'!AH2:AH9)/10^15</f>
        <v>3.9887915440000001</v>
      </c>
      <c r="AJ185" s="6">
        <f>SUM('BIFUbC-petroleum-diesel'!AI2:AI9)/10^15</f>
        <v>4.0376884029999998</v>
      </c>
    </row>
    <row r="186" spans="1:36" s="6" customFormat="1" x14ac:dyDescent="0.45">
      <c r="A186" s="6" t="s">
        <v>141</v>
      </c>
      <c r="C186" s="26">
        <f>C184-C185</f>
        <v>-2.4391985379999999</v>
      </c>
      <c r="D186" s="26">
        <f t="shared" ref="D186:AJ186" si="23">D184-D185</f>
        <v>-2.567850328</v>
      </c>
      <c r="E186" s="26">
        <f t="shared" si="23"/>
        <v>-2.5898032450000001</v>
      </c>
      <c r="F186" s="26">
        <f t="shared" si="23"/>
        <v>-2.5969150169999997</v>
      </c>
      <c r="G186" s="26">
        <f t="shared" si="23"/>
        <v>-2.5747840769999999</v>
      </c>
      <c r="H186" s="26">
        <f t="shared" si="23"/>
        <v>-2.552409999</v>
      </c>
      <c r="I186" s="26">
        <f t="shared" si="23"/>
        <v>-2.5165206150000001</v>
      </c>
      <c r="J186" s="26">
        <f t="shared" si="23"/>
        <v>-2.4772810829999998</v>
      </c>
      <c r="K186" s="26">
        <f t="shared" si="23"/>
        <v>-2.4637009469999995</v>
      </c>
      <c r="L186" s="26">
        <f t="shared" si="23"/>
        <v>-2.4607467870000002</v>
      </c>
      <c r="M186" s="26">
        <f t="shared" si="23"/>
        <v>-2.4315105899999998</v>
      </c>
      <c r="N186" s="26">
        <f t="shared" si="23"/>
        <v>-2.4249848380000003</v>
      </c>
      <c r="O186" s="26">
        <f t="shared" si="23"/>
        <v>-2.4147280100000001</v>
      </c>
      <c r="P186" s="26">
        <f t="shared" si="23"/>
        <v>-2.4322886489999997</v>
      </c>
      <c r="Q186" s="26">
        <f t="shared" si="23"/>
        <v>-2.4464689989999999</v>
      </c>
      <c r="R186" s="26">
        <f t="shared" si="23"/>
        <v>-2.4554891580000002</v>
      </c>
      <c r="S186" s="26">
        <f t="shared" si="23"/>
        <v>-2.4713423990000001</v>
      </c>
      <c r="T186" s="26">
        <f t="shared" si="23"/>
        <v>-2.511124927</v>
      </c>
      <c r="U186" s="26">
        <f t="shared" si="23"/>
        <v>-2.5351526780000002</v>
      </c>
      <c r="V186" s="26">
        <f t="shared" si="23"/>
        <v>-2.5546164519999999</v>
      </c>
      <c r="W186" s="26">
        <f t="shared" si="23"/>
        <v>-2.5888767140000004</v>
      </c>
      <c r="X186" s="26">
        <f t="shared" si="23"/>
        <v>-2.6034403859999999</v>
      </c>
      <c r="Y186" s="26">
        <f t="shared" si="23"/>
        <v>-2.6251820189999999</v>
      </c>
      <c r="Z186" s="26">
        <f t="shared" si="23"/>
        <v>-2.6587534000000002</v>
      </c>
      <c r="AA186" s="26">
        <f t="shared" si="23"/>
        <v>-2.6874180160000001</v>
      </c>
      <c r="AB186" s="26">
        <f t="shared" si="23"/>
        <v>-2.7126186160000003</v>
      </c>
      <c r="AC186" s="26">
        <f t="shared" si="23"/>
        <v>-2.7575048730000002</v>
      </c>
      <c r="AD186" s="26">
        <f t="shared" si="23"/>
        <v>-2.7917193199999999</v>
      </c>
      <c r="AE186" s="26">
        <f t="shared" si="23"/>
        <v>-2.8315797759999999</v>
      </c>
      <c r="AF186" s="26">
        <f t="shared" si="23"/>
        <v>-2.8681658419999998</v>
      </c>
      <c r="AG186" s="26">
        <f t="shared" si="23"/>
        <v>-2.9058011599999998</v>
      </c>
      <c r="AH186" s="26">
        <f t="shared" si="23"/>
        <v>-2.9324794949999999</v>
      </c>
      <c r="AI186" s="26">
        <f t="shared" si="23"/>
        <v>-2.9775965440000003</v>
      </c>
      <c r="AJ186" s="26">
        <f t="shared" si="23"/>
        <v>-3.0125744029999999</v>
      </c>
    </row>
    <row r="188" spans="1:36" x14ac:dyDescent="0.45">
      <c r="A188" t="s">
        <v>139</v>
      </c>
      <c r="C188" s="26">
        <f t="shared" ref="C188:AJ188" si="24">C97</f>
        <v>0.26169999999999999</v>
      </c>
      <c r="D188" s="26">
        <f t="shared" si="24"/>
        <v>0.26140000000000002</v>
      </c>
      <c r="E188" s="26">
        <f t="shared" si="24"/>
        <v>0.2616</v>
      </c>
      <c r="F188" s="26">
        <f t="shared" si="24"/>
        <v>0.268758</v>
      </c>
      <c r="G188" s="26">
        <f t="shared" si="24"/>
        <v>0.27503499999999997</v>
      </c>
      <c r="H188" s="26">
        <f t="shared" si="24"/>
        <v>0.27960200000000002</v>
      </c>
      <c r="I188" s="26">
        <f t="shared" si="24"/>
        <v>0.283412</v>
      </c>
      <c r="J188" s="26">
        <f t="shared" si="24"/>
        <v>0.28689700000000001</v>
      </c>
      <c r="K188" s="26">
        <f t="shared" si="24"/>
        <v>0.29019299999999998</v>
      </c>
      <c r="L188" s="26">
        <f t="shared" si="24"/>
        <v>0.29344300000000001</v>
      </c>
      <c r="M188" s="26">
        <f t="shared" si="24"/>
        <v>0.295381</v>
      </c>
      <c r="N188" s="26">
        <f t="shared" si="24"/>
        <v>0.29722799999999999</v>
      </c>
      <c r="O188" s="26">
        <f t="shared" si="24"/>
        <v>0.29903099999999999</v>
      </c>
      <c r="P188" s="26">
        <f t="shared" si="24"/>
        <v>0.29982599999999998</v>
      </c>
      <c r="Q188" s="26">
        <f t="shared" si="24"/>
        <v>0.30136099999999999</v>
      </c>
      <c r="R188" s="26">
        <f t="shared" si="24"/>
        <v>0.30305799999999999</v>
      </c>
      <c r="S188" s="26">
        <f t="shared" si="24"/>
        <v>0.304205</v>
      </c>
      <c r="T188" s="26">
        <f t="shared" si="24"/>
        <v>0.305589</v>
      </c>
      <c r="U188" s="26">
        <f t="shared" si="24"/>
        <v>0.30698599999999998</v>
      </c>
      <c r="V188" s="26">
        <f t="shared" si="24"/>
        <v>0.30851400000000001</v>
      </c>
      <c r="W188" s="26">
        <f t="shared" si="24"/>
        <v>0.31019999999999998</v>
      </c>
      <c r="X188" s="26">
        <f t="shared" si="24"/>
        <v>0.31214799999999998</v>
      </c>
      <c r="Y188" s="26">
        <f t="shared" si="24"/>
        <v>0.31377899999999997</v>
      </c>
      <c r="Z188" s="26">
        <f t="shared" si="24"/>
        <v>0.31533099999999997</v>
      </c>
      <c r="AA188" s="26">
        <f t="shared" si="24"/>
        <v>0.31679800000000002</v>
      </c>
      <c r="AB188" s="26">
        <f t="shared" si="24"/>
        <v>0.31836799999999998</v>
      </c>
      <c r="AC188" s="26">
        <f t="shared" si="24"/>
        <v>0.31982500000000003</v>
      </c>
      <c r="AD188" s="26">
        <f t="shared" si="24"/>
        <v>0.32156600000000002</v>
      </c>
      <c r="AE188" s="26">
        <f t="shared" si="24"/>
        <v>0.323349</v>
      </c>
      <c r="AF188" s="26">
        <f t="shared" si="24"/>
        <v>0.32525500000000002</v>
      </c>
      <c r="AG188" s="26">
        <f t="shared" si="24"/>
        <v>0.32716499999999998</v>
      </c>
      <c r="AH188" s="26">
        <f t="shared" si="24"/>
        <v>0.32925700000000002</v>
      </c>
      <c r="AI188" s="26">
        <f t="shared" si="24"/>
        <v>0.33109300000000003</v>
      </c>
      <c r="AJ188" s="26">
        <f t="shared" si="24"/>
        <v>0.33303899999999997</v>
      </c>
    </row>
    <row r="189" spans="1:36" x14ac:dyDescent="0.45">
      <c r="A189" t="s">
        <v>124</v>
      </c>
      <c r="C189">
        <f>SUM('BIFUbC-heavy-or-residual-oil'!B2:B9)/10^15</f>
        <v>0.52093837499999995</v>
      </c>
      <c r="D189" s="6">
        <f>SUM('BIFUbC-heavy-or-residual-oil'!C2:C9)/10^15</f>
        <v>0.52777485899999999</v>
      </c>
      <c r="E189" s="6">
        <f>SUM('BIFUbC-heavy-or-residual-oil'!D2:D9)/10^15</f>
        <v>0.53999435399999995</v>
      </c>
      <c r="F189" s="6">
        <f>SUM('BIFUbC-heavy-or-residual-oil'!E2:E9)/10^15</f>
        <v>0.501456448</v>
      </c>
      <c r="G189" s="6">
        <f>SUM('BIFUbC-heavy-or-residual-oil'!F2:F9)/10^15</f>
        <v>0.46595263199999998</v>
      </c>
      <c r="H189" s="6">
        <f>SUM('BIFUbC-heavy-or-residual-oil'!G2:G9)/10^15</f>
        <v>0.44612643000000002</v>
      </c>
      <c r="I189" s="6">
        <f>SUM('BIFUbC-heavy-or-residual-oil'!H2:H9)/10^15</f>
        <v>0.42822907199999999</v>
      </c>
      <c r="J189" s="6">
        <f>SUM('BIFUbC-heavy-or-residual-oil'!I2:I9)/10^15</f>
        <v>0.41281145299999999</v>
      </c>
      <c r="K189" s="6">
        <f>SUM('BIFUbC-heavy-or-residual-oil'!J2:J9)/10^15</f>
        <v>0.41834659899999999</v>
      </c>
      <c r="L189" s="6">
        <f>SUM('BIFUbC-heavy-or-residual-oil'!K2:K9)/10^15</f>
        <v>0.416195396</v>
      </c>
      <c r="M189" s="6">
        <f>SUM('BIFUbC-heavy-or-residual-oil'!L2:L9)/10^15</f>
        <v>0.41051423799999998</v>
      </c>
      <c r="N189" s="6">
        <f>SUM('BIFUbC-heavy-or-residual-oil'!M2:M9)/10^15</f>
        <v>0.41137462400000002</v>
      </c>
      <c r="O189" s="6">
        <f>SUM('BIFUbC-heavy-or-residual-oil'!N2:N9)/10^15</f>
        <v>0.40765204700000002</v>
      </c>
      <c r="P189" s="6">
        <f>SUM('BIFUbC-heavy-or-residual-oil'!O2:O9)/10^15</f>
        <v>0.40770126800000001</v>
      </c>
      <c r="Q189" s="6">
        <f>SUM('BIFUbC-heavy-or-residual-oil'!P2:P9)/10^15</f>
        <v>0.40653488900000001</v>
      </c>
      <c r="R189" s="6">
        <f>SUM('BIFUbC-heavy-or-residual-oil'!Q2:Q9)/10^15</f>
        <v>0.409543618</v>
      </c>
      <c r="S189" s="6">
        <f>SUM('BIFUbC-heavy-or-residual-oil'!R2:R9)/10^15</f>
        <v>0.411434619</v>
      </c>
      <c r="T189" s="6">
        <f>SUM('BIFUbC-heavy-or-residual-oil'!S2:S9)/10^15</f>
        <v>0.41163572599999998</v>
      </c>
      <c r="U189" s="6">
        <f>SUM('BIFUbC-heavy-or-residual-oil'!T2:T9)/10^15</f>
        <v>0.41251128100000001</v>
      </c>
      <c r="V189" s="6">
        <f>SUM('BIFUbC-heavy-or-residual-oil'!U2:U9)/10^15</f>
        <v>0.41369621899999998</v>
      </c>
      <c r="W189" s="6">
        <f>SUM('BIFUbC-heavy-or-residual-oil'!V2:V9)/10^15</f>
        <v>0.41472903100000003</v>
      </c>
      <c r="X189" s="6">
        <f>SUM('BIFUbC-heavy-or-residual-oil'!W2:W9)/10^15</f>
        <v>0.41572695500000001</v>
      </c>
      <c r="Y189" s="6">
        <f>SUM('BIFUbC-heavy-or-residual-oil'!X2:X9)/10^15</f>
        <v>0.41572046200000001</v>
      </c>
      <c r="Z189" s="6">
        <f>SUM('BIFUbC-heavy-or-residual-oil'!Y2:Y9)/10^15</f>
        <v>0.41686075099999997</v>
      </c>
      <c r="AA189" s="6">
        <f>SUM('BIFUbC-heavy-or-residual-oil'!Z2:Z9)/10^15</f>
        <v>0.41676629999999998</v>
      </c>
      <c r="AB189" s="6">
        <f>SUM('BIFUbC-heavy-or-residual-oil'!AA2:AA9)/10^15</f>
        <v>0.41681818399999998</v>
      </c>
      <c r="AC189" s="6">
        <f>SUM('BIFUbC-heavy-or-residual-oil'!AB2:AB9)/10^15</f>
        <v>0.41838541200000001</v>
      </c>
      <c r="AD189" s="6">
        <f>SUM('BIFUbC-heavy-or-residual-oil'!AC2:AC9)/10^15</f>
        <v>0.42173358300000002</v>
      </c>
      <c r="AE189" s="6">
        <f>SUM('BIFUbC-heavy-or-residual-oil'!AD2:AD9)/10^15</f>
        <v>0.42412253</v>
      </c>
      <c r="AF189" s="6">
        <f>SUM('BIFUbC-heavy-or-residual-oil'!AE2:AE9)/10^15</f>
        <v>0.42668770499999997</v>
      </c>
      <c r="AG189" s="6">
        <f>SUM('BIFUbC-heavy-or-residual-oil'!AF2:AF9)/10^15</f>
        <v>0.429588201</v>
      </c>
      <c r="AH189" s="6">
        <f>SUM('BIFUbC-heavy-or-residual-oil'!AG2:AG9)/10^15</f>
        <v>0.43457813000000001</v>
      </c>
      <c r="AI189" s="6">
        <f>SUM('BIFUbC-heavy-or-residual-oil'!AH2:AH9)/10^15</f>
        <v>0.43824544999999998</v>
      </c>
      <c r="AJ189" s="6">
        <f>SUM('BIFUbC-heavy-or-residual-oil'!AI2:AI9)/10^15</f>
        <v>0.44252498899999998</v>
      </c>
    </row>
    <row r="190" spans="1:36" s="6" customFormat="1" x14ac:dyDescent="0.45">
      <c r="A190" s="6" t="s">
        <v>141</v>
      </c>
      <c r="C190" s="26">
        <f>C188-C189</f>
        <v>-0.25923837499999997</v>
      </c>
      <c r="D190" s="26">
        <f t="shared" ref="D190:AJ190" si="25">D188-D189</f>
        <v>-0.26637485899999996</v>
      </c>
      <c r="E190" s="26">
        <f t="shared" si="25"/>
        <v>-0.27839435399999996</v>
      </c>
      <c r="F190" s="26">
        <f t="shared" si="25"/>
        <v>-0.232698448</v>
      </c>
      <c r="G190" s="26">
        <f t="shared" si="25"/>
        <v>-0.190917632</v>
      </c>
      <c r="H190" s="26">
        <f t="shared" si="25"/>
        <v>-0.16652443</v>
      </c>
      <c r="I190" s="26">
        <f t="shared" si="25"/>
        <v>-0.14481707199999999</v>
      </c>
      <c r="J190" s="26">
        <f t="shared" si="25"/>
        <v>-0.12591445299999998</v>
      </c>
      <c r="K190" s="26">
        <f t="shared" si="25"/>
        <v>-0.12815359900000001</v>
      </c>
      <c r="L190" s="26">
        <f t="shared" si="25"/>
        <v>-0.12275239599999999</v>
      </c>
      <c r="M190" s="26">
        <f t="shared" si="25"/>
        <v>-0.11513323799999997</v>
      </c>
      <c r="N190" s="26">
        <f t="shared" si="25"/>
        <v>-0.11414662400000003</v>
      </c>
      <c r="O190" s="26">
        <f t="shared" si="25"/>
        <v>-0.10862104700000003</v>
      </c>
      <c r="P190" s="26">
        <f t="shared" si="25"/>
        <v>-0.10787526800000002</v>
      </c>
      <c r="Q190" s="26">
        <f t="shared" si="25"/>
        <v>-0.10517388900000002</v>
      </c>
      <c r="R190" s="26">
        <f t="shared" si="25"/>
        <v>-0.106485618</v>
      </c>
      <c r="S190" s="26">
        <f t="shared" si="25"/>
        <v>-0.107229619</v>
      </c>
      <c r="T190" s="26">
        <f t="shared" si="25"/>
        <v>-0.10604672599999998</v>
      </c>
      <c r="U190" s="26">
        <f t="shared" si="25"/>
        <v>-0.10552528100000003</v>
      </c>
      <c r="V190" s="26">
        <f t="shared" si="25"/>
        <v>-0.10518221899999997</v>
      </c>
      <c r="W190" s="26">
        <f t="shared" si="25"/>
        <v>-0.10452903100000005</v>
      </c>
      <c r="X190" s="26">
        <f t="shared" si="25"/>
        <v>-0.10357895500000003</v>
      </c>
      <c r="Y190" s="26">
        <f t="shared" si="25"/>
        <v>-0.10194146200000004</v>
      </c>
      <c r="Z190" s="26">
        <f t="shared" si="25"/>
        <v>-0.101529751</v>
      </c>
      <c r="AA190" s="26">
        <f t="shared" si="25"/>
        <v>-9.9968299999999954E-2</v>
      </c>
      <c r="AB190" s="26">
        <f t="shared" si="25"/>
        <v>-9.8450183999999996E-2</v>
      </c>
      <c r="AC190" s="26">
        <f t="shared" si="25"/>
        <v>-9.8560411999999986E-2</v>
      </c>
      <c r="AD190" s="26">
        <f t="shared" si="25"/>
        <v>-0.100167583</v>
      </c>
      <c r="AE190" s="26">
        <f t="shared" si="25"/>
        <v>-0.10077353</v>
      </c>
      <c r="AF190" s="26">
        <f t="shared" si="25"/>
        <v>-0.10143270499999996</v>
      </c>
      <c r="AG190" s="26">
        <f t="shared" si="25"/>
        <v>-0.10242320100000002</v>
      </c>
      <c r="AH190" s="26">
        <f t="shared" si="25"/>
        <v>-0.10532112999999999</v>
      </c>
      <c r="AI190" s="26">
        <f t="shared" si="25"/>
        <v>-0.10715244999999995</v>
      </c>
      <c r="AJ190" s="26">
        <f t="shared" si="25"/>
        <v>-0.10948598900000001</v>
      </c>
    </row>
    <row r="192" spans="1:36" x14ac:dyDescent="0.45">
      <c r="A192" t="s">
        <v>140</v>
      </c>
      <c r="C192" s="26">
        <f t="shared" ref="C192:AJ192" si="26">C94</f>
        <v>0</v>
      </c>
      <c r="D192" s="26">
        <f t="shared" si="26"/>
        <v>0</v>
      </c>
      <c r="E192" s="26">
        <f t="shared" si="26"/>
        <v>0</v>
      </c>
      <c r="F192" s="26">
        <f t="shared" si="26"/>
        <v>0</v>
      </c>
      <c r="G192" s="26">
        <f t="shared" si="26"/>
        <v>0</v>
      </c>
      <c r="H192" s="26">
        <f t="shared" si="26"/>
        <v>0</v>
      </c>
      <c r="I192" s="26">
        <f t="shared" si="26"/>
        <v>0</v>
      </c>
      <c r="J192" s="26">
        <f t="shared" si="26"/>
        <v>0</v>
      </c>
      <c r="K192" s="26">
        <f t="shared" si="26"/>
        <v>0</v>
      </c>
      <c r="L192" s="26">
        <f t="shared" si="26"/>
        <v>0</v>
      </c>
      <c r="M192" s="26">
        <f t="shared" si="26"/>
        <v>0</v>
      </c>
      <c r="N192" s="26">
        <f t="shared" si="26"/>
        <v>0</v>
      </c>
      <c r="O192" s="26">
        <f t="shared" si="26"/>
        <v>0</v>
      </c>
      <c r="P192" s="26">
        <f t="shared" si="26"/>
        <v>0</v>
      </c>
      <c r="Q192" s="26">
        <f t="shared" si="26"/>
        <v>0</v>
      </c>
      <c r="R192" s="26">
        <f t="shared" si="26"/>
        <v>0</v>
      </c>
      <c r="S192" s="26">
        <f t="shared" si="26"/>
        <v>0</v>
      </c>
      <c r="T192" s="26">
        <f t="shared" si="26"/>
        <v>0</v>
      </c>
      <c r="U192" s="26">
        <f t="shared" si="26"/>
        <v>0</v>
      </c>
      <c r="V192" s="26">
        <f t="shared" si="26"/>
        <v>0</v>
      </c>
      <c r="W192" s="26">
        <f t="shared" si="26"/>
        <v>0</v>
      </c>
      <c r="X192" s="26">
        <f t="shared" si="26"/>
        <v>0</v>
      </c>
      <c r="Y192" s="26">
        <f t="shared" si="26"/>
        <v>0</v>
      </c>
      <c r="Z192" s="26">
        <f t="shared" si="26"/>
        <v>0</v>
      </c>
      <c r="AA192" s="26">
        <f t="shared" si="26"/>
        <v>0</v>
      </c>
      <c r="AB192" s="26">
        <f t="shared" si="26"/>
        <v>0</v>
      </c>
      <c r="AC192" s="26">
        <f t="shared" si="26"/>
        <v>0</v>
      </c>
      <c r="AD192" s="26">
        <f t="shared" si="26"/>
        <v>0</v>
      </c>
      <c r="AE192" s="26">
        <f t="shared" si="26"/>
        <v>0</v>
      </c>
      <c r="AF192" s="26">
        <f t="shared" si="26"/>
        <v>0</v>
      </c>
      <c r="AG192" s="26">
        <f t="shared" si="26"/>
        <v>0</v>
      </c>
      <c r="AH192" s="26">
        <f t="shared" si="26"/>
        <v>0</v>
      </c>
      <c r="AI192" s="26">
        <f t="shared" si="26"/>
        <v>0</v>
      </c>
      <c r="AJ192" s="26">
        <f t="shared" si="26"/>
        <v>0</v>
      </c>
    </row>
    <row r="193" spans="1:36" x14ac:dyDescent="0.45">
      <c r="A193" t="s">
        <v>124</v>
      </c>
      <c r="C193">
        <f>SUM('BIFUbC-LPG-propane-or-butane'!B2:B9)/10^15</f>
        <v>3.4894720000000001</v>
      </c>
      <c r="D193" s="6">
        <f>SUM('BIFUbC-LPG-propane-or-butane'!C2:C9)/10^15</f>
        <v>3.752872</v>
      </c>
      <c r="E193" s="6">
        <f>SUM('BIFUbC-LPG-propane-or-butane'!D2:D9)/10^15</f>
        <v>3.9226719999999999</v>
      </c>
      <c r="F193" s="6">
        <f>SUM('BIFUbC-LPG-propane-or-butane'!E2:E9)/10^15</f>
        <v>3.8622730000000001</v>
      </c>
      <c r="G193" s="6">
        <f>SUM('BIFUbC-LPG-propane-or-butane'!F2:F9)/10^15</f>
        <v>4.1188900000000004</v>
      </c>
      <c r="H193" s="6">
        <f>SUM('BIFUbC-LPG-propane-or-butane'!G2:G9)/10^15</f>
        <v>4.2588359999999996</v>
      </c>
      <c r="I193" s="6">
        <f>SUM('BIFUbC-LPG-propane-or-butane'!H2:H9)/10^15</f>
        <v>4.3561180000000004</v>
      </c>
      <c r="J193" s="6">
        <f>SUM('BIFUbC-LPG-propane-or-butane'!I2:I9)/10^15</f>
        <v>4.4712870000000002</v>
      </c>
      <c r="K193" s="6">
        <f>SUM('BIFUbC-LPG-propane-or-butane'!J2:J9)/10^15</f>
        <v>4.5529000000000002</v>
      </c>
      <c r="L193" s="6">
        <f>SUM('BIFUbC-LPG-propane-or-butane'!K2:K9)/10^15</f>
        <v>4.6096959999999996</v>
      </c>
      <c r="M193" s="6">
        <f>SUM('BIFUbC-LPG-propane-or-butane'!L2:L9)/10^15</f>
        <v>4.7359049999999998</v>
      </c>
      <c r="N193" s="6">
        <f>SUM('BIFUbC-LPG-propane-or-butane'!M2:M9)/10^15</f>
        <v>4.8102220000000004</v>
      </c>
      <c r="O193" s="6">
        <f>SUM('BIFUbC-LPG-propane-or-butane'!N2:N9)/10^15</f>
        <v>4.9126690000000002</v>
      </c>
      <c r="P193" s="6">
        <f>SUM('BIFUbC-LPG-propane-or-butane'!O2:O9)/10^15</f>
        <v>4.957554</v>
      </c>
      <c r="Q193" s="6">
        <f>SUM('BIFUbC-LPG-propane-or-butane'!P2:P9)/10^15</f>
        <v>5.0294639999999999</v>
      </c>
      <c r="R193" s="6">
        <f>SUM('BIFUbC-LPG-propane-or-butane'!Q2:Q9)/10^15</f>
        <v>5.102455</v>
      </c>
      <c r="S193" s="6">
        <f>SUM('BIFUbC-LPG-propane-or-butane'!R2:R9)/10^15</f>
        <v>5.1570090000000004</v>
      </c>
      <c r="T193" s="6">
        <f>SUM('BIFUbC-LPG-propane-or-butane'!S2:S9)/10^15</f>
        <v>5.1497669999999998</v>
      </c>
      <c r="U193" s="6">
        <f>SUM('BIFUbC-LPG-propane-or-butane'!T2:T9)/10^15</f>
        <v>5.1893180000000001</v>
      </c>
      <c r="V193" s="6">
        <f>SUM('BIFUbC-LPG-propane-or-butane'!U2:U9)/10^15</f>
        <v>5.2459759999999998</v>
      </c>
      <c r="W193" s="6">
        <f>SUM('BIFUbC-LPG-propane-or-butane'!V2:V9)/10^15</f>
        <v>5.2642280000000001</v>
      </c>
      <c r="X193" s="6">
        <f>SUM('BIFUbC-LPG-propane-or-butane'!W2:W9)/10^15</f>
        <v>5.3468270000000002</v>
      </c>
      <c r="Y193" s="6">
        <f>SUM('BIFUbC-LPG-propane-or-butane'!X2:X9)/10^15</f>
        <v>5.3900779999999999</v>
      </c>
      <c r="Z193" s="6">
        <f>SUM('BIFUbC-LPG-propane-or-butane'!Y2:Y9)/10^15</f>
        <v>5.4134679999999999</v>
      </c>
      <c r="AA193" s="6">
        <f>SUM('BIFUbC-LPG-propane-or-butane'!Z2:Z9)/10^15</f>
        <v>5.4574449999999999</v>
      </c>
      <c r="AB193" s="6">
        <f>SUM('BIFUbC-LPG-propane-or-butane'!AA2:AA9)/10^15</f>
        <v>5.5087149999999996</v>
      </c>
      <c r="AC193" s="6">
        <f>SUM('BIFUbC-LPG-propane-or-butane'!AB2:AB9)/10^15</f>
        <v>5.5012299999999996</v>
      </c>
      <c r="AD193" s="6">
        <f>SUM('BIFUbC-LPG-propane-or-butane'!AC2:AC9)/10^15</f>
        <v>5.5411299999999999</v>
      </c>
      <c r="AE193" s="6">
        <f>SUM('BIFUbC-LPG-propane-or-butane'!AD2:AD9)/10^15</f>
        <v>5.5638899999999998</v>
      </c>
      <c r="AF193" s="6">
        <f>SUM('BIFUbC-LPG-propane-or-butane'!AE2:AE9)/10^15</f>
        <v>5.6025919999999996</v>
      </c>
      <c r="AG193" s="6">
        <f>SUM('BIFUbC-LPG-propane-or-butane'!AF2:AF9)/10^15</f>
        <v>5.6403749999999997</v>
      </c>
      <c r="AH193" s="6">
        <f>SUM('BIFUbC-LPG-propane-or-butane'!AG2:AG9)/10^15</f>
        <v>5.7148399999999997</v>
      </c>
      <c r="AI193" s="6">
        <f>SUM('BIFUbC-LPG-propane-or-butane'!AH2:AH9)/10^15</f>
        <v>5.7247969999999997</v>
      </c>
      <c r="AJ193" s="6">
        <f>SUM('BIFUbC-LPG-propane-or-butane'!AI2:AI9)/10^15</f>
        <v>5.7681560000000003</v>
      </c>
    </row>
    <row r="194" spans="1:36" x14ac:dyDescent="0.45">
      <c r="A194" t="s">
        <v>141</v>
      </c>
      <c r="C194" s="51">
        <f>C192-C193</f>
        <v>-3.4894720000000001</v>
      </c>
      <c r="D194" s="26">
        <f t="shared" ref="D194:AJ194" si="27">D192-D193</f>
        <v>-3.752872</v>
      </c>
      <c r="E194" s="26">
        <f t="shared" si="27"/>
        <v>-3.9226719999999999</v>
      </c>
      <c r="F194" s="26">
        <f t="shared" si="27"/>
        <v>-3.8622730000000001</v>
      </c>
      <c r="G194" s="26">
        <f t="shared" si="27"/>
        <v>-4.1188900000000004</v>
      </c>
      <c r="H194" s="26">
        <f t="shared" si="27"/>
        <v>-4.2588359999999996</v>
      </c>
      <c r="I194" s="26">
        <f t="shared" si="27"/>
        <v>-4.3561180000000004</v>
      </c>
      <c r="J194" s="26">
        <f t="shared" si="27"/>
        <v>-4.4712870000000002</v>
      </c>
      <c r="K194" s="26">
        <f t="shared" si="27"/>
        <v>-4.5529000000000002</v>
      </c>
      <c r="L194" s="26">
        <f t="shared" si="27"/>
        <v>-4.6096959999999996</v>
      </c>
      <c r="M194" s="26">
        <f t="shared" si="27"/>
        <v>-4.7359049999999998</v>
      </c>
      <c r="N194" s="26">
        <f t="shared" si="27"/>
        <v>-4.8102220000000004</v>
      </c>
      <c r="O194" s="26">
        <f t="shared" si="27"/>
        <v>-4.9126690000000002</v>
      </c>
      <c r="P194" s="26">
        <f t="shared" si="27"/>
        <v>-4.957554</v>
      </c>
      <c r="Q194" s="26">
        <f t="shared" si="27"/>
        <v>-5.0294639999999999</v>
      </c>
      <c r="R194" s="26">
        <f t="shared" si="27"/>
        <v>-5.102455</v>
      </c>
      <c r="S194" s="26">
        <f t="shared" si="27"/>
        <v>-5.1570090000000004</v>
      </c>
      <c r="T194" s="26">
        <f t="shared" si="27"/>
        <v>-5.1497669999999998</v>
      </c>
      <c r="U194" s="26">
        <f t="shared" si="27"/>
        <v>-5.1893180000000001</v>
      </c>
      <c r="V194" s="26">
        <f t="shared" si="27"/>
        <v>-5.2459759999999998</v>
      </c>
      <c r="W194" s="26">
        <f t="shared" si="27"/>
        <v>-5.2642280000000001</v>
      </c>
      <c r="X194" s="26">
        <f t="shared" si="27"/>
        <v>-5.3468270000000002</v>
      </c>
      <c r="Y194" s="26">
        <f t="shared" si="27"/>
        <v>-5.3900779999999999</v>
      </c>
      <c r="Z194" s="26">
        <f t="shared" si="27"/>
        <v>-5.4134679999999999</v>
      </c>
      <c r="AA194" s="26">
        <f t="shared" si="27"/>
        <v>-5.4574449999999999</v>
      </c>
      <c r="AB194" s="26">
        <f t="shared" si="27"/>
        <v>-5.5087149999999996</v>
      </c>
      <c r="AC194" s="26">
        <f t="shared" si="27"/>
        <v>-5.5012299999999996</v>
      </c>
      <c r="AD194" s="26">
        <f t="shared" si="27"/>
        <v>-5.5411299999999999</v>
      </c>
      <c r="AE194" s="26">
        <f t="shared" si="27"/>
        <v>-5.5638899999999998</v>
      </c>
      <c r="AF194" s="26">
        <f t="shared" si="27"/>
        <v>-5.6025919999999996</v>
      </c>
      <c r="AG194" s="26">
        <f t="shared" si="27"/>
        <v>-5.6403749999999997</v>
      </c>
      <c r="AH194" s="26">
        <f t="shared" si="27"/>
        <v>-5.7148399999999997</v>
      </c>
      <c r="AI194" s="26">
        <f t="shared" si="27"/>
        <v>-5.7247969999999997</v>
      </c>
      <c r="AJ194" s="26">
        <f t="shared" si="27"/>
        <v>-5.7681560000000003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topLeftCell="A142" workbookViewId="0">
      <selection activeCell="B179" sqref="B179"/>
    </sheetView>
  </sheetViews>
  <sheetFormatPr defaultRowHeight="14.25" x14ac:dyDescent="0.45"/>
  <cols>
    <col min="1" max="1" width="29.73046875" customWidth="1"/>
    <col min="2" max="2" width="18.59765625" customWidth="1"/>
    <col min="3" max="3" width="18.3984375" customWidth="1"/>
    <col min="4" max="4" width="23" customWidth="1"/>
    <col min="5" max="5" width="26.86328125" customWidth="1"/>
    <col min="6" max="6" width="13.86328125" customWidth="1"/>
  </cols>
  <sheetData>
    <row r="1" spans="1:4" x14ac:dyDescent="0.45">
      <c r="A1" t="s">
        <v>512</v>
      </c>
    </row>
    <row r="2" spans="1:4" x14ac:dyDescent="0.45">
      <c r="A2" t="s">
        <v>513</v>
      </c>
    </row>
    <row r="4" spans="1:4" x14ac:dyDescent="0.45">
      <c r="A4" s="3" t="s">
        <v>514</v>
      </c>
      <c r="B4" s="3" t="s">
        <v>515</v>
      </c>
      <c r="C4" s="9"/>
    </row>
    <row r="5" spans="1:4" x14ac:dyDescent="0.45">
      <c r="A5" t="s">
        <v>509</v>
      </c>
      <c r="B5" t="s">
        <v>5</v>
      </c>
    </row>
    <row r="6" spans="1:4" x14ac:dyDescent="0.45">
      <c r="A6" t="s">
        <v>510</v>
      </c>
      <c r="B6" t="s">
        <v>510</v>
      </c>
    </row>
    <row r="7" spans="1:4" x14ac:dyDescent="0.45">
      <c r="A7" t="s">
        <v>511</v>
      </c>
      <c r="B7" t="s">
        <v>9</v>
      </c>
    </row>
    <row r="9" spans="1:4" x14ac:dyDescent="0.45">
      <c r="A9" t="s">
        <v>516</v>
      </c>
    </row>
    <row r="12" spans="1:4" x14ac:dyDescent="0.45">
      <c r="A12" s="3" t="s">
        <v>527</v>
      </c>
      <c r="B12" s="9"/>
      <c r="C12" s="9"/>
    </row>
    <row r="13" spans="1:4" x14ac:dyDescent="0.45">
      <c r="A13" t="s">
        <v>528</v>
      </c>
    </row>
    <row r="14" spans="1:4" x14ac:dyDescent="0.45">
      <c r="A14" t="s">
        <v>517</v>
      </c>
      <c r="B14" s="100">
        <v>552.1</v>
      </c>
      <c r="C14" t="s">
        <v>526</v>
      </c>
    </row>
    <row r="15" spans="1:4" x14ac:dyDescent="0.45">
      <c r="A15" t="s">
        <v>510</v>
      </c>
      <c r="B15" s="100">
        <v>485.3</v>
      </c>
      <c r="C15" s="6" t="s">
        <v>526</v>
      </c>
      <c r="D15" s="23"/>
    </row>
    <row r="16" spans="1:4" x14ac:dyDescent="0.45">
      <c r="A16" t="s">
        <v>518</v>
      </c>
      <c r="B16" s="100">
        <v>208.9</v>
      </c>
      <c r="C16" s="6" t="s">
        <v>526</v>
      </c>
    </row>
    <row r="18" spans="1:2" x14ac:dyDescent="0.45">
      <c r="A18" t="s">
        <v>525</v>
      </c>
    </row>
    <row r="19" spans="1:2" x14ac:dyDescent="0.45">
      <c r="A19" t="s">
        <v>133</v>
      </c>
      <c r="B19" s="99">
        <v>0.32</v>
      </c>
    </row>
    <row r="20" spans="1:2" x14ac:dyDescent="0.45">
      <c r="A20" t="s">
        <v>134</v>
      </c>
      <c r="B20" s="99">
        <v>0.1</v>
      </c>
    </row>
    <row r="21" spans="1:2" x14ac:dyDescent="0.45">
      <c r="A21" t="s">
        <v>135</v>
      </c>
      <c r="B21" s="99">
        <v>0.22</v>
      </c>
    </row>
    <row r="22" spans="1:2" x14ac:dyDescent="0.45">
      <c r="A22" t="s">
        <v>523</v>
      </c>
      <c r="B22" s="99">
        <v>0.34</v>
      </c>
    </row>
    <row r="23" spans="1:2" x14ac:dyDescent="0.45">
      <c r="A23" t="s">
        <v>524</v>
      </c>
      <c r="B23" s="99">
        <v>0.02</v>
      </c>
    </row>
    <row r="24" spans="1:2" s="6" customFormat="1" x14ac:dyDescent="0.45">
      <c r="B24" s="99"/>
    </row>
    <row r="25" spans="1:2" s="6" customFormat="1" x14ac:dyDescent="0.45">
      <c r="A25" s="3" t="s">
        <v>539</v>
      </c>
      <c r="B25" s="104"/>
    </row>
    <row r="26" spans="1:2" s="6" customFormat="1" x14ac:dyDescent="0.45">
      <c r="A26" s="43" t="s">
        <v>535</v>
      </c>
      <c r="B26" s="106"/>
    </row>
    <row r="27" spans="1:2" s="6" customFormat="1" x14ac:dyDescent="0.45">
      <c r="A27" s="6" t="s">
        <v>530</v>
      </c>
    </row>
    <row r="28" spans="1:2" s="6" customFormat="1" x14ac:dyDescent="0.45">
      <c r="A28" s="6" t="s">
        <v>531</v>
      </c>
    </row>
    <row r="29" spans="1:2" s="6" customFormat="1" x14ac:dyDescent="0.45">
      <c r="A29" s="6" t="s">
        <v>532</v>
      </c>
    </row>
    <row r="30" spans="1:2" s="6" customFormat="1" x14ac:dyDescent="0.45">
      <c r="A30" s="6" t="s">
        <v>533</v>
      </c>
    </row>
    <row r="31" spans="1:2" s="6" customFormat="1" x14ac:dyDescent="0.45">
      <c r="A31" s="6" t="s">
        <v>0</v>
      </c>
      <c r="B31" s="6" t="s">
        <v>534</v>
      </c>
    </row>
    <row r="32" spans="1:2" s="6" customFormat="1" x14ac:dyDescent="0.45">
      <c r="A32" s="6">
        <v>2017</v>
      </c>
      <c r="B32" s="6">
        <v>774609357</v>
      </c>
    </row>
    <row r="33" spans="1:2" s="6" customFormat="1" x14ac:dyDescent="0.45">
      <c r="A33" s="6">
        <v>2016</v>
      </c>
      <c r="B33" s="6">
        <v>728364498</v>
      </c>
    </row>
    <row r="34" spans="1:2" s="6" customFormat="1" x14ac:dyDescent="0.45">
      <c r="A34" s="6">
        <v>2015</v>
      </c>
      <c r="B34" s="6">
        <v>896940563</v>
      </c>
    </row>
    <row r="35" spans="1:2" s="6" customFormat="1" x14ac:dyDescent="0.45">
      <c r="A35" s="6">
        <v>2014</v>
      </c>
      <c r="B35" s="6">
        <v>1000048758</v>
      </c>
    </row>
    <row r="36" spans="1:2" s="6" customFormat="1" x14ac:dyDescent="0.45">
      <c r="A36" s="6">
        <v>2013</v>
      </c>
      <c r="B36" s="6">
        <v>984841779</v>
      </c>
    </row>
    <row r="37" spans="1:2" s="6" customFormat="1" x14ac:dyDescent="0.45">
      <c r="A37" s="6">
        <v>2012</v>
      </c>
      <c r="B37" s="6">
        <v>1016458418</v>
      </c>
    </row>
    <row r="38" spans="1:2" s="6" customFormat="1" x14ac:dyDescent="0.45">
      <c r="A38" s="6">
        <v>2011</v>
      </c>
      <c r="B38" s="6">
        <v>1095627536</v>
      </c>
    </row>
    <row r="39" spans="1:2" s="6" customFormat="1" x14ac:dyDescent="0.45">
      <c r="A39" s="6">
        <v>2010</v>
      </c>
      <c r="B39" s="6">
        <v>1084368148</v>
      </c>
    </row>
    <row r="40" spans="1:2" s="6" customFormat="1" x14ac:dyDescent="0.45">
      <c r="A40" s="6">
        <v>2009</v>
      </c>
      <c r="B40" s="6">
        <v>1074923392</v>
      </c>
    </row>
    <row r="41" spans="1:2" s="6" customFormat="1" x14ac:dyDescent="0.45">
      <c r="A41" s="6">
        <v>2008</v>
      </c>
      <c r="B41" s="6">
        <v>1171808669</v>
      </c>
    </row>
    <row r="42" spans="1:2" s="6" customFormat="1" x14ac:dyDescent="0.45">
      <c r="A42" s="6">
        <v>2007</v>
      </c>
      <c r="B42" s="6">
        <v>1146635345</v>
      </c>
    </row>
    <row r="43" spans="1:2" s="6" customFormat="1" x14ac:dyDescent="0.45">
      <c r="A43" s="108">
        <v>2006</v>
      </c>
      <c r="B43" s="108">
        <v>1162749659</v>
      </c>
    </row>
    <row r="44" spans="1:2" s="6" customFormat="1" x14ac:dyDescent="0.45">
      <c r="A44" s="108">
        <v>2005</v>
      </c>
      <c r="B44" s="108">
        <v>1131498099</v>
      </c>
    </row>
    <row r="45" spans="1:2" s="6" customFormat="1" x14ac:dyDescent="0.45">
      <c r="A45" s="108">
        <v>2004</v>
      </c>
      <c r="B45" s="108">
        <v>1112098870</v>
      </c>
    </row>
    <row r="46" spans="1:2" s="6" customFormat="1" x14ac:dyDescent="0.45">
      <c r="A46" s="108">
        <v>2003</v>
      </c>
      <c r="B46" s="108">
        <v>1071752573</v>
      </c>
    </row>
    <row r="47" spans="1:2" s="6" customFormat="1" x14ac:dyDescent="0.45">
      <c r="A47" s="108">
        <v>2002</v>
      </c>
      <c r="B47" s="108">
        <v>1094283061</v>
      </c>
    </row>
    <row r="48" spans="1:2" s="6" customFormat="1" x14ac:dyDescent="0.45">
      <c r="A48" s="108">
        <v>2001</v>
      </c>
      <c r="B48" s="108">
        <v>1127688806</v>
      </c>
    </row>
    <row r="49" spans="1:4" s="6" customFormat="1" x14ac:dyDescent="0.45">
      <c r="B49" s="99"/>
    </row>
    <row r="50" spans="1:4" s="6" customFormat="1" x14ac:dyDescent="0.45">
      <c r="A50" s="6" t="s">
        <v>536</v>
      </c>
      <c r="B50" s="99"/>
    </row>
    <row r="51" spans="1:4" s="6" customFormat="1" x14ac:dyDescent="0.45">
      <c r="A51" s="1" t="s">
        <v>554</v>
      </c>
      <c r="B51" s="105">
        <f>B15*(B32/B42)</f>
        <v>327.84435138103998</v>
      </c>
      <c r="C51" s="6" t="s">
        <v>526</v>
      </c>
    </row>
    <row r="52" spans="1:4" s="6" customFormat="1" x14ac:dyDescent="0.45">
      <c r="B52" s="99"/>
    </row>
    <row r="53" spans="1:4" s="6" customFormat="1" x14ac:dyDescent="0.45">
      <c r="B53" s="99"/>
    </row>
    <row r="54" spans="1:4" s="6" customFormat="1" x14ac:dyDescent="0.45">
      <c r="A54" s="3" t="s">
        <v>538</v>
      </c>
      <c r="B54" s="104"/>
      <c r="C54" s="9"/>
      <c r="D54" s="9"/>
    </row>
    <row r="55" spans="1:4" s="6" customFormat="1" x14ac:dyDescent="0.45">
      <c r="A55" s="1" t="s">
        <v>540</v>
      </c>
      <c r="B55" s="99"/>
    </row>
    <row r="56" spans="1:4" s="6" customFormat="1" x14ac:dyDescent="0.45">
      <c r="A56" s="6" t="s">
        <v>541</v>
      </c>
    </row>
    <row r="57" spans="1:4" s="6" customFormat="1" x14ac:dyDescent="0.45">
      <c r="A57" s="6" t="s">
        <v>542</v>
      </c>
    </row>
    <row r="58" spans="1:4" s="6" customFormat="1" x14ac:dyDescent="0.45">
      <c r="A58" s="6" t="s">
        <v>543</v>
      </c>
    </row>
    <row r="59" spans="1:4" s="6" customFormat="1" x14ac:dyDescent="0.45">
      <c r="A59" s="6" t="s">
        <v>544</v>
      </c>
    </row>
    <row r="60" spans="1:4" s="6" customFormat="1" x14ac:dyDescent="0.45">
      <c r="A60" s="6" t="s">
        <v>545</v>
      </c>
    </row>
    <row r="61" spans="1:4" s="6" customFormat="1" x14ac:dyDescent="0.45">
      <c r="A61" s="6" t="s">
        <v>546</v>
      </c>
    </row>
    <row r="62" spans="1:4" s="6" customFormat="1" x14ac:dyDescent="0.45"/>
    <row r="63" spans="1:4" s="6" customFormat="1" x14ac:dyDescent="0.45">
      <c r="A63" s="6" t="s">
        <v>547</v>
      </c>
      <c r="B63" s="6" t="s">
        <v>548</v>
      </c>
    </row>
    <row r="64" spans="1:4" s="6" customFormat="1" x14ac:dyDescent="0.45"/>
    <row r="65" spans="1:4" s="6" customFormat="1" x14ac:dyDescent="0.45">
      <c r="A65" s="6" t="s">
        <v>549</v>
      </c>
    </row>
    <row r="66" spans="1:4" s="6" customFormat="1" x14ac:dyDescent="0.45">
      <c r="A66" s="6" t="s">
        <v>550</v>
      </c>
      <c r="B66" s="6" t="s">
        <v>547</v>
      </c>
      <c r="D66" s="34" t="s">
        <v>551</v>
      </c>
    </row>
    <row r="67" spans="1:4" s="6" customFormat="1" x14ac:dyDescent="0.45">
      <c r="A67" s="107">
        <v>39083</v>
      </c>
      <c r="B67" s="101">
        <v>99.267099999999999</v>
      </c>
    </row>
    <row r="68" spans="1:4" s="6" customFormat="1" x14ac:dyDescent="0.45">
      <c r="A68" s="107">
        <v>39173</v>
      </c>
      <c r="B68" s="101">
        <v>104.2872</v>
      </c>
    </row>
    <row r="69" spans="1:4" s="6" customFormat="1" x14ac:dyDescent="0.45">
      <c r="A69" s="107">
        <v>39264</v>
      </c>
      <c r="B69" s="101">
        <v>106.077</v>
      </c>
    </row>
    <row r="70" spans="1:4" s="6" customFormat="1" x14ac:dyDescent="0.45">
      <c r="A70" s="107">
        <v>39356</v>
      </c>
      <c r="B70" s="101">
        <v>100.1306</v>
      </c>
    </row>
    <row r="71" spans="1:4" s="6" customFormat="1" x14ac:dyDescent="0.45">
      <c r="A71" s="107">
        <v>39448</v>
      </c>
      <c r="B71" s="101">
        <v>102.83580000000001</v>
      </c>
    </row>
    <row r="72" spans="1:4" s="6" customFormat="1" x14ac:dyDescent="0.45">
      <c r="A72" s="107">
        <v>39539</v>
      </c>
      <c r="B72" s="101">
        <v>112.3052</v>
      </c>
    </row>
    <row r="73" spans="1:4" s="6" customFormat="1" x14ac:dyDescent="0.45">
      <c r="A73" s="107">
        <v>39630</v>
      </c>
      <c r="B73" s="101">
        <v>116.2882</v>
      </c>
    </row>
    <row r="74" spans="1:4" s="6" customFormat="1" x14ac:dyDescent="0.45">
      <c r="A74" s="107">
        <v>39722</v>
      </c>
      <c r="B74" s="101">
        <v>112.4958</v>
      </c>
    </row>
    <row r="75" spans="1:4" s="6" customFormat="1" x14ac:dyDescent="0.45">
      <c r="A75" s="107">
        <v>39814</v>
      </c>
      <c r="B75" s="101">
        <v>103.09180000000001</v>
      </c>
    </row>
    <row r="76" spans="1:4" s="6" customFormat="1" x14ac:dyDescent="0.45">
      <c r="A76" s="107">
        <v>39904</v>
      </c>
      <c r="B76" s="101">
        <v>102.3082</v>
      </c>
    </row>
    <row r="77" spans="1:4" s="6" customFormat="1" x14ac:dyDescent="0.45">
      <c r="A77" s="107">
        <v>39995</v>
      </c>
      <c r="B77" s="101">
        <v>100.2642</v>
      </c>
    </row>
    <row r="78" spans="1:4" s="6" customFormat="1" x14ac:dyDescent="0.45">
      <c r="A78" s="107">
        <v>40087</v>
      </c>
      <c r="B78" s="101">
        <v>98.797899999999998</v>
      </c>
    </row>
    <row r="79" spans="1:4" s="6" customFormat="1" x14ac:dyDescent="0.45">
      <c r="A79" s="107">
        <v>40179</v>
      </c>
      <c r="B79" s="101">
        <v>97.08</v>
      </c>
    </row>
    <row r="80" spans="1:4" s="6" customFormat="1" x14ac:dyDescent="0.45">
      <c r="A80" s="107">
        <v>40269</v>
      </c>
      <c r="B80" s="101">
        <v>93.694699999999997</v>
      </c>
    </row>
    <row r="81" spans="1:5" s="6" customFormat="1" x14ac:dyDescent="0.45">
      <c r="A81" s="107">
        <v>40360</v>
      </c>
      <c r="B81" s="101">
        <v>95.671199999999999</v>
      </c>
    </row>
    <row r="82" spans="1:5" s="6" customFormat="1" x14ac:dyDescent="0.45">
      <c r="A82" s="107">
        <v>40452</v>
      </c>
      <c r="B82" s="101">
        <v>97.705600000000004</v>
      </c>
    </row>
    <row r="83" spans="1:5" s="6" customFormat="1" x14ac:dyDescent="0.45">
      <c r="A83" s="107">
        <v>40544</v>
      </c>
      <c r="B83" s="101">
        <v>93.684100000000001</v>
      </c>
      <c r="D83" s="6" t="s">
        <v>553</v>
      </c>
    </row>
    <row r="84" spans="1:5" s="6" customFormat="1" x14ac:dyDescent="0.45">
      <c r="A84" s="107">
        <v>40634</v>
      </c>
      <c r="B84" s="101">
        <v>95.465100000000007</v>
      </c>
      <c r="D84" s="6" t="s">
        <v>552</v>
      </c>
    </row>
    <row r="85" spans="1:5" s="6" customFormat="1" x14ac:dyDescent="0.45">
      <c r="A85" s="107">
        <v>40725</v>
      </c>
      <c r="B85" s="101">
        <v>95.0244</v>
      </c>
    </row>
    <row r="86" spans="1:5" s="6" customFormat="1" x14ac:dyDescent="0.45">
      <c r="A86" s="107">
        <v>40817</v>
      </c>
      <c r="B86" s="101">
        <v>100.304</v>
      </c>
      <c r="D86" s="1" t="s">
        <v>555</v>
      </c>
    </row>
    <row r="87" spans="1:5" s="6" customFormat="1" x14ac:dyDescent="0.45">
      <c r="A87" s="107">
        <v>40909</v>
      </c>
      <c r="B87" s="101">
        <v>95.764899999999997</v>
      </c>
      <c r="D87" s="103">
        <f>SUM(B14,B16)</f>
        <v>761</v>
      </c>
      <c r="E87" s="6" t="s">
        <v>526</v>
      </c>
    </row>
    <row r="88" spans="1:5" s="6" customFormat="1" x14ac:dyDescent="0.45">
      <c r="A88" s="107">
        <v>41000</v>
      </c>
      <c r="B88" s="101">
        <v>95.798500000000004</v>
      </c>
    </row>
    <row r="89" spans="1:5" s="6" customFormat="1" x14ac:dyDescent="0.45">
      <c r="A89" s="107">
        <v>41091</v>
      </c>
      <c r="B89" s="101">
        <v>99.638300000000001</v>
      </c>
    </row>
    <row r="90" spans="1:5" s="6" customFormat="1" x14ac:dyDescent="0.45">
      <c r="A90" s="107">
        <v>41183</v>
      </c>
      <c r="B90" s="101">
        <v>108.7984</v>
      </c>
    </row>
    <row r="91" spans="1:5" s="6" customFormat="1" x14ac:dyDescent="0.45">
      <c r="A91" s="107">
        <v>41275</v>
      </c>
      <c r="B91" s="101">
        <v>103.8347</v>
      </c>
    </row>
    <row r="92" spans="1:5" s="6" customFormat="1" x14ac:dyDescent="0.45">
      <c r="A92" s="107">
        <v>41365</v>
      </c>
      <c r="B92" s="101">
        <v>103.6388</v>
      </c>
    </row>
    <row r="93" spans="1:5" s="6" customFormat="1" x14ac:dyDescent="0.45">
      <c r="A93" s="107">
        <v>41456</v>
      </c>
      <c r="B93" s="101">
        <v>107.0341</v>
      </c>
    </row>
    <row r="94" spans="1:5" s="6" customFormat="1" x14ac:dyDescent="0.45">
      <c r="A94" s="107">
        <v>41548</v>
      </c>
      <c r="B94" s="101">
        <v>111.393</v>
      </c>
    </row>
    <row r="95" spans="1:5" s="6" customFormat="1" x14ac:dyDescent="0.45">
      <c r="A95" s="107">
        <v>41640</v>
      </c>
      <c r="B95" s="101">
        <v>117.76479999999999</v>
      </c>
    </row>
    <row r="96" spans="1:5" s="6" customFormat="1" x14ac:dyDescent="0.45">
      <c r="A96" s="107">
        <v>41730</v>
      </c>
      <c r="B96" s="101">
        <v>115.3798</v>
      </c>
    </row>
    <row r="97" spans="1:3" s="6" customFormat="1" x14ac:dyDescent="0.45">
      <c r="A97" s="107">
        <v>41821</v>
      </c>
      <c r="B97" s="101">
        <v>116.066</v>
      </c>
    </row>
    <row r="98" spans="1:3" s="6" customFormat="1" x14ac:dyDescent="0.45">
      <c r="A98" s="107">
        <v>41913</v>
      </c>
      <c r="B98" s="101">
        <v>113.0398</v>
      </c>
    </row>
    <row r="99" spans="1:3" s="6" customFormat="1" x14ac:dyDescent="0.45">
      <c r="A99" s="107">
        <v>42005</v>
      </c>
      <c r="B99" s="101">
        <v>116.0885</v>
      </c>
    </row>
    <row r="100" spans="1:3" s="6" customFormat="1" x14ac:dyDescent="0.45">
      <c r="A100" s="107">
        <v>42095</v>
      </c>
      <c r="B100" s="101">
        <v>112.4504</v>
      </c>
    </row>
    <row r="101" spans="1:3" s="6" customFormat="1" x14ac:dyDescent="0.45">
      <c r="A101" s="107">
        <v>42186</v>
      </c>
      <c r="B101" s="101">
        <v>116.9135</v>
      </c>
    </row>
    <row r="102" spans="1:3" s="6" customFormat="1" x14ac:dyDescent="0.45">
      <c r="A102" s="107">
        <v>42278</v>
      </c>
      <c r="B102" s="101">
        <v>121.7403</v>
      </c>
    </row>
    <row r="103" spans="1:3" s="6" customFormat="1" x14ac:dyDescent="0.45">
      <c r="A103" s="107">
        <v>42370</v>
      </c>
      <c r="B103" s="101">
        <v>122.0089</v>
      </c>
    </row>
    <row r="104" spans="1:3" s="6" customFormat="1" x14ac:dyDescent="0.45">
      <c r="A104" s="107">
        <v>42461</v>
      </c>
      <c r="B104" s="101">
        <v>122.38030000000001</v>
      </c>
    </row>
    <row r="105" spans="1:3" s="6" customFormat="1" x14ac:dyDescent="0.45">
      <c r="A105" s="107">
        <v>42552</v>
      </c>
      <c r="B105" s="101">
        <v>119.1635</v>
      </c>
    </row>
    <row r="106" spans="1:3" s="6" customFormat="1" x14ac:dyDescent="0.45">
      <c r="A106" s="107">
        <v>42644</v>
      </c>
      <c r="B106" s="101">
        <v>114.9307</v>
      </c>
    </row>
    <row r="107" spans="1:3" s="6" customFormat="1" x14ac:dyDescent="0.45">
      <c r="A107" s="107">
        <v>42736</v>
      </c>
      <c r="B107" s="101">
        <v>109.84480000000001</v>
      </c>
    </row>
    <row r="108" spans="1:3" s="6" customFormat="1" x14ac:dyDescent="0.45">
      <c r="A108" s="107">
        <v>42826</v>
      </c>
      <c r="B108" s="101">
        <v>108.5098</v>
      </c>
    </row>
    <row r="109" spans="1:3" s="6" customFormat="1" x14ac:dyDescent="0.45">
      <c r="A109" s="107">
        <v>42917</v>
      </c>
      <c r="B109" s="101">
        <v>103.5835</v>
      </c>
    </row>
    <row r="110" spans="1:3" s="6" customFormat="1" x14ac:dyDescent="0.45">
      <c r="A110" s="107">
        <v>43009</v>
      </c>
      <c r="B110" s="101">
        <v>105.25449999999999</v>
      </c>
    </row>
    <row r="111" spans="1:3" s="6" customFormat="1" x14ac:dyDescent="0.45">
      <c r="B111" s="99"/>
    </row>
    <row r="112" spans="1:3" s="6" customFormat="1" x14ac:dyDescent="0.45">
      <c r="A112" s="3" t="s">
        <v>556</v>
      </c>
      <c r="B112" s="110"/>
      <c r="C112" s="3"/>
    </row>
    <row r="113" spans="1:6" s="6" customFormat="1" x14ac:dyDescent="0.45">
      <c r="A113" s="6" t="s">
        <v>509</v>
      </c>
      <c r="B113" s="102">
        <f>Data!C76-SUM('Mining Breakdown'!B114:B115)</f>
        <v>1761.1297696189602</v>
      </c>
      <c r="C113" s="6" t="s">
        <v>537</v>
      </c>
    </row>
    <row r="114" spans="1:6" s="6" customFormat="1" x14ac:dyDescent="0.45">
      <c r="A114" s="6" t="s">
        <v>510</v>
      </c>
      <c r="B114" s="102">
        <f>B51</f>
        <v>327.84435138103998</v>
      </c>
      <c r="C114" s="6" t="s">
        <v>537</v>
      </c>
    </row>
    <row r="115" spans="1:6" s="6" customFormat="1" x14ac:dyDescent="0.45">
      <c r="A115" s="6" t="s">
        <v>511</v>
      </c>
      <c r="B115" s="102">
        <f>D87</f>
        <v>761</v>
      </c>
      <c r="C115" s="6" t="s">
        <v>537</v>
      </c>
    </row>
    <row r="116" spans="1:6" s="6" customFormat="1" x14ac:dyDescent="0.45">
      <c r="B116" s="99"/>
    </row>
    <row r="117" spans="1:6" s="6" customFormat="1" x14ac:dyDescent="0.45">
      <c r="B117" s="99"/>
    </row>
    <row r="118" spans="1:6" s="6" customFormat="1" x14ac:dyDescent="0.45">
      <c r="B118" s="99"/>
    </row>
    <row r="119" spans="1:6" s="6" customFormat="1" x14ac:dyDescent="0.45">
      <c r="A119" s="3" t="s">
        <v>562</v>
      </c>
      <c r="B119" s="104"/>
      <c r="C119" s="9"/>
      <c r="D119" s="9"/>
      <c r="E119" s="9"/>
      <c r="F119" s="9"/>
    </row>
    <row r="120" spans="1:6" s="6" customFormat="1" x14ac:dyDescent="0.45">
      <c r="B120" s="1" t="s">
        <v>557</v>
      </c>
      <c r="C120" s="1" t="s">
        <v>509</v>
      </c>
      <c r="D120" s="1" t="s">
        <v>510</v>
      </c>
      <c r="E120" s="1" t="s">
        <v>511</v>
      </c>
      <c r="F120" s="1" t="s">
        <v>558</v>
      </c>
    </row>
    <row r="121" spans="1:6" s="6" customFormat="1" x14ac:dyDescent="0.45">
      <c r="A121" s="13" t="s">
        <v>39</v>
      </c>
      <c r="B121" s="83">
        <f>Data!C65</f>
        <v>39.882384999999999</v>
      </c>
    </row>
    <row r="122" spans="1:6" s="6" customFormat="1" x14ac:dyDescent="0.45">
      <c r="A122" s="13" t="s">
        <v>40</v>
      </c>
      <c r="B122" s="83">
        <f>Data!C66</f>
        <v>228.57501199999999</v>
      </c>
    </row>
    <row r="123" spans="1:6" s="6" customFormat="1" x14ac:dyDescent="0.45">
      <c r="A123" s="13" t="s">
        <v>41</v>
      </c>
      <c r="B123" s="83">
        <f>Data!C67</f>
        <v>65.711997999999994</v>
      </c>
    </row>
    <row r="124" spans="1:6" s="6" customFormat="1" x14ac:dyDescent="0.45">
      <c r="A124" s="13" t="s">
        <v>42</v>
      </c>
      <c r="B124" s="83">
        <f>Data!C68</f>
        <v>35.022635999999999</v>
      </c>
    </row>
    <row r="125" spans="1:6" s="6" customFormat="1" x14ac:dyDescent="0.45">
      <c r="A125" s="13" t="s">
        <v>43</v>
      </c>
      <c r="B125" s="83">
        <f>Data!C70</f>
        <v>369.85443099999998</v>
      </c>
    </row>
    <row r="126" spans="1:6" s="6" customFormat="1" x14ac:dyDescent="0.45">
      <c r="A126" s="13" t="s">
        <v>105</v>
      </c>
      <c r="B126" s="83">
        <f>Data!C71</f>
        <v>1627.4532469999999</v>
      </c>
      <c r="C126" s="83">
        <f>B126</f>
        <v>1627.4532469999999</v>
      </c>
      <c r="D126" s="6">
        <v>0</v>
      </c>
      <c r="E126" s="6">
        <v>0</v>
      </c>
      <c r="F126" s="6" t="s">
        <v>559</v>
      </c>
    </row>
    <row r="127" spans="1:6" s="6" customFormat="1" x14ac:dyDescent="0.45">
      <c r="A127" s="13" t="s">
        <v>44</v>
      </c>
      <c r="B127" s="83">
        <f>Data!C72</f>
        <v>95.212340999999995</v>
      </c>
      <c r="C127" s="6">
        <v>0</v>
      </c>
      <c r="D127" s="83">
        <f>B127</f>
        <v>95.212340999999995</v>
      </c>
      <c r="E127" s="6">
        <v>0</v>
      </c>
      <c r="F127" s="6" t="s">
        <v>560</v>
      </c>
    </row>
    <row r="128" spans="1:6" s="6" customFormat="1" x14ac:dyDescent="0.45">
      <c r="A128" s="13" t="s">
        <v>45</v>
      </c>
      <c r="B128" s="83">
        <f>Data!C73</f>
        <v>6.2435619999999998</v>
      </c>
    </row>
    <row r="129" spans="1:6" s="6" customFormat="1" x14ac:dyDescent="0.45">
      <c r="A129" s="13" t="s">
        <v>49</v>
      </c>
      <c r="B129" s="83">
        <f>Data!C74</f>
        <v>382.01821899999999</v>
      </c>
    </row>
    <row r="130" spans="1:6" s="6" customFormat="1" x14ac:dyDescent="0.45">
      <c r="A130" s="29" t="s">
        <v>561</v>
      </c>
      <c r="B130" s="83"/>
      <c r="C130" s="102">
        <f>B113</f>
        <v>1761.1297696189602</v>
      </c>
      <c r="D130" s="102">
        <f>B114</f>
        <v>327.84435138103998</v>
      </c>
      <c r="E130" s="102">
        <f>B115</f>
        <v>761</v>
      </c>
    </row>
    <row r="131" spans="1:6" s="6" customFormat="1" x14ac:dyDescent="0.45"/>
    <row r="132" spans="1:6" s="6" customFormat="1" x14ac:dyDescent="0.45"/>
    <row r="133" spans="1:6" s="6" customFormat="1" x14ac:dyDescent="0.45">
      <c r="A133" s="3" t="s">
        <v>563</v>
      </c>
      <c r="B133" s="9"/>
    </row>
    <row r="134" spans="1:6" s="6" customFormat="1" x14ac:dyDescent="0.45">
      <c r="A134" s="6" t="s">
        <v>133</v>
      </c>
      <c r="B134" s="111">
        <f>B19/SUM(B$19,B$21:B$23)</f>
        <v>0.35555555555555551</v>
      </c>
      <c r="C134" s="109"/>
    </row>
    <row r="135" spans="1:6" s="6" customFormat="1" x14ac:dyDescent="0.45">
      <c r="A135" s="6" t="s">
        <v>135</v>
      </c>
      <c r="B135" s="111">
        <f>B21/SUM(B$19,B$21:B$23)</f>
        <v>0.24444444444444441</v>
      </c>
      <c r="C135" s="83"/>
    </row>
    <row r="136" spans="1:6" s="6" customFormat="1" x14ac:dyDescent="0.45">
      <c r="A136" s="6" t="s">
        <v>523</v>
      </c>
      <c r="B136" s="111">
        <f>B22/SUM(B$19,B$21:B$23)</f>
        <v>0.37777777777777777</v>
      </c>
      <c r="C136" s="83"/>
    </row>
    <row r="137" spans="1:6" s="6" customFormat="1" x14ac:dyDescent="0.45">
      <c r="A137" s="6" t="s">
        <v>524</v>
      </c>
      <c r="B137" s="111">
        <f>B23/SUM(B$19,B$21:B$23)</f>
        <v>2.222222222222222E-2</v>
      </c>
      <c r="C137" s="83"/>
    </row>
    <row r="138" spans="1:6" s="6" customFormat="1" x14ac:dyDescent="0.45">
      <c r="C138" s="83"/>
    </row>
    <row r="139" spans="1:6" s="6" customFormat="1" x14ac:dyDescent="0.45">
      <c r="A139" s="3" t="s">
        <v>564</v>
      </c>
      <c r="B139" s="9"/>
      <c r="C139" s="9"/>
      <c r="D139" s="9"/>
      <c r="E139" s="9"/>
    </row>
    <row r="140" spans="1:6" s="6" customFormat="1" x14ac:dyDescent="0.45">
      <c r="C140" s="1" t="s">
        <v>509</v>
      </c>
      <c r="D140" s="1" t="s">
        <v>510</v>
      </c>
      <c r="E140" s="1" t="s">
        <v>511</v>
      </c>
    </row>
    <row r="141" spans="1:6" s="6" customFormat="1" x14ac:dyDescent="0.45">
      <c r="A141" s="6" t="s">
        <v>133</v>
      </c>
      <c r="C141" s="83">
        <f>SUM(B128:B129)-SUM(D141:E141)</f>
        <v>34.970399531185819</v>
      </c>
      <c r="D141" s="83">
        <f>(D$130-D$127)*B134</f>
        <v>82.71360369103644</v>
      </c>
      <c r="E141" s="83">
        <f>E$130*B134</f>
        <v>270.57777777777773</v>
      </c>
    </row>
    <row r="142" spans="1:6" s="6" customFormat="1" x14ac:dyDescent="0.45">
      <c r="A142" s="6" t="s">
        <v>135</v>
      </c>
      <c r="C142" s="83">
        <f>B125-SUM(D142:E142)</f>
        <v>126.96660624019023</v>
      </c>
      <c r="D142" s="83">
        <f>(D$130-D$127)*B135</f>
        <v>56.865602537587549</v>
      </c>
      <c r="E142" s="83">
        <f>E$130*B135</f>
        <v>186.02222222222218</v>
      </c>
    </row>
    <row r="143" spans="1:6" s="6" customFormat="1" x14ac:dyDescent="0.45">
      <c r="A143" s="6" t="s">
        <v>523</v>
      </c>
      <c r="C143" s="114">
        <f>MAX(0,SUM(B121:B124)-SUM(D143:E143))</f>
        <v>0</v>
      </c>
      <c r="D143" s="83">
        <f>(D$130-D$127)*B136</f>
        <v>87.883203921726221</v>
      </c>
      <c r="E143" s="83">
        <f>E$130*B136</f>
        <v>287.48888888888888</v>
      </c>
      <c r="F143" s="34" t="s">
        <v>577</v>
      </c>
    </row>
    <row r="144" spans="1:6" s="6" customFormat="1" x14ac:dyDescent="0.45">
      <c r="A144" s="6" t="s">
        <v>524</v>
      </c>
      <c r="C144" s="83">
        <f>B123-SUM(D144:E144)</f>
        <v>43.631286658199109</v>
      </c>
      <c r="D144" s="83">
        <f>(D$130-D$127)*B137</f>
        <v>5.1696002306897775</v>
      </c>
      <c r="E144" s="83">
        <f>E$130*B137</f>
        <v>16.911111111111108</v>
      </c>
      <c r="F144" s="6" t="s">
        <v>578</v>
      </c>
    </row>
    <row r="145" spans="1:35" s="6" customFormat="1" x14ac:dyDescent="0.45">
      <c r="A145" s="6" t="s">
        <v>134</v>
      </c>
      <c r="C145" s="6">
        <v>0</v>
      </c>
      <c r="D145" s="83">
        <f>D127</f>
        <v>95.212340999999995</v>
      </c>
      <c r="E145" s="6">
        <v>0</v>
      </c>
    </row>
    <row r="146" spans="1:35" s="6" customFormat="1" x14ac:dyDescent="0.45">
      <c r="B146" s="99"/>
    </row>
    <row r="147" spans="1:35" s="6" customFormat="1" x14ac:dyDescent="0.45">
      <c r="A147" s="3" t="s">
        <v>565</v>
      </c>
      <c r="B147" s="104"/>
      <c r="C147" s="9"/>
      <c r="D147" s="9"/>
      <c r="E147" s="9"/>
    </row>
    <row r="148" spans="1:35" s="6" customFormat="1" x14ac:dyDescent="0.45">
      <c r="B148" s="1"/>
      <c r="C148" s="1" t="s">
        <v>509</v>
      </c>
      <c r="D148" s="1" t="s">
        <v>510</v>
      </c>
      <c r="E148" s="1" t="s">
        <v>511</v>
      </c>
    </row>
    <row r="149" spans="1:35" s="6" customFormat="1" x14ac:dyDescent="0.45">
      <c r="A149" s="13" t="s">
        <v>39</v>
      </c>
      <c r="B149" s="83"/>
      <c r="C149" s="51">
        <f>C$143/SUM($C$143:$E$143)</f>
        <v>0</v>
      </c>
      <c r="D149" s="51">
        <f t="shared" ref="D149:E152" si="0">D$143/SUM($C$143:$E$143)</f>
        <v>0.23412290259432145</v>
      </c>
      <c r="E149" s="51">
        <f t="shared" si="0"/>
        <v>0.76587709740567866</v>
      </c>
    </row>
    <row r="150" spans="1:35" s="6" customFormat="1" x14ac:dyDescent="0.45">
      <c r="A150" s="13" t="s">
        <v>40</v>
      </c>
      <c r="B150" s="83"/>
      <c r="C150" s="51">
        <f t="shared" ref="C150:C152" si="1">C$143/SUM($C$143:$E$143)</f>
        <v>0</v>
      </c>
      <c r="D150" s="51">
        <f t="shared" si="0"/>
        <v>0.23412290259432145</v>
      </c>
      <c r="E150" s="51">
        <f t="shared" si="0"/>
        <v>0.76587709740567866</v>
      </c>
    </row>
    <row r="151" spans="1:35" s="6" customFormat="1" x14ac:dyDescent="0.45">
      <c r="A151" s="13" t="s">
        <v>41</v>
      </c>
      <c r="B151" s="83"/>
      <c r="C151" s="51">
        <f t="shared" si="1"/>
        <v>0</v>
      </c>
      <c r="D151" s="51">
        <f t="shared" si="0"/>
        <v>0.23412290259432145</v>
      </c>
      <c r="E151" s="51">
        <f t="shared" si="0"/>
        <v>0.76587709740567866</v>
      </c>
    </row>
    <row r="152" spans="1:35" s="6" customFormat="1" x14ac:dyDescent="0.45">
      <c r="A152" s="13" t="s">
        <v>42</v>
      </c>
      <c r="B152" s="83"/>
      <c r="C152" s="51">
        <f t="shared" si="1"/>
        <v>0</v>
      </c>
      <c r="D152" s="51">
        <f t="shared" si="0"/>
        <v>0.23412290259432145</v>
      </c>
      <c r="E152" s="51">
        <f t="shared" si="0"/>
        <v>0.76587709740567866</v>
      </c>
    </row>
    <row r="153" spans="1:35" s="6" customFormat="1" x14ac:dyDescent="0.45">
      <c r="A153" s="13" t="s">
        <v>43</v>
      </c>
      <c r="B153" s="83"/>
      <c r="C153" s="112">
        <f>C$142/SUM($C$142:$E$142)</f>
        <v>0.34328804956291098</v>
      </c>
      <c r="D153" s="112">
        <f t="shared" ref="D153:E153" si="2">D142/SUM($C$142:$E$142)</f>
        <v>0.15375130800470943</v>
      </c>
      <c r="E153" s="112">
        <f t="shared" si="2"/>
        <v>0.50296064243237959</v>
      </c>
    </row>
    <row r="154" spans="1:35" s="6" customFormat="1" x14ac:dyDescent="0.45">
      <c r="A154" s="13" t="s">
        <v>105</v>
      </c>
      <c r="B154" s="83"/>
      <c r="C154" s="51">
        <v>1</v>
      </c>
      <c r="D154" s="99">
        <v>0</v>
      </c>
      <c r="E154" s="99">
        <v>0</v>
      </c>
    </row>
    <row r="155" spans="1:35" s="6" customFormat="1" x14ac:dyDescent="0.45">
      <c r="A155" s="13" t="s">
        <v>44</v>
      </c>
      <c r="B155" s="83"/>
      <c r="C155" s="99">
        <v>0</v>
      </c>
      <c r="D155" s="99">
        <v>1</v>
      </c>
      <c r="E155" s="99">
        <v>0</v>
      </c>
    </row>
    <row r="156" spans="1:35" s="6" customFormat="1" x14ac:dyDescent="0.45">
      <c r="A156" s="13" t="s">
        <v>45</v>
      </c>
      <c r="B156" s="83"/>
      <c r="C156" s="51">
        <f>C$141/SUM($C$141:$E$141)</f>
        <v>9.006912666272919E-2</v>
      </c>
      <c r="D156" s="51">
        <f t="shared" ref="D156:E157" si="3">D$141/SUM($C$141:$E$141)</f>
        <v>0.2130356572259077</v>
      </c>
      <c r="E156" s="51">
        <f t="shared" si="3"/>
        <v>0.69689521611136307</v>
      </c>
    </row>
    <row r="157" spans="1:35" s="6" customFormat="1" x14ac:dyDescent="0.45">
      <c r="A157" s="13" t="s">
        <v>49</v>
      </c>
      <c r="B157" s="83"/>
      <c r="C157" s="51">
        <f>C$141/SUM($C$141:$E$141)</f>
        <v>9.006912666272919E-2</v>
      </c>
      <c r="D157" s="51">
        <f t="shared" si="3"/>
        <v>0.2130356572259077</v>
      </c>
      <c r="E157" s="51">
        <f t="shared" si="3"/>
        <v>0.69689521611136307</v>
      </c>
    </row>
    <row r="158" spans="1:35" s="6" customFormat="1" x14ac:dyDescent="0.45">
      <c r="B158" s="99"/>
    </row>
    <row r="159" spans="1:35" s="6" customFormat="1" x14ac:dyDescent="0.45">
      <c r="A159" s="115" t="s">
        <v>575</v>
      </c>
      <c r="B159" s="11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s="6" customFormat="1" x14ac:dyDescent="0.45">
      <c r="B160" s="32">
        <v>2017</v>
      </c>
      <c r="C160" s="6">
        <v>2018</v>
      </c>
      <c r="D160" s="32">
        <v>2019</v>
      </c>
      <c r="E160" s="6">
        <v>2020</v>
      </c>
      <c r="F160" s="32">
        <v>2021</v>
      </c>
      <c r="G160" s="6">
        <v>2022</v>
      </c>
      <c r="H160" s="32">
        <v>2023</v>
      </c>
      <c r="I160" s="6">
        <v>2024</v>
      </c>
      <c r="J160" s="32">
        <v>2025</v>
      </c>
      <c r="K160" s="6">
        <v>2026</v>
      </c>
      <c r="L160" s="32">
        <v>2027</v>
      </c>
      <c r="M160" s="6">
        <v>2028</v>
      </c>
      <c r="N160" s="32">
        <v>2029</v>
      </c>
      <c r="O160" s="6">
        <v>2030</v>
      </c>
      <c r="P160" s="32">
        <v>2031</v>
      </c>
      <c r="Q160" s="6">
        <v>2032</v>
      </c>
      <c r="R160" s="32">
        <v>2033</v>
      </c>
      <c r="S160" s="6">
        <v>2034</v>
      </c>
      <c r="T160" s="32">
        <v>2035</v>
      </c>
      <c r="U160" s="6">
        <v>2036</v>
      </c>
      <c r="V160" s="32">
        <v>2037</v>
      </c>
      <c r="W160" s="6">
        <v>2038</v>
      </c>
      <c r="X160" s="32">
        <v>2039</v>
      </c>
      <c r="Y160" s="6">
        <v>2040</v>
      </c>
      <c r="Z160" s="32">
        <v>2041</v>
      </c>
      <c r="AA160" s="6">
        <v>2042</v>
      </c>
      <c r="AB160" s="32">
        <v>2043</v>
      </c>
      <c r="AC160" s="6">
        <v>2044</v>
      </c>
      <c r="AD160" s="32">
        <v>2045</v>
      </c>
      <c r="AE160" s="6">
        <v>2046</v>
      </c>
      <c r="AF160" s="32">
        <v>2047</v>
      </c>
      <c r="AG160" s="6">
        <v>2048</v>
      </c>
      <c r="AH160" s="32">
        <v>2049</v>
      </c>
      <c r="AI160" s="6">
        <v>2050</v>
      </c>
    </row>
    <row r="161" spans="1:35" s="6" customFormat="1" x14ac:dyDescent="0.45">
      <c r="A161" s="13" t="s">
        <v>39</v>
      </c>
      <c r="B161" s="32">
        <f>Data!C65*$C149</f>
        <v>0</v>
      </c>
      <c r="C161" s="32">
        <f>Data!D65*$C149</f>
        <v>0</v>
      </c>
      <c r="D161" s="32">
        <f>Data!E65*$C149</f>
        <v>0</v>
      </c>
      <c r="E161" s="32">
        <f>Data!F65*$C149</f>
        <v>0</v>
      </c>
      <c r="F161" s="32">
        <f>Data!G65*$C149</f>
        <v>0</v>
      </c>
      <c r="G161" s="32">
        <f>Data!H65*$C149</f>
        <v>0</v>
      </c>
      <c r="H161" s="32">
        <f>Data!I65*$C149</f>
        <v>0</v>
      </c>
      <c r="I161" s="32">
        <f>Data!J65*$C149</f>
        <v>0</v>
      </c>
      <c r="J161" s="32">
        <f>Data!K65*$C149</f>
        <v>0</v>
      </c>
      <c r="K161" s="32">
        <f>Data!L65*$C149</f>
        <v>0</v>
      </c>
      <c r="L161" s="32">
        <f>Data!M65*$C149</f>
        <v>0</v>
      </c>
      <c r="M161" s="32">
        <f>Data!N65*$C149</f>
        <v>0</v>
      </c>
      <c r="N161" s="32">
        <f>Data!O65*$C149</f>
        <v>0</v>
      </c>
      <c r="O161" s="32">
        <f>Data!P65*$C149</f>
        <v>0</v>
      </c>
      <c r="P161" s="32">
        <f>Data!Q65*$C149</f>
        <v>0</v>
      </c>
      <c r="Q161" s="32">
        <f>Data!R65*$C149</f>
        <v>0</v>
      </c>
      <c r="R161" s="32">
        <f>Data!S65*$C149</f>
        <v>0</v>
      </c>
      <c r="S161" s="32">
        <f>Data!T65*$C149</f>
        <v>0</v>
      </c>
      <c r="T161" s="32">
        <f>Data!U65*$C149</f>
        <v>0</v>
      </c>
      <c r="U161" s="32">
        <f>Data!V65*$C149</f>
        <v>0</v>
      </c>
      <c r="V161" s="32">
        <f>Data!W65*$C149</f>
        <v>0</v>
      </c>
      <c r="W161" s="32">
        <f>Data!X65*$C149</f>
        <v>0</v>
      </c>
      <c r="X161" s="32">
        <f>Data!Y65*$C149</f>
        <v>0</v>
      </c>
      <c r="Y161" s="32">
        <f>Data!Z65*$C149</f>
        <v>0</v>
      </c>
      <c r="Z161" s="32">
        <f>Data!AA65*$C149</f>
        <v>0</v>
      </c>
      <c r="AA161" s="32">
        <f>Data!AB65*$C149</f>
        <v>0</v>
      </c>
      <c r="AB161" s="32">
        <f>Data!AC65*$C149</f>
        <v>0</v>
      </c>
      <c r="AC161" s="32">
        <f>Data!AD65*$C149</f>
        <v>0</v>
      </c>
      <c r="AD161" s="32">
        <f>Data!AE65*$C149</f>
        <v>0</v>
      </c>
      <c r="AE161" s="32">
        <f>Data!AF65*$C149</f>
        <v>0</v>
      </c>
      <c r="AF161" s="32">
        <f>Data!AG65*$C149</f>
        <v>0</v>
      </c>
      <c r="AG161" s="32">
        <f>Data!AH65*$C149</f>
        <v>0</v>
      </c>
      <c r="AH161" s="32">
        <f>Data!AI65*$C149</f>
        <v>0</v>
      </c>
      <c r="AI161" s="32">
        <f>Data!AJ65*$C149</f>
        <v>0</v>
      </c>
    </row>
    <row r="162" spans="1:35" s="6" customFormat="1" x14ac:dyDescent="0.45">
      <c r="A162" s="13" t="s">
        <v>40</v>
      </c>
      <c r="B162" s="32">
        <f>Data!C66*$C150</f>
        <v>0</v>
      </c>
      <c r="C162" s="32">
        <f>Data!D66*$C150</f>
        <v>0</v>
      </c>
      <c r="D162" s="32">
        <f>Data!E66*$C150</f>
        <v>0</v>
      </c>
      <c r="E162" s="32">
        <f>Data!F66*$C150</f>
        <v>0</v>
      </c>
      <c r="F162" s="32">
        <f>Data!G66*$C150</f>
        <v>0</v>
      </c>
      <c r="G162" s="32">
        <f>Data!H66*$C150</f>
        <v>0</v>
      </c>
      <c r="H162" s="32">
        <f>Data!I66*$C150</f>
        <v>0</v>
      </c>
      <c r="I162" s="32">
        <f>Data!J66*$C150</f>
        <v>0</v>
      </c>
      <c r="J162" s="32">
        <f>Data!K66*$C150</f>
        <v>0</v>
      </c>
      <c r="K162" s="32">
        <f>Data!L66*$C150</f>
        <v>0</v>
      </c>
      <c r="L162" s="32">
        <f>Data!M66*$C150</f>
        <v>0</v>
      </c>
      <c r="M162" s="32">
        <f>Data!N66*$C150</f>
        <v>0</v>
      </c>
      <c r="N162" s="32">
        <f>Data!O66*$C150</f>
        <v>0</v>
      </c>
      <c r="O162" s="32">
        <f>Data!P66*$C150</f>
        <v>0</v>
      </c>
      <c r="P162" s="32">
        <f>Data!Q66*$C150</f>
        <v>0</v>
      </c>
      <c r="Q162" s="32">
        <f>Data!R66*$C150</f>
        <v>0</v>
      </c>
      <c r="R162" s="32">
        <f>Data!S66*$C150</f>
        <v>0</v>
      </c>
      <c r="S162" s="32">
        <f>Data!T66*$C150</f>
        <v>0</v>
      </c>
      <c r="T162" s="32">
        <f>Data!U66*$C150</f>
        <v>0</v>
      </c>
      <c r="U162" s="32">
        <f>Data!V66*$C150</f>
        <v>0</v>
      </c>
      <c r="V162" s="32">
        <f>Data!W66*$C150</f>
        <v>0</v>
      </c>
      <c r="W162" s="32">
        <f>Data!X66*$C150</f>
        <v>0</v>
      </c>
      <c r="X162" s="32">
        <f>Data!Y66*$C150</f>
        <v>0</v>
      </c>
      <c r="Y162" s="32">
        <f>Data!Z66*$C150</f>
        <v>0</v>
      </c>
      <c r="Z162" s="32">
        <f>Data!AA66*$C150</f>
        <v>0</v>
      </c>
      <c r="AA162" s="32">
        <f>Data!AB66*$C150</f>
        <v>0</v>
      </c>
      <c r="AB162" s="32">
        <f>Data!AC66*$C150</f>
        <v>0</v>
      </c>
      <c r="AC162" s="32">
        <f>Data!AD66*$C150</f>
        <v>0</v>
      </c>
      <c r="AD162" s="32">
        <f>Data!AE66*$C150</f>
        <v>0</v>
      </c>
      <c r="AE162" s="32">
        <f>Data!AF66*$C150</f>
        <v>0</v>
      </c>
      <c r="AF162" s="32">
        <f>Data!AG66*$C150</f>
        <v>0</v>
      </c>
      <c r="AG162" s="32">
        <f>Data!AH66*$C150</f>
        <v>0</v>
      </c>
      <c r="AH162" s="32">
        <f>Data!AI66*$C150</f>
        <v>0</v>
      </c>
      <c r="AI162" s="32">
        <f>Data!AJ66*$C150</f>
        <v>0</v>
      </c>
    </row>
    <row r="163" spans="1:35" s="6" customFormat="1" x14ac:dyDescent="0.45">
      <c r="A163" s="13" t="s">
        <v>41</v>
      </c>
      <c r="B163" s="32">
        <f>Data!C67*$C151</f>
        <v>0</v>
      </c>
      <c r="C163" s="32">
        <f>Data!D67*$C151</f>
        <v>0</v>
      </c>
      <c r="D163" s="32">
        <f>Data!E67*$C151</f>
        <v>0</v>
      </c>
      <c r="E163" s="32">
        <f>Data!F67*$C151</f>
        <v>0</v>
      </c>
      <c r="F163" s="32">
        <f>Data!G67*$C151</f>
        <v>0</v>
      </c>
      <c r="G163" s="32">
        <f>Data!H67*$C151</f>
        <v>0</v>
      </c>
      <c r="H163" s="32">
        <f>Data!I67*$C151</f>
        <v>0</v>
      </c>
      <c r="I163" s="32">
        <f>Data!J67*$C151</f>
        <v>0</v>
      </c>
      <c r="J163" s="32">
        <f>Data!K67*$C151</f>
        <v>0</v>
      </c>
      <c r="K163" s="32">
        <f>Data!L67*$C151</f>
        <v>0</v>
      </c>
      <c r="L163" s="32">
        <f>Data!M67*$C151</f>
        <v>0</v>
      </c>
      <c r="M163" s="32">
        <f>Data!N67*$C151</f>
        <v>0</v>
      </c>
      <c r="N163" s="32">
        <f>Data!O67*$C151</f>
        <v>0</v>
      </c>
      <c r="O163" s="32">
        <f>Data!P67*$C151</f>
        <v>0</v>
      </c>
      <c r="P163" s="32">
        <f>Data!Q67*$C151</f>
        <v>0</v>
      </c>
      <c r="Q163" s="32">
        <f>Data!R67*$C151</f>
        <v>0</v>
      </c>
      <c r="R163" s="32">
        <f>Data!S67*$C151</f>
        <v>0</v>
      </c>
      <c r="S163" s="32">
        <f>Data!T67*$C151</f>
        <v>0</v>
      </c>
      <c r="T163" s="32">
        <f>Data!U67*$C151</f>
        <v>0</v>
      </c>
      <c r="U163" s="32">
        <f>Data!V67*$C151</f>
        <v>0</v>
      </c>
      <c r="V163" s="32">
        <f>Data!W67*$C151</f>
        <v>0</v>
      </c>
      <c r="W163" s="32">
        <f>Data!X67*$C151</f>
        <v>0</v>
      </c>
      <c r="X163" s="32">
        <f>Data!Y67*$C151</f>
        <v>0</v>
      </c>
      <c r="Y163" s="32">
        <f>Data!Z67*$C151</f>
        <v>0</v>
      </c>
      <c r="Z163" s="32">
        <f>Data!AA67*$C151</f>
        <v>0</v>
      </c>
      <c r="AA163" s="32">
        <f>Data!AB67*$C151</f>
        <v>0</v>
      </c>
      <c r="AB163" s="32">
        <f>Data!AC67*$C151</f>
        <v>0</v>
      </c>
      <c r="AC163" s="32">
        <f>Data!AD67*$C151</f>
        <v>0</v>
      </c>
      <c r="AD163" s="32">
        <f>Data!AE67*$C151</f>
        <v>0</v>
      </c>
      <c r="AE163" s="32">
        <f>Data!AF67*$C151</f>
        <v>0</v>
      </c>
      <c r="AF163" s="32">
        <f>Data!AG67*$C151</f>
        <v>0</v>
      </c>
      <c r="AG163" s="32">
        <f>Data!AH67*$C151</f>
        <v>0</v>
      </c>
      <c r="AH163" s="32">
        <f>Data!AI67*$C151</f>
        <v>0</v>
      </c>
      <c r="AI163" s="32">
        <f>Data!AJ67*$C151</f>
        <v>0</v>
      </c>
    </row>
    <row r="164" spans="1:35" s="6" customFormat="1" x14ac:dyDescent="0.45">
      <c r="A164" s="13" t="s">
        <v>42</v>
      </c>
      <c r="B164" s="32">
        <f>Data!C68*$C152</f>
        <v>0</v>
      </c>
      <c r="C164" s="32">
        <f>Data!D68*$C152</f>
        <v>0</v>
      </c>
      <c r="D164" s="32">
        <f>Data!E68*$C152</f>
        <v>0</v>
      </c>
      <c r="E164" s="32">
        <f>Data!F68*$C152</f>
        <v>0</v>
      </c>
      <c r="F164" s="32">
        <f>Data!G68*$C152</f>
        <v>0</v>
      </c>
      <c r="G164" s="32">
        <f>Data!H68*$C152</f>
        <v>0</v>
      </c>
      <c r="H164" s="32">
        <f>Data!I68*$C152</f>
        <v>0</v>
      </c>
      <c r="I164" s="32">
        <f>Data!J68*$C152</f>
        <v>0</v>
      </c>
      <c r="J164" s="32">
        <f>Data!K68*$C152</f>
        <v>0</v>
      </c>
      <c r="K164" s="32">
        <f>Data!L68*$C152</f>
        <v>0</v>
      </c>
      <c r="L164" s="32">
        <f>Data!M68*$C152</f>
        <v>0</v>
      </c>
      <c r="M164" s="32">
        <f>Data!N68*$C152</f>
        <v>0</v>
      </c>
      <c r="N164" s="32">
        <f>Data!O68*$C152</f>
        <v>0</v>
      </c>
      <c r="O164" s="32">
        <f>Data!P68*$C152</f>
        <v>0</v>
      </c>
      <c r="P164" s="32">
        <f>Data!Q68*$C152</f>
        <v>0</v>
      </c>
      <c r="Q164" s="32">
        <f>Data!R68*$C152</f>
        <v>0</v>
      </c>
      <c r="R164" s="32">
        <f>Data!S68*$C152</f>
        <v>0</v>
      </c>
      <c r="S164" s="32">
        <f>Data!T68*$C152</f>
        <v>0</v>
      </c>
      <c r="T164" s="32">
        <f>Data!U68*$C152</f>
        <v>0</v>
      </c>
      <c r="U164" s="32">
        <f>Data!V68*$C152</f>
        <v>0</v>
      </c>
      <c r="V164" s="32">
        <f>Data!W68*$C152</f>
        <v>0</v>
      </c>
      <c r="W164" s="32">
        <f>Data!X68*$C152</f>
        <v>0</v>
      </c>
      <c r="X164" s="32">
        <f>Data!Y68*$C152</f>
        <v>0</v>
      </c>
      <c r="Y164" s="32">
        <f>Data!Z68*$C152</f>
        <v>0</v>
      </c>
      <c r="Z164" s="32">
        <f>Data!AA68*$C152</f>
        <v>0</v>
      </c>
      <c r="AA164" s="32">
        <f>Data!AB68*$C152</f>
        <v>0</v>
      </c>
      <c r="AB164" s="32">
        <f>Data!AC68*$C152</f>
        <v>0</v>
      </c>
      <c r="AC164" s="32">
        <f>Data!AD68*$C152</f>
        <v>0</v>
      </c>
      <c r="AD164" s="32">
        <f>Data!AE68*$C152</f>
        <v>0</v>
      </c>
      <c r="AE164" s="32">
        <f>Data!AF68*$C152</f>
        <v>0</v>
      </c>
      <c r="AF164" s="32">
        <f>Data!AG68*$C152</f>
        <v>0</v>
      </c>
      <c r="AG164" s="32">
        <f>Data!AH68*$C152</f>
        <v>0</v>
      </c>
      <c r="AH164" s="32">
        <f>Data!AI68*$C152</f>
        <v>0</v>
      </c>
      <c r="AI164" s="32">
        <f>Data!AJ68*$C152</f>
        <v>0</v>
      </c>
    </row>
    <row r="165" spans="1:35" s="6" customFormat="1" x14ac:dyDescent="0.45">
      <c r="A165" s="13" t="s">
        <v>43</v>
      </c>
      <c r="B165" s="32">
        <f>Data!C70*$C153</f>
        <v>126.96660624019023</v>
      </c>
      <c r="C165" s="32">
        <f>Data!D70*$C153</f>
        <v>136.74749760113434</v>
      </c>
      <c r="D165" s="32">
        <f>Data!E70*$C153</f>
        <v>145.23369387440221</v>
      </c>
      <c r="E165" s="32">
        <f>Data!F70*$C153</f>
        <v>147.86711589143187</v>
      </c>
      <c r="F165" s="32">
        <f>Data!G70*$C153</f>
        <v>149.64970362694061</v>
      </c>
      <c r="G165" s="32">
        <f>Data!H70*$C153</f>
        <v>150.64894545174417</v>
      </c>
      <c r="H165" s="32">
        <f>Data!I70*$C153</f>
        <v>151.00345352791899</v>
      </c>
      <c r="I165" s="32">
        <f>Data!J70*$C153</f>
        <v>151.42330270815958</v>
      </c>
      <c r="J165" s="32">
        <f>Data!K70*$C153</f>
        <v>151.96933908281068</v>
      </c>
      <c r="K165" s="32">
        <f>Data!L70*$C153</f>
        <v>152.85968993829292</v>
      </c>
      <c r="L165" s="32">
        <f>Data!M70*$C153</f>
        <v>152.8895789989042</v>
      </c>
      <c r="M165" s="32">
        <f>Data!N70*$C153</f>
        <v>152.79239003261634</v>
      </c>
      <c r="N165" s="32">
        <f>Data!O70*$C153</f>
        <v>152.53735447483507</v>
      </c>
      <c r="O165" s="32">
        <f>Data!P70*$C153</f>
        <v>152.21497713023518</v>
      </c>
      <c r="P165" s="32">
        <f>Data!Q70*$C153</f>
        <v>152.19679041594543</v>
      </c>
      <c r="Q165" s="32">
        <f>Data!R70*$C153</f>
        <v>151.84734206233313</v>
      </c>
      <c r="R165" s="32">
        <f>Data!S70*$C153</f>
        <v>151.62408124641939</v>
      </c>
      <c r="S165" s="32">
        <f>Data!T70*$C153</f>
        <v>151.52578208657926</v>
      </c>
      <c r="T165" s="32">
        <f>Data!U70*$C153</f>
        <v>151.4231351835914</v>
      </c>
      <c r="U165" s="32">
        <f>Data!V70*$C153</f>
        <v>151.49151404360771</v>
      </c>
      <c r="V165" s="32">
        <f>Data!W70*$C153</f>
        <v>151.54437731364797</v>
      </c>
      <c r="W165" s="32">
        <f>Data!X70*$C153</f>
        <v>151.77771638012075</v>
      </c>
      <c r="X165" s="32">
        <f>Data!Y70*$C153</f>
        <v>151.95196905079086</v>
      </c>
      <c r="Y165" s="32">
        <f>Data!Z70*$C153</f>
        <v>152.14816984290974</v>
      </c>
      <c r="Z165" s="32">
        <f>Data!AA70*$C153</f>
        <v>152.32238028914972</v>
      </c>
      <c r="AA165" s="32">
        <f>Data!AB70*$C153</f>
        <v>152.42270175888984</v>
      </c>
      <c r="AB165" s="32">
        <f>Data!AC70*$C153</f>
        <v>152.35814644116954</v>
      </c>
      <c r="AC165" s="32">
        <f>Data!AD70*$C153</f>
        <v>152.50378845592491</v>
      </c>
      <c r="AD165" s="32">
        <f>Data!AE70*$C153</f>
        <v>152.54360883981005</v>
      </c>
      <c r="AE165" s="32">
        <f>Data!AF70*$C153</f>
        <v>152.69137752403248</v>
      </c>
      <c r="AF165" s="32">
        <f>Data!AG70*$C153</f>
        <v>152.81673705095548</v>
      </c>
      <c r="AG165" s="32">
        <f>Data!AH70*$C153</f>
        <v>152.98731242003868</v>
      </c>
      <c r="AH165" s="32">
        <f>Data!AI70*$C153</f>
        <v>152.95611405880632</v>
      </c>
      <c r="AI165" s="32">
        <f>Data!AJ70*$C153</f>
        <v>153.23558039721087</v>
      </c>
    </row>
    <row r="166" spans="1:35" s="6" customFormat="1" x14ac:dyDescent="0.45">
      <c r="A166" s="13" t="s">
        <v>105</v>
      </c>
      <c r="B166" s="32">
        <f>Data!C71*$C154</f>
        <v>1627.4532469999999</v>
      </c>
      <c r="C166" s="32">
        <f>Data!D71*$C154</f>
        <v>1807.0036620000001</v>
      </c>
      <c r="D166" s="32">
        <f>Data!E71*$C154</f>
        <v>1939.764038</v>
      </c>
      <c r="E166" s="32">
        <f>Data!F71*$C154</f>
        <v>2025.343384</v>
      </c>
      <c r="F166" s="32">
        <f>Data!G71*$C154</f>
        <v>2070.8859859999998</v>
      </c>
      <c r="G166" s="32">
        <f>Data!H71*$C154</f>
        <v>2108.9038089999999</v>
      </c>
      <c r="H166" s="32">
        <f>Data!I71*$C154</f>
        <v>2138.9731449999999</v>
      </c>
      <c r="I166" s="32">
        <f>Data!J71*$C154</f>
        <v>2171.8625489999999</v>
      </c>
      <c r="J166" s="32">
        <f>Data!K71*$C154</f>
        <v>2202.2778320000002</v>
      </c>
      <c r="K166" s="32">
        <f>Data!L71*$C154</f>
        <v>2256.0815429999998</v>
      </c>
      <c r="L166" s="32">
        <f>Data!M71*$C154</f>
        <v>2275.3491210000002</v>
      </c>
      <c r="M166" s="32">
        <f>Data!N71*$C154</f>
        <v>2291.0998540000001</v>
      </c>
      <c r="N166" s="32">
        <f>Data!O71*$C154</f>
        <v>2297.4602049999999</v>
      </c>
      <c r="O166" s="32">
        <f>Data!P71*$C154</f>
        <v>2302.0871579999998</v>
      </c>
      <c r="P166" s="32">
        <f>Data!Q71*$C154</f>
        <v>2319.1972660000001</v>
      </c>
      <c r="Q166" s="32">
        <f>Data!R71*$C154</f>
        <v>2334.9399410000001</v>
      </c>
      <c r="R166" s="32">
        <f>Data!S71*$C154</f>
        <v>2340.8569339999999</v>
      </c>
      <c r="S166" s="32">
        <f>Data!T71*$C154</f>
        <v>2356.2148440000001</v>
      </c>
      <c r="T166" s="32">
        <f>Data!U71*$C154</f>
        <v>2366.6057129999999</v>
      </c>
      <c r="U166" s="32">
        <f>Data!V71*$C154</f>
        <v>2387.185547</v>
      </c>
      <c r="V166" s="32">
        <f>Data!W71*$C154</f>
        <v>2399.076904</v>
      </c>
      <c r="W166" s="32">
        <f>Data!X71*$C154</f>
        <v>2419.9704590000001</v>
      </c>
      <c r="X166" s="32">
        <f>Data!Y71*$C154</f>
        <v>2434.2619629999999</v>
      </c>
      <c r="Y166" s="32">
        <f>Data!Z71*$C154</f>
        <v>2456.3239749999998</v>
      </c>
      <c r="Z166" s="32">
        <f>Data!AA71*$C154</f>
        <v>2452.2963869999999</v>
      </c>
      <c r="AA166" s="32">
        <f>Data!AB71*$C154</f>
        <v>2454.414307</v>
      </c>
      <c r="AB166" s="32">
        <f>Data!AC71*$C154</f>
        <v>2445.9584960000002</v>
      </c>
      <c r="AC166" s="32">
        <f>Data!AD71*$C154</f>
        <v>2447.3666990000002</v>
      </c>
      <c r="AD166" s="32">
        <f>Data!AE71*$C154</f>
        <v>2441.6447750000002</v>
      </c>
      <c r="AE166" s="32">
        <f>Data!AF71*$C154</f>
        <v>2438.391357</v>
      </c>
      <c r="AF166" s="32">
        <f>Data!AG71*$C154</f>
        <v>2429.4794919999999</v>
      </c>
      <c r="AG166" s="32">
        <f>Data!AH71*$C154</f>
        <v>2430.6076659999999</v>
      </c>
      <c r="AH166" s="32">
        <f>Data!AI71*$C154</f>
        <v>2420.4106449999999</v>
      </c>
      <c r="AI166" s="32">
        <f>Data!AJ71*$C154</f>
        <v>2421.1447750000002</v>
      </c>
    </row>
    <row r="167" spans="1:35" s="6" customFormat="1" x14ac:dyDescent="0.45">
      <c r="A167" s="13" t="s">
        <v>44</v>
      </c>
      <c r="B167" s="32">
        <f>Data!C72*$C155</f>
        <v>0</v>
      </c>
      <c r="C167" s="32">
        <f>Data!D72*$C155</f>
        <v>0</v>
      </c>
      <c r="D167" s="32">
        <f>Data!E72*$C155</f>
        <v>0</v>
      </c>
      <c r="E167" s="32">
        <f>Data!F72*$C155</f>
        <v>0</v>
      </c>
      <c r="F167" s="32">
        <f>Data!G72*$C155</f>
        <v>0</v>
      </c>
      <c r="G167" s="32">
        <f>Data!H72*$C155</f>
        <v>0</v>
      </c>
      <c r="H167" s="32">
        <f>Data!I72*$C155</f>
        <v>0</v>
      </c>
      <c r="I167" s="32">
        <f>Data!J72*$C155</f>
        <v>0</v>
      </c>
      <c r="J167" s="32">
        <f>Data!K72*$C155</f>
        <v>0</v>
      </c>
      <c r="K167" s="32">
        <f>Data!L72*$C155</f>
        <v>0</v>
      </c>
      <c r="L167" s="32">
        <f>Data!M72*$C155</f>
        <v>0</v>
      </c>
      <c r="M167" s="32">
        <f>Data!N72*$C155</f>
        <v>0</v>
      </c>
      <c r="N167" s="32">
        <f>Data!O72*$C155</f>
        <v>0</v>
      </c>
      <c r="O167" s="32">
        <f>Data!P72*$C155</f>
        <v>0</v>
      </c>
      <c r="P167" s="32">
        <f>Data!Q72*$C155</f>
        <v>0</v>
      </c>
      <c r="Q167" s="32">
        <f>Data!R72*$C155</f>
        <v>0</v>
      </c>
      <c r="R167" s="32">
        <f>Data!S72*$C155</f>
        <v>0</v>
      </c>
      <c r="S167" s="32">
        <f>Data!T72*$C155</f>
        <v>0</v>
      </c>
      <c r="T167" s="32">
        <f>Data!U72*$C155</f>
        <v>0</v>
      </c>
      <c r="U167" s="32">
        <f>Data!V72*$C155</f>
        <v>0</v>
      </c>
      <c r="V167" s="32">
        <f>Data!W72*$C155</f>
        <v>0</v>
      </c>
      <c r="W167" s="32">
        <f>Data!X72*$C155</f>
        <v>0</v>
      </c>
      <c r="X167" s="32">
        <f>Data!Y72*$C155</f>
        <v>0</v>
      </c>
      <c r="Y167" s="32">
        <f>Data!Z72*$C155</f>
        <v>0</v>
      </c>
      <c r="Z167" s="32">
        <f>Data!AA72*$C155</f>
        <v>0</v>
      </c>
      <c r="AA167" s="32">
        <f>Data!AB72*$C155</f>
        <v>0</v>
      </c>
      <c r="AB167" s="32">
        <f>Data!AC72*$C155</f>
        <v>0</v>
      </c>
      <c r="AC167" s="32">
        <f>Data!AD72*$C155</f>
        <v>0</v>
      </c>
      <c r="AD167" s="32">
        <f>Data!AE72*$C155</f>
        <v>0</v>
      </c>
      <c r="AE167" s="32">
        <f>Data!AF72*$C155</f>
        <v>0</v>
      </c>
      <c r="AF167" s="32">
        <f>Data!AG72*$C155</f>
        <v>0</v>
      </c>
      <c r="AG167" s="32">
        <f>Data!AH72*$C155</f>
        <v>0</v>
      </c>
      <c r="AH167" s="32">
        <f>Data!AI72*$C155</f>
        <v>0</v>
      </c>
      <c r="AI167" s="32">
        <f>Data!AJ72*$C155</f>
        <v>0</v>
      </c>
    </row>
    <row r="168" spans="1:35" s="6" customFormat="1" x14ac:dyDescent="0.45">
      <c r="A168" s="13" t="s">
        <v>45</v>
      </c>
      <c r="B168" s="32">
        <f>Data!C73*$C156</f>
        <v>0.56235217660460279</v>
      </c>
      <c r="C168" s="32">
        <f>Data!D73*$C156</f>
        <v>0.61526265457873641</v>
      </c>
      <c r="D168" s="32">
        <f>Data!E73*$C156</f>
        <v>0.71565334288050775</v>
      </c>
      <c r="E168" s="32">
        <f>Data!F73*$C156</f>
        <v>0.75874367404373066</v>
      </c>
      <c r="F168" s="32">
        <f>Data!G73*$C156</f>
        <v>0.79374489694137385</v>
      </c>
      <c r="G168" s="32">
        <f>Data!H73*$C156</f>
        <v>0.81401126106262789</v>
      </c>
      <c r="H168" s="32">
        <f>Data!I73*$C156</f>
        <v>0.82649132932214242</v>
      </c>
      <c r="I168" s="32">
        <f>Data!J73*$C156</f>
        <v>0.84200879874010393</v>
      </c>
      <c r="J168" s="32">
        <f>Data!K73*$C156</f>
        <v>0.85988148575116929</v>
      </c>
      <c r="K168" s="32">
        <f>Data!L73*$C156</f>
        <v>0.8806299899074489</v>
      </c>
      <c r="L168" s="32">
        <f>Data!M73*$C156</f>
        <v>0.89040330077249497</v>
      </c>
      <c r="M168" s="32">
        <f>Data!N73*$C156</f>
        <v>0.89694186902257589</v>
      </c>
      <c r="N168" s="32">
        <f>Data!O73*$C156</f>
        <v>0.90246950139499416</v>
      </c>
      <c r="O168" s="32">
        <f>Data!P73*$C156</f>
        <v>0.90376091253308444</v>
      </c>
      <c r="P168" s="32">
        <f>Data!Q73*$C156</f>
        <v>0.90919226100910033</v>
      </c>
      <c r="Q168" s="32">
        <f>Data!R73*$C156</f>
        <v>0.91034442527736992</v>
      </c>
      <c r="R168" s="32">
        <f>Data!S73*$C156</f>
        <v>0.91146371431440765</v>
      </c>
      <c r="S168" s="32">
        <f>Data!T73*$C156</f>
        <v>0.91286708137693962</v>
      </c>
      <c r="T168" s="32">
        <f>Data!U73*$C156</f>
        <v>0.9119708034975188</v>
      </c>
      <c r="U168" s="32">
        <f>Data!V73*$C156</f>
        <v>0.91276188063699748</v>
      </c>
      <c r="V168" s="32">
        <f>Data!W73*$C156</f>
        <v>0.91280664499294906</v>
      </c>
      <c r="W168" s="32">
        <f>Data!X73*$C156</f>
        <v>0.91509025763035567</v>
      </c>
      <c r="X168" s="32">
        <f>Data!Y73*$C156</f>
        <v>0.91601670866720863</v>
      </c>
      <c r="Y168" s="32">
        <f>Data!Z73*$C156</f>
        <v>0.91665764057254051</v>
      </c>
      <c r="Z168" s="32">
        <f>Data!AA73*$C156</f>
        <v>0.91633384206218815</v>
      </c>
      <c r="AA168" s="32">
        <f>Data!AB73*$C156</f>
        <v>0.91496109850272134</v>
      </c>
      <c r="AB168" s="32">
        <f>Data!AC73*$C156</f>
        <v>0.9101465434060918</v>
      </c>
      <c r="AC168" s="32">
        <f>Data!AD73*$C156</f>
        <v>0.90829625333705932</v>
      </c>
      <c r="AD168" s="32">
        <f>Data!AE73*$C156</f>
        <v>0.9042645790893824</v>
      </c>
      <c r="AE168" s="32">
        <f>Data!AF73*$C156</f>
        <v>0.90194331755703061</v>
      </c>
      <c r="AF168" s="32">
        <f>Data!AG73*$C156</f>
        <v>0.89890843833412992</v>
      </c>
      <c r="AG168" s="32">
        <f>Data!AH73*$C156</f>
        <v>0.89604424010625505</v>
      </c>
      <c r="AH168" s="32">
        <f>Data!AI73*$C156</f>
        <v>0.89040456174026816</v>
      </c>
      <c r="AI168" s="32">
        <f>Data!AJ73*$C156</f>
        <v>0.88835981242677098</v>
      </c>
    </row>
    <row r="169" spans="1:35" s="6" customFormat="1" x14ac:dyDescent="0.45">
      <c r="A169" s="13" t="s">
        <v>49</v>
      </c>
      <c r="B169" s="32">
        <f>Data!C74*$C157</f>
        <v>34.408047354581221</v>
      </c>
      <c r="C169" s="32">
        <f>Data!D74*$C157</f>
        <v>35.136711723222916</v>
      </c>
      <c r="D169" s="32">
        <f>Data!E74*$C157</f>
        <v>37.955852330069916</v>
      </c>
      <c r="E169" s="32">
        <f>Data!F74*$C157</f>
        <v>39.370727614984723</v>
      </c>
      <c r="F169" s="32">
        <f>Data!G74*$C157</f>
        <v>40.452736319943739</v>
      </c>
      <c r="G169" s="32">
        <f>Data!H74*$C157</f>
        <v>41.214442727839916</v>
      </c>
      <c r="H169" s="32">
        <f>Data!I74*$C157</f>
        <v>41.702384925935995</v>
      </c>
      <c r="I169" s="32">
        <f>Data!J74*$C157</f>
        <v>42.256411202541017</v>
      </c>
      <c r="J169" s="32">
        <f>Data!K74*$C157</f>
        <v>42.834909170791178</v>
      </c>
      <c r="K169" s="32">
        <f>Data!L74*$C157</f>
        <v>43.36904863457471</v>
      </c>
      <c r="L169" s="32">
        <f>Data!M74*$C157</f>
        <v>43.497470276199955</v>
      </c>
      <c r="M169" s="32">
        <f>Data!N74*$C157</f>
        <v>43.549090694072895</v>
      </c>
      <c r="N169" s="32">
        <f>Data!O74*$C157</f>
        <v>43.670956654313983</v>
      </c>
      <c r="O169" s="32">
        <f>Data!P74*$C157</f>
        <v>43.490925583249258</v>
      </c>
      <c r="P169" s="32">
        <f>Data!Q74*$C157</f>
        <v>43.424995522946901</v>
      </c>
      <c r="Q169" s="32">
        <f>Data!R74*$C157</f>
        <v>43.20272806610884</v>
      </c>
      <c r="R169" s="32">
        <f>Data!S74*$C157</f>
        <v>43.077731303024947</v>
      </c>
      <c r="S169" s="32">
        <f>Data!T74*$C157</f>
        <v>42.949655977191725</v>
      </c>
      <c r="T169" s="32">
        <f>Data!U74*$C157</f>
        <v>42.881230101389548</v>
      </c>
      <c r="U169" s="32">
        <f>Data!V74*$C157</f>
        <v>42.87724445246559</v>
      </c>
      <c r="V169" s="32">
        <f>Data!W74*$C157</f>
        <v>42.861216831514213</v>
      </c>
      <c r="W169" s="32">
        <f>Data!X74*$C157</f>
        <v>42.918246711065393</v>
      </c>
      <c r="X169" s="32">
        <f>Data!Y74*$C157</f>
        <v>42.943163614403623</v>
      </c>
      <c r="Y169" s="32">
        <f>Data!Z74*$C157</f>
        <v>42.920181756182615</v>
      </c>
      <c r="Z169" s="32">
        <f>Data!AA74*$C157</f>
        <v>42.890102811057091</v>
      </c>
      <c r="AA169" s="32">
        <f>Data!AB74*$C157</f>
        <v>42.821154714458515</v>
      </c>
      <c r="AB169" s="32">
        <f>Data!AC74*$C157</f>
        <v>42.685789823997105</v>
      </c>
      <c r="AC169" s="32">
        <f>Data!AD74*$C157</f>
        <v>42.651882040297146</v>
      </c>
      <c r="AD169" s="32">
        <f>Data!AE74*$C157</f>
        <v>42.60289758548511</v>
      </c>
      <c r="AE169" s="32">
        <f>Data!AF74*$C157</f>
        <v>42.554146769987639</v>
      </c>
      <c r="AF169" s="32">
        <f>Data!AG74*$C157</f>
        <v>42.512600313724541</v>
      </c>
      <c r="AG169" s="32">
        <f>Data!AH74*$C157</f>
        <v>42.509568496851948</v>
      </c>
      <c r="AH169" s="32">
        <f>Data!AI74*$C157</f>
        <v>42.436351573995204</v>
      </c>
      <c r="AI169" s="32">
        <f>Data!AJ74*$C157</f>
        <v>42.468830140793273</v>
      </c>
    </row>
    <row r="170" spans="1:35" s="6" customFormat="1" x14ac:dyDescent="0.45">
      <c r="B170" s="99"/>
    </row>
    <row r="171" spans="1:35" s="6" customFormat="1" x14ac:dyDescent="0.45">
      <c r="A171" s="115" t="s">
        <v>576</v>
      </c>
      <c r="B171" s="11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</row>
    <row r="172" spans="1:35" s="6" customFormat="1" x14ac:dyDescent="0.45">
      <c r="B172" s="32">
        <v>2017</v>
      </c>
      <c r="C172" s="6">
        <v>2018</v>
      </c>
      <c r="D172" s="32">
        <v>2019</v>
      </c>
      <c r="E172" s="6">
        <v>2020</v>
      </c>
      <c r="F172" s="32">
        <v>2021</v>
      </c>
      <c r="G172" s="6">
        <v>2022</v>
      </c>
      <c r="H172" s="32">
        <v>2023</v>
      </c>
      <c r="I172" s="6">
        <v>2024</v>
      </c>
      <c r="J172" s="32">
        <v>2025</v>
      </c>
      <c r="K172" s="6">
        <v>2026</v>
      </c>
      <c r="L172" s="32">
        <v>2027</v>
      </c>
      <c r="M172" s="6">
        <v>2028</v>
      </c>
      <c r="N172" s="32">
        <v>2029</v>
      </c>
      <c r="O172" s="6">
        <v>2030</v>
      </c>
      <c r="P172" s="32">
        <v>2031</v>
      </c>
      <c r="Q172" s="6">
        <v>2032</v>
      </c>
      <c r="R172" s="32">
        <v>2033</v>
      </c>
      <c r="S172" s="6">
        <v>2034</v>
      </c>
      <c r="T172" s="32">
        <v>2035</v>
      </c>
      <c r="U172" s="6">
        <v>2036</v>
      </c>
      <c r="V172" s="32">
        <v>2037</v>
      </c>
      <c r="W172" s="6">
        <v>2038</v>
      </c>
      <c r="X172" s="32">
        <v>2039</v>
      </c>
      <c r="Y172" s="6">
        <v>2040</v>
      </c>
      <c r="Z172" s="32">
        <v>2041</v>
      </c>
      <c r="AA172" s="6">
        <v>2042</v>
      </c>
      <c r="AB172" s="32">
        <v>2043</v>
      </c>
      <c r="AC172" s="6">
        <v>2044</v>
      </c>
      <c r="AD172" s="32">
        <v>2045</v>
      </c>
      <c r="AE172" s="6">
        <v>2046</v>
      </c>
      <c r="AF172" s="32">
        <v>2047</v>
      </c>
      <c r="AG172" s="6">
        <v>2048</v>
      </c>
      <c r="AH172" s="32">
        <v>2049</v>
      </c>
      <c r="AI172" s="6">
        <v>2050</v>
      </c>
    </row>
    <row r="173" spans="1:35" s="6" customFormat="1" x14ac:dyDescent="0.45">
      <c r="A173" s="13" t="s">
        <v>39</v>
      </c>
      <c r="B173" s="32">
        <f>Data!C65*$D149</f>
        <v>9.337379738584227</v>
      </c>
      <c r="C173" s="32">
        <f>Data!D65*$D149</f>
        <v>9.0100976941873068</v>
      </c>
      <c r="D173" s="32">
        <f>Data!E65*$D149</f>
        <v>9.5094898055996815</v>
      </c>
      <c r="E173" s="32">
        <f>Data!F65*$D149</f>
        <v>10.067730581562362</v>
      </c>
      <c r="F173" s="32">
        <f>Data!G65*$D149</f>
        <v>10.543764250982901</v>
      </c>
      <c r="G173" s="32">
        <f>Data!H65*$D149</f>
        <v>10.852839493736672</v>
      </c>
      <c r="H173" s="32">
        <f>Data!I65*$D149</f>
        <v>11.081434052232034</v>
      </c>
      <c r="I173" s="32">
        <f>Data!J65*$D149</f>
        <v>11.337636383401318</v>
      </c>
      <c r="J173" s="32">
        <f>Data!K65*$D149</f>
        <v>11.606666308403746</v>
      </c>
      <c r="K173" s="32">
        <f>Data!L65*$D149</f>
        <v>11.862021114665637</v>
      </c>
      <c r="L173" s="32">
        <f>Data!M65*$D149</f>
        <v>12.007353842942674</v>
      </c>
      <c r="M173" s="32">
        <f>Data!N65*$D149</f>
        <v>12.130646475292382</v>
      </c>
      <c r="N173" s="32">
        <f>Data!O65*$D149</f>
        <v>12.276204429801712</v>
      </c>
      <c r="O173" s="32">
        <f>Data!P65*$D149</f>
        <v>12.317296276927653</v>
      </c>
      <c r="P173" s="32">
        <f>Data!Q65*$D149</f>
        <v>12.394487534404611</v>
      </c>
      <c r="Q173" s="32">
        <f>Data!R65*$D149</f>
        <v>12.412481050083498</v>
      </c>
      <c r="R173" s="32">
        <f>Data!S65*$D149</f>
        <v>12.454900139944243</v>
      </c>
      <c r="S173" s="32">
        <f>Data!T65*$D149</f>
        <v>12.490754891862052</v>
      </c>
      <c r="T173" s="32">
        <f>Data!U65*$D149</f>
        <v>12.533403422167341</v>
      </c>
      <c r="U173" s="32">
        <f>Data!V65*$D149</f>
        <v>12.59151342895996</v>
      </c>
      <c r="V173" s="32">
        <f>Data!W65*$D149</f>
        <v>12.635237285756865</v>
      </c>
      <c r="W173" s="32">
        <f>Data!X65*$D149</f>
        <v>12.704422944702513</v>
      </c>
      <c r="X173" s="32">
        <f>Data!Y65*$D149</f>
        <v>12.754531567176068</v>
      </c>
      <c r="Y173" s="32">
        <f>Data!Z65*$D149</f>
        <v>12.801197412366973</v>
      </c>
      <c r="Z173" s="32">
        <f>Data!AA65*$D149</f>
        <v>12.841540768573317</v>
      </c>
      <c r="AA173" s="32">
        <f>Data!AB65*$D149</f>
        <v>12.86449464618947</v>
      </c>
      <c r="AB173" s="32">
        <f>Data!AC65*$D149</f>
        <v>12.85811339235636</v>
      </c>
      <c r="AC173" s="32">
        <f>Data!AD65*$D149</f>
        <v>12.884995852278045</v>
      </c>
      <c r="AD173" s="32">
        <f>Data!AE65*$D149</f>
        <v>12.901821094672986</v>
      </c>
      <c r="AE173" s="32">
        <f>Data!AF65*$D149</f>
        <v>12.918682157872025</v>
      </c>
      <c r="AF173" s="32">
        <f>Data!AG65*$D149</f>
        <v>12.935125077567028</v>
      </c>
      <c r="AG173" s="32">
        <f>Data!AH65*$D149</f>
        <v>12.96204335829281</v>
      </c>
      <c r="AH173" s="32">
        <f>Data!AI65*$D149</f>
        <v>12.961730804217847</v>
      </c>
      <c r="AI173" s="32">
        <f>Data!AJ65*$D149</f>
        <v>12.997170222106453</v>
      </c>
    </row>
    <row r="174" spans="1:35" s="6" customFormat="1" x14ac:dyDescent="0.45">
      <c r="A174" s="13" t="s">
        <v>40</v>
      </c>
      <c r="B174" s="32">
        <f>Data!C66*$D150</f>
        <v>53.514645269971851</v>
      </c>
      <c r="C174" s="32">
        <f>Data!D66*$D150</f>
        <v>58.433684046684043</v>
      </c>
      <c r="D174" s="32">
        <f>Data!E66*$D150</f>
        <v>62.249005652120317</v>
      </c>
      <c r="E174" s="32">
        <f>Data!F66*$D150</f>
        <v>62.893622561151624</v>
      </c>
      <c r="F174" s="32">
        <f>Data!G66*$D150</f>
        <v>63.015513967929316</v>
      </c>
      <c r="G174" s="32">
        <f>Data!H66*$D150</f>
        <v>63.302623097592971</v>
      </c>
      <c r="H174" s="32">
        <f>Data!I66*$D150</f>
        <v>63.147629521863287</v>
      </c>
      <c r="I174" s="32">
        <f>Data!J66*$D150</f>
        <v>63.143256808411529</v>
      </c>
      <c r="J174" s="32">
        <f>Data!K66*$D150</f>
        <v>63.114856061466519</v>
      </c>
      <c r="K174" s="32">
        <f>Data!L66*$D150</f>
        <v>63.405580516992046</v>
      </c>
      <c r="L174" s="32">
        <f>Data!M66*$D150</f>
        <v>63.135033241457904</v>
      </c>
      <c r="M174" s="32">
        <f>Data!N66*$D150</f>
        <v>62.715329542401555</v>
      </c>
      <c r="N174" s="32">
        <f>Data!O66*$D150</f>
        <v>62.533664217362521</v>
      </c>
      <c r="O174" s="32">
        <f>Data!P66*$D150</f>
        <v>62.261687855630946</v>
      </c>
      <c r="P174" s="32">
        <f>Data!Q66*$D150</f>
        <v>62.076650224302945</v>
      </c>
      <c r="Q174" s="32">
        <f>Data!R66*$D150</f>
        <v>61.721164564444997</v>
      </c>
      <c r="R174" s="32">
        <f>Data!S66*$D150</f>
        <v>61.528896281393266</v>
      </c>
      <c r="S174" s="32">
        <f>Data!T66*$D150</f>
        <v>61.275367867894502</v>
      </c>
      <c r="T174" s="32">
        <f>Data!U66*$D150</f>
        <v>61.19474530515712</v>
      </c>
      <c r="U174" s="32">
        <f>Data!V66*$D150</f>
        <v>61.200561152180477</v>
      </c>
      <c r="V174" s="32">
        <f>Data!W66*$D150</f>
        <v>61.151433270545894</v>
      </c>
      <c r="W174" s="32">
        <f>Data!X66*$D150</f>
        <v>61.212235924841245</v>
      </c>
      <c r="X174" s="32">
        <f>Data!Y66*$D150</f>
        <v>61.247996091106401</v>
      </c>
      <c r="Y174" s="32">
        <f>Data!Z66*$D150</f>
        <v>61.220223964154854</v>
      </c>
      <c r="Z174" s="32">
        <f>Data!AA66*$D150</f>
        <v>61.23139841617278</v>
      </c>
      <c r="AA174" s="32">
        <f>Data!AB66*$D150</f>
        <v>61.154927086621292</v>
      </c>
      <c r="AB174" s="32">
        <f>Data!AC66*$D150</f>
        <v>60.977441557762276</v>
      </c>
      <c r="AC174" s="32">
        <f>Data!AD66*$D150</f>
        <v>60.973954765373946</v>
      </c>
      <c r="AD174" s="32">
        <f>Data!AE66*$D150</f>
        <v>60.973090149494666</v>
      </c>
      <c r="AE174" s="32">
        <f>Data!AF66*$D150</f>
        <v>60.891388748422131</v>
      </c>
      <c r="AF174" s="32">
        <f>Data!AG66*$D150</f>
        <v>60.837916482207007</v>
      </c>
      <c r="AG174" s="32">
        <f>Data!AH66*$D150</f>
        <v>60.876798911501155</v>
      </c>
      <c r="AH174" s="32">
        <f>Data!AI66*$D150</f>
        <v>60.792475099796661</v>
      </c>
      <c r="AI174" s="32">
        <f>Data!AJ66*$D150</f>
        <v>60.865395721407403</v>
      </c>
    </row>
    <row r="175" spans="1:35" s="6" customFormat="1" x14ac:dyDescent="0.45">
      <c r="A175" s="13" t="s">
        <v>41</v>
      </c>
      <c r="B175" s="32">
        <f>Data!C67*$D151</f>
        <v>15.384683707032245</v>
      </c>
      <c r="C175" s="32">
        <f>Data!D67*$D151</f>
        <v>16.260470760610364</v>
      </c>
      <c r="D175" s="32">
        <f>Data!E67*$D151</f>
        <v>17.865666312483672</v>
      </c>
      <c r="E175" s="32">
        <f>Data!F67*$D151</f>
        <v>18.495952324524286</v>
      </c>
      <c r="F175" s="32">
        <f>Data!G67*$D151</f>
        <v>18.923433118159011</v>
      </c>
      <c r="G175" s="32">
        <f>Data!H67*$D151</f>
        <v>19.169294943089412</v>
      </c>
      <c r="H175" s="32">
        <f>Data!I67*$D151</f>
        <v>19.271489590071834</v>
      </c>
      <c r="I175" s="32">
        <f>Data!J67*$D151</f>
        <v>19.407554797372576</v>
      </c>
      <c r="J175" s="32">
        <f>Data!K67*$D151</f>
        <v>19.556437531221651</v>
      </c>
      <c r="K175" s="32">
        <f>Data!L67*$D151</f>
        <v>19.772866127206601</v>
      </c>
      <c r="L175" s="32">
        <f>Data!M67*$D151</f>
        <v>19.790128242937783</v>
      </c>
      <c r="M175" s="32">
        <f>Data!N67*$D151</f>
        <v>19.762075636748929</v>
      </c>
      <c r="N175" s="32">
        <f>Data!O67*$D151</f>
        <v>19.749463201863271</v>
      </c>
      <c r="O175" s="32">
        <f>Data!P67*$D151</f>
        <v>19.662381656489117</v>
      </c>
      <c r="P175" s="32">
        <f>Data!Q67*$D151</f>
        <v>19.647223837406454</v>
      </c>
      <c r="Q175" s="32">
        <f>Data!R67*$D151</f>
        <v>19.537916302520316</v>
      </c>
      <c r="R175" s="32">
        <f>Data!S67*$D151</f>
        <v>19.453735539909307</v>
      </c>
      <c r="S175" s="32">
        <f>Data!T67*$D151</f>
        <v>19.391416237450944</v>
      </c>
      <c r="T175" s="32">
        <f>Data!U67*$D151</f>
        <v>19.32299709688839</v>
      </c>
      <c r="U175" s="32">
        <f>Data!V67*$D151</f>
        <v>19.290151994883431</v>
      </c>
      <c r="V175" s="32">
        <f>Data!W67*$D151</f>
        <v>19.237449758894936</v>
      </c>
      <c r="W175" s="32">
        <f>Data!X67*$D151</f>
        <v>19.24269949673981</v>
      </c>
      <c r="X175" s="32">
        <f>Data!Y67*$D151</f>
        <v>19.217867485199047</v>
      </c>
      <c r="Y175" s="32">
        <f>Data!Z67*$D151</f>
        <v>19.19400357186051</v>
      </c>
      <c r="Z175" s="32">
        <f>Data!AA67*$D151</f>
        <v>19.16450432025653</v>
      </c>
      <c r="AA175" s="32">
        <f>Data!AB67*$D151</f>
        <v>19.126138131962591</v>
      </c>
      <c r="AB175" s="32">
        <f>Data!AC67*$D151</f>
        <v>19.044167021306269</v>
      </c>
      <c r="AC175" s="32">
        <f>Data!AD67*$D151</f>
        <v>19.008344344226117</v>
      </c>
      <c r="AD175" s="32">
        <f>Data!AE67*$D151</f>
        <v>18.949243763432619</v>
      </c>
      <c r="AE175" s="32">
        <f>Data!AF67*$D151</f>
        <v>18.902573469906567</v>
      </c>
      <c r="AF175" s="32">
        <f>Data!AG67*$D151</f>
        <v>18.852586357219458</v>
      </c>
      <c r="AG175" s="32">
        <f>Data!AH67*$D151</f>
        <v>18.821156059914877</v>
      </c>
      <c r="AH175" s="32">
        <f>Data!AI67*$D151</f>
        <v>18.739443889188824</v>
      </c>
      <c r="AI175" s="32">
        <f>Data!AJ67*$D151</f>
        <v>18.721119089602766</v>
      </c>
    </row>
    <row r="176" spans="1:35" s="6" customFormat="1" x14ac:dyDescent="0.45">
      <c r="A176" s="13" t="s">
        <v>42</v>
      </c>
      <c r="B176" s="32">
        <f>Data!C68*$D152</f>
        <v>8.1996011968243749</v>
      </c>
      <c r="C176" s="32">
        <f>Data!D68*$D152</f>
        <v>9.9125859965605017</v>
      </c>
      <c r="D176" s="32">
        <f>Data!E68*$D152</f>
        <v>9.8002231577955055</v>
      </c>
      <c r="E176" s="32">
        <f>Data!F68*$D152</f>
        <v>9.81373134690649</v>
      </c>
      <c r="F176" s="32">
        <f>Data!G68*$D152</f>
        <v>9.7322228631056937</v>
      </c>
      <c r="G176" s="32">
        <f>Data!H68*$D152</f>
        <v>9.7349754460714948</v>
      </c>
      <c r="H176" s="32">
        <f>Data!I68*$D152</f>
        <v>9.6696087999129663</v>
      </c>
      <c r="I176" s="32">
        <f>Data!J68*$D152</f>
        <v>9.6276675548964139</v>
      </c>
      <c r="J176" s="32">
        <f>Data!K68*$D152</f>
        <v>9.5851503675394785</v>
      </c>
      <c r="K176" s="32">
        <f>Data!L68*$D152</f>
        <v>9.6380740837938266</v>
      </c>
      <c r="L176" s="32">
        <f>Data!M68*$D152</f>
        <v>9.6053158413857318</v>
      </c>
      <c r="M176" s="32">
        <f>Data!N68*$D152</f>
        <v>9.5531385089448548</v>
      </c>
      <c r="N176" s="32">
        <f>Data!O68*$D152</f>
        <v>9.5277600545494359</v>
      </c>
      <c r="O176" s="32">
        <f>Data!P68*$D152</f>
        <v>9.530235670121467</v>
      </c>
      <c r="P176" s="32">
        <f>Data!Q68*$D152</f>
        <v>9.5527215360553335</v>
      </c>
      <c r="Q176" s="32">
        <f>Data!R68*$D152</f>
        <v>9.5318932602718363</v>
      </c>
      <c r="R176" s="32">
        <f>Data!S68*$D152</f>
        <v>9.5347083540526292</v>
      </c>
      <c r="S176" s="32">
        <f>Data!T68*$D152</f>
        <v>9.526748175364423</v>
      </c>
      <c r="T176" s="32">
        <f>Data!U68*$D152</f>
        <v>9.5318450309539013</v>
      </c>
      <c r="U176" s="32">
        <f>Data!V68*$D152</f>
        <v>9.5440154417994627</v>
      </c>
      <c r="V176" s="32">
        <f>Data!W68*$D152</f>
        <v>9.5463000130829769</v>
      </c>
      <c r="W176" s="32">
        <f>Data!X68*$D152</f>
        <v>9.5656261563234306</v>
      </c>
      <c r="X176" s="32">
        <f>Data!Y68*$D152</f>
        <v>9.5726477362951368</v>
      </c>
      <c r="Y176" s="32">
        <f>Data!Z68*$D152</f>
        <v>9.5776991720415126</v>
      </c>
      <c r="Z176" s="32">
        <f>Data!AA68*$D152</f>
        <v>9.5748501304398417</v>
      </c>
      <c r="AA176" s="32">
        <f>Data!AB68*$D152</f>
        <v>9.5620527384611336</v>
      </c>
      <c r="AB176" s="32">
        <f>Data!AC68*$D152</f>
        <v>9.5305742118386192</v>
      </c>
      <c r="AC176" s="32">
        <f>Data!AD68*$D152</f>
        <v>9.5229158175718567</v>
      </c>
      <c r="AD176" s="32">
        <f>Data!AE68*$D152</f>
        <v>9.5102659230217821</v>
      </c>
      <c r="AE176" s="32">
        <f>Data!AF68*$D152</f>
        <v>9.4918320221631163</v>
      </c>
      <c r="AF176" s="32">
        <f>Data!AG68*$D152</f>
        <v>9.4770806404393557</v>
      </c>
      <c r="AG176" s="32">
        <f>Data!AH68*$D152</f>
        <v>9.4723579132482225</v>
      </c>
      <c r="AH176" s="32">
        <f>Data!AI68*$D152</f>
        <v>9.449109509020607</v>
      </c>
      <c r="AI176" s="32">
        <f>Data!AJ68*$D152</f>
        <v>9.4500811190663736</v>
      </c>
    </row>
    <row r="177" spans="1:35" s="6" customFormat="1" x14ac:dyDescent="0.45">
      <c r="A177" s="13" t="s">
        <v>43</v>
      </c>
      <c r="B177" s="32">
        <f>Data!C70*$D153</f>
        <v>56.865602537587549</v>
      </c>
      <c r="C177" s="32">
        <f>Data!D70*$D153</f>
        <v>61.246252671234359</v>
      </c>
      <c r="D177" s="32">
        <f>Data!E70*$D153</f>
        <v>65.047036819301567</v>
      </c>
      <c r="E177" s="32">
        <f>Data!F70*$D153</f>
        <v>66.22648970198199</v>
      </c>
      <c r="F177" s="32">
        <f>Data!G70*$D153</f>
        <v>67.024872274042352</v>
      </c>
      <c r="G177" s="32">
        <f>Data!H70*$D153</f>
        <v>67.472411120128527</v>
      </c>
      <c r="H177" s="32">
        <f>Data!I70*$D153</f>
        <v>67.631187635884061</v>
      </c>
      <c r="I177" s="32">
        <f>Data!J70*$D153</f>
        <v>67.819229021853914</v>
      </c>
      <c r="J177" s="32">
        <f>Data!K70*$D153</f>
        <v>68.063786928625348</v>
      </c>
      <c r="K177" s="32">
        <f>Data!L70*$D153</f>
        <v>68.462555859812454</v>
      </c>
      <c r="L177" s="32">
        <f>Data!M70*$D153</f>
        <v>68.47594252494649</v>
      </c>
      <c r="M177" s="32">
        <f>Data!N70*$D153</f>
        <v>68.432413684634668</v>
      </c>
      <c r="N177" s="32">
        <f>Data!O70*$D153</f>
        <v>68.318188762891808</v>
      </c>
      <c r="O177" s="32">
        <f>Data!P70*$D153</f>
        <v>68.173802908311586</v>
      </c>
      <c r="P177" s="32">
        <f>Data!Q70*$D153</f>
        <v>68.165657471516113</v>
      </c>
      <c r="Q177" s="32">
        <f>Data!R70*$D153</f>
        <v>68.009147096289254</v>
      </c>
      <c r="R177" s="32">
        <f>Data!S70*$D153</f>
        <v>67.90915339561532</v>
      </c>
      <c r="S177" s="32">
        <f>Data!T70*$D153</f>
        <v>67.86512732357339</v>
      </c>
      <c r="T177" s="32">
        <f>Data!U70*$D153</f>
        <v>67.8191539912156</v>
      </c>
      <c r="U177" s="32">
        <f>Data!V70*$D153</f>
        <v>67.849779406754436</v>
      </c>
      <c r="V177" s="32">
        <f>Data!W70*$D153</f>
        <v>67.873455724425398</v>
      </c>
      <c r="W177" s="32">
        <f>Data!X70*$D153</f>
        <v>67.97796325599974</v>
      </c>
      <c r="X177" s="32">
        <f>Data!Y70*$D153</f>
        <v>68.056007266191628</v>
      </c>
      <c r="Y177" s="32">
        <f>Data!Z70*$D153</f>
        <v>68.143881366260786</v>
      </c>
      <c r="Z177" s="32">
        <f>Data!AA70*$D153</f>
        <v>68.221906465041783</v>
      </c>
      <c r="AA177" s="32">
        <f>Data!AB70*$D153</f>
        <v>68.26683828603916</v>
      </c>
      <c r="AB177" s="32">
        <f>Data!AC70*$D153</f>
        <v>68.23792535256888</v>
      </c>
      <c r="AC177" s="32">
        <f>Data!AD70*$D153</f>
        <v>68.303155267497715</v>
      </c>
      <c r="AD177" s="32">
        <f>Data!AE70*$D153</f>
        <v>68.320989957972344</v>
      </c>
      <c r="AE177" s="32">
        <f>Data!AF70*$D153</f>
        <v>68.387172362254276</v>
      </c>
      <c r="AF177" s="32">
        <f>Data!AG70*$D153</f>
        <v>68.443318188652285</v>
      </c>
      <c r="AG177" s="32">
        <f>Data!AH70*$D153</f>
        <v>68.519715214832814</v>
      </c>
      <c r="AH177" s="32">
        <f>Data!AI70*$D153</f>
        <v>68.505742142210039</v>
      </c>
      <c r="AI177" s="32">
        <f>Data!AJ70*$D153</f>
        <v>68.630909083289666</v>
      </c>
    </row>
    <row r="178" spans="1:35" s="6" customFormat="1" x14ac:dyDescent="0.45">
      <c r="A178" s="13" t="s">
        <v>105</v>
      </c>
      <c r="B178" s="32">
        <f>Data!C71*$D154</f>
        <v>0</v>
      </c>
      <c r="C178" s="32">
        <f>Data!D71*$D154</f>
        <v>0</v>
      </c>
      <c r="D178" s="32">
        <f>Data!E71*$D154</f>
        <v>0</v>
      </c>
      <c r="E178" s="32">
        <f>Data!F71*$D154</f>
        <v>0</v>
      </c>
      <c r="F178" s="32">
        <f>Data!G71*$D154</f>
        <v>0</v>
      </c>
      <c r="G178" s="32">
        <f>Data!H71*$D154</f>
        <v>0</v>
      </c>
      <c r="H178" s="32">
        <f>Data!I71*$D154</f>
        <v>0</v>
      </c>
      <c r="I178" s="32">
        <f>Data!J71*$D154</f>
        <v>0</v>
      </c>
      <c r="J178" s="32">
        <f>Data!K71*$D154</f>
        <v>0</v>
      </c>
      <c r="K178" s="32">
        <f>Data!L71*$D154</f>
        <v>0</v>
      </c>
      <c r="L178" s="32">
        <f>Data!M71*$D154</f>
        <v>0</v>
      </c>
      <c r="M178" s="32">
        <f>Data!N71*$D154</f>
        <v>0</v>
      </c>
      <c r="N178" s="32">
        <f>Data!O71*$D154</f>
        <v>0</v>
      </c>
      <c r="O178" s="32">
        <f>Data!P71*$D154</f>
        <v>0</v>
      </c>
      <c r="P178" s="32">
        <f>Data!Q71*$D154</f>
        <v>0</v>
      </c>
      <c r="Q178" s="32">
        <f>Data!R71*$D154</f>
        <v>0</v>
      </c>
      <c r="R178" s="32">
        <f>Data!S71*$D154</f>
        <v>0</v>
      </c>
      <c r="S178" s="32">
        <f>Data!T71*$D154</f>
        <v>0</v>
      </c>
      <c r="T178" s="32">
        <f>Data!U71*$D154</f>
        <v>0</v>
      </c>
      <c r="U178" s="32">
        <f>Data!V71*$D154</f>
        <v>0</v>
      </c>
      <c r="V178" s="32">
        <f>Data!W71*$D154</f>
        <v>0</v>
      </c>
      <c r="W178" s="32">
        <f>Data!X71*$D154</f>
        <v>0</v>
      </c>
      <c r="X178" s="32">
        <f>Data!Y71*$D154</f>
        <v>0</v>
      </c>
      <c r="Y178" s="32">
        <f>Data!Z71*$D154</f>
        <v>0</v>
      </c>
      <c r="Z178" s="32">
        <f>Data!AA71*$D154</f>
        <v>0</v>
      </c>
      <c r="AA178" s="32">
        <f>Data!AB71*$D154</f>
        <v>0</v>
      </c>
      <c r="AB178" s="32">
        <f>Data!AC71*$D154</f>
        <v>0</v>
      </c>
      <c r="AC178" s="32">
        <f>Data!AD71*$D154</f>
        <v>0</v>
      </c>
      <c r="AD178" s="32">
        <f>Data!AE71*$D154</f>
        <v>0</v>
      </c>
      <c r="AE178" s="32">
        <f>Data!AF71*$D154</f>
        <v>0</v>
      </c>
      <c r="AF178" s="32">
        <f>Data!AG71*$D154</f>
        <v>0</v>
      </c>
      <c r="AG178" s="32">
        <f>Data!AH71*$D154</f>
        <v>0</v>
      </c>
      <c r="AH178" s="32">
        <f>Data!AI71*$D154</f>
        <v>0</v>
      </c>
      <c r="AI178" s="32">
        <f>Data!AJ71*$D154</f>
        <v>0</v>
      </c>
    </row>
    <row r="179" spans="1:35" s="6" customFormat="1" x14ac:dyDescent="0.45">
      <c r="A179" s="13" t="s">
        <v>44</v>
      </c>
      <c r="B179" s="32">
        <f>Data!C72*$D155</f>
        <v>95.212340999999995</v>
      </c>
      <c r="C179" s="32">
        <f>Data!D72*$D155</f>
        <v>88.127350000000007</v>
      </c>
      <c r="D179" s="32">
        <f>Data!E72*$D155</f>
        <v>88.576553000000004</v>
      </c>
      <c r="E179" s="32">
        <f>Data!F72*$D155</f>
        <v>91.994438000000002</v>
      </c>
      <c r="F179" s="32">
        <f>Data!G72*$D155</f>
        <v>94.937584000000001</v>
      </c>
      <c r="G179" s="32">
        <f>Data!H72*$D155</f>
        <v>97.242812999999998</v>
      </c>
      <c r="H179" s="32">
        <f>Data!I72*$D155</f>
        <v>99.381134000000003</v>
      </c>
      <c r="I179" s="32">
        <f>Data!J72*$D155</f>
        <v>101.15448000000001</v>
      </c>
      <c r="J179" s="32">
        <f>Data!K72*$D155</f>
        <v>102.915222</v>
      </c>
      <c r="K179" s="32">
        <f>Data!L72*$D155</f>
        <v>104.189178</v>
      </c>
      <c r="L179" s="32">
        <f>Data!M72*$D155</f>
        <v>105.156464</v>
      </c>
      <c r="M179" s="32">
        <f>Data!N72*$D155</f>
        <v>106.383987</v>
      </c>
      <c r="N179" s="32">
        <f>Data!O72*$D155</f>
        <v>107.856964</v>
      </c>
      <c r="O179" s="32">
        <f>Data!P72*$D155</f>
        <v>108.554565</v>
      </c>
      <c r="P179" s="32">
        <f>Data!Q72*$D155</f>
        <v>109.31632999999999</v>
      </c>
      <c r="Q179" s="32">
        <f>Data!R72*$D155</f>
        <v>109.691681</v>
      </c>
      <c r="R179" s="32">
        <f>Data!S72*$D155</f>
        <v>110.46727</v>
      </c>
      <c r="S179" s="32">
        <f>Data!T72*$D155</f>
        <v>111.32418800000001</v>
      </c>
      <c r="T179" s="32">
        <f>Data!U72*$D155</f>
        <v>112.70906100000001</v>
      </c>
      <c r="U179" s="32">
        <f>Data!V72*$D155</f>
        <v>114.044006</v>
      </c>
      <c r="V179" s="32">
        <f>Data!W72*$D155</f>
        <v>115.212891</v>
      </c>
      <c r="W179" s="32">
        <f>Data!X72*$D155</f>
        <v>116.422935</v>
      </c>
      <c r="X179" s="32">
        <f>Data!Y72*$D155</f>
        <v>117.53482099999999</v>
      </c>
      <c r="Y179" s="32">
        <f>Data!Z72*$D155</f>
        <v>118.60134100000001</v>
      </c>
      <c r="Z179" s="32">
        <f>Data!AA72*$D155</f>
        <v>119.752274</v>
      </c>
      <c r="AA179" s="32">
        <f>Data!AB72*$D155</f>
        <v>120.699753</v>
      </c>
      <c r="AB179" s="32">
        <f>Data!AC72*$D155</f>
        <v>121.77310900000001</v>
      </c>
      <c r="AC179" s="32">
        <f>Data!AD72*$D155</f>
        <v>122.905029</v>
      </c>
      <c r="AD179" s="32">
        <f>Data!AE72*$D155</f>
        <v>124.31398799999999</v>
      </c>
      <c r="AE179" s="32">
        <f>Data!AF72*$D155</f>
        <v>125.384682</v>
      </c>
      <c r="AF179" s="32">
        <f>Data!AG72*$D155</f>
        <v>126.587036</v>
      </c>
      <c r="AG179" s="32">
        <f>Data!AH72*$D155</f>
        <v>127.994614</v>
      </c>
      <c r="AH179" s="32">
        <f>Data!AI72*$D155</f>
        <v>129.40510599999999</v>
      </c>
      <c r="AI179" s="32">
        <f>Data!AJ72*$D155</f>
        <v>130.83819600000001</v>
      </c>
    </row>
    <row r="180" spans="1:35" s="6" customFormat="1" x14ac:dyDescent="0.45">
      <c r="A180" s="13" t="s">
        <v>45</v>
      </c>
      <c r="B180" s="32">
        <f>Data!C73*$D156</f>
        <v>1.3301013341007026</v>
      </c>
      <c r="C180" s="32">
        <f>Data!D73*$D156</f>
        <v>1.4552476396884617</v>
      </c>
      <c r="D180" s="32">
        <f>Data!E73*$D156</f>
        <v>1.6926963310898293</v>
      </c>
      <c r="E180" s="32">
        <f>Data!F73*$D156</f>
        <v>1.7946155720059049</v>
      </c>
      <c r="F180" s="32">
        <f>Data!G73*$D156</f>
        <v>1.8774020805465215</v>
      </c>
      <c r="G180" s="32">
        <f>Data!H73*$D156</f>
        <v>1.9253370207432656</v>
      </c>
      <c r="H180" s="32">
        <f>Data!I73*$D156</f>
        <v>1.954855454444145</v>
      </c>
      <c r="I180" s="32">
        <f>Data!J73*$D156</f>
        <v>1.9915580896136531</v>
      </c>
      <c r="J180" s="32">
        <f>Data!K73*$D156</f>
        <v>2.0338313941839616</v>
      </c>
      <c r="K180" s="32">
        <f>Data!L73*$D156</f>
        <v>2.082906714253836</v>
      </c>
      <c r="L180" s="32">
        <f>Data!M73*$D156</f>
        <v>2.1060230003837619</v>
      </c>
      <c r="M180" s="32">
        <f>Data!N73*$D156</f>
        <v>2.1214883239200772</v>
      </c>
      <c r="N180" s="32">
        <f>Data!O73*$D156</f>
        <v>2.134562535239688</v>
      </c>
      <c r="O180" s="32">
        <f>Data!P73*$D156</f>
        <v>2.1376170404929931</v>
      </c>
      <c r="P180" s="32">
        <f>Data!Q73*$D156</f>
        <v>2.1504635166950301</v>
      </c>
      <c r="Q180" s="32">
        <f>Data!R73*$D156</f>
        <v>2.1531886688222635</v>
      </c>
      <c r="R180" s="32">
        <f>Data!S73*$D156</f>
        <v>2.1558360629346103</v>
      </c>
      <c r="S180" s="32">
        <f>Data!T73*$D156</f>
        <v>2.1591553715098466</v>
      </c>
      <c r="T180" s="32">
        <f>Data!U73*$D156</f>
        <v>2.157035453684792</v>
      </c>
      <c r="U180" s="32">
        <f>Data!V73*$D156</f>
        <v>2.158906545862207</v>
      </c>
      <c r="V180" s="32">
        <f>Data!W73*$D156</f>
        <v>2.1590124245838487</v>
      </c>
      <c r="W180" s="32">
        <f>Data!X73*$D156</f>
        <v>2.1644137306371536</v>
      </c>
      <c r="X180" s="32">
        <f>Data!Y73*$D156</f>
        <v>2.1666050154073795</v>
      </c>
      <c r="Y180" s="32">
        <f>Data!Z73*$D156</f>
        <v>2.1681209771441989</v>
      </c>
      <c r="Z180" s="32">
        <f>Data!AA73*$D156</f>
        <v>2.1673551139564724</v>
      </c>
      <c r="AA180" s="32">
        <f>Data!AB73*$D156</f>
        <v>2.1641082375046921</v>
      </c>
      <c r="AB180" s="32">
        <f>Data!AC73*$D156</f>
        <v>2.1527206294833383</v>
      </c>
      <c r="AC180" s="32">
        <f>Data!AD73*$D156</f>
        <v>2.1483442379769464</v>
      </c>
      <c r="AD180" s="32">
        <f>Data!AE73*$D156</f>
        <v>2.1388083358882004</v>
      </c>
      <c r="AE180" s="32">
        <f>Data!AF73*$D156</f>
        <v>2.1333179809301743</v>
      </c>
      <c r="AF180" s="32">
        <f>Data!AG73*$D156</f>
        <v>2.1261397444599477</v>
      </c>
      <c r="AG180" s="32">
        <f>Data!AH73*$D156</f>
        <v>2.1193652105601637</v>
      </c>
      <c r="AH180" s="32">
        <f>Data!AI73*$D156</f>
        <v>2.1060259828829633</v>
      </c>
      <c r="AI180" s="32">
        <f>Data!AJ73*$D156</f>
        <v>2.101189647392621</v>
      </c>
    </row>
    <row r="181" spans="1:35" s="6" customFormat="1" x14ac:dyDescent="0.45">
      <c r="A181" s="13" t="s">
        <v>49</v>
      </c>
      <c r="B181" s="32">
        <f>Data!C74*$D157</f>
        <v>81.383502356935736</v>
      </c>
      <c r="C181" s="32">
        <f>Data!D74*$D157</f>
        <v>83.106972966925795</v>
      </c>
      <c r="D181" s="32">
        <f>Data!E74*$D157</f>
        <v>89.774934500968456</v>
      </c>
      <c r="E181" s="32">
        <f>Data!F74*$D157</f>
        <v>93.121462855164737</v>
      </c>
      <c r="F181" s="32">
        <f>Data!G74*$D157</f>
        <v>95.680679804700034</v>
      </c>
      <c r="G181" s="32">
        <f>Data!H74*$D157</f>
        <v>97.482302971614729</v>
      </c>
      <c r="H181" s="32">
        <f>Data!I74*$D157</f>
        <v>98.636406388747844</v>
      </c>
      <c r="I181" s="32">
        <f>Data!J74*$D157</f>
        <v>99.94681491973023</v>
      </c>
      <c r="J181" s="32">
        <f>Data!K74*$D157</f>
        <v>101.31510502574525</v>
      </c>
      <c r="K181" s="32">
        <f>Data!L74*$D157</f>
        <v>102.57847634879046</v>
      </c>
      <c r="L181" s="32">
        <f>Data!M74*$D157</f>
        <v>102.88222514529105</v>
      </c>
      <c r="M181" s="32">
        <f>Data!N74*$D157</f>
        <v>103.00432014116035</v>
      </c>
      <c r="N181" s="32">
        <f>Data!O74*$D157</f>
        <v>103.29256313734976</v>
      </c>
      <c r="O181" s="32">
        <f>Data!P74*$D157</f>
        <v>102.86674533533004</v>
      </c>
      <c r="P181" s="32">
        <f>Data!Q74*$D157</f>
        <v>102.71080451245462</v>
      </c>
      <c r="Q181" s="32">
        <f>Data!R74*$D157</f>
        <v>102.18508726058499</v>
      </c>
      <c r="R181" s="32">
        <f>Data!S74*$D157</f>
        <v>101.88943914495042</v>
      </c>
      <c r="S181" s="32">
        <f>Data!T74*$D157</f>
        <v>101.58650947055186</v>
      </c>
      <c r="T181" s="32">
        <f>Data!U74*$D157</f>
        <v>101.42466542961472</v>
      </c>
      <c r="U181" s="32">
        <f>Data!V74*$D157</f>
        <v>101.4152383887468</v>
      </c>
      <c r="V181" s="32">
        <f>Data!W74*$D157</f>
        <v>101.37732911961479</v>
      </c>
      <c r="W181" s="32">
        <f>Data!X74*$D157</f>
        <v>101.51221882402142</v>
      </c>
      <c r="X181" s="32">
        <f>Data!Y74*$D157</f>
        <v>101.5711534343077</v>
      </c>
      <c r="Y181" s="32">
        <f>Data!Z74*$D157</f>
        <v>101.51679568208125</v>
      </c>
      <c r="Z181" s="32">
        <f>Data!AA74*$D157</f>
        <v>101.44565157220804</v>
      </c>
      <c r="AA181" s="32">
        <f>Data!AB74*$D157</f>
        <v>101.2825723505303</v>
      </c>
      <c r="AB181" s="32">
        <f>Data!AC74*$D157</f>
        <v>100.96240106128548</v>
      </c>
      <c r="AC181" s="32">
        <f>Data!AD74*$D157</f>
        <v>100.88220080562358</v>
      </c>
      <c r="AD181" s="32">
        <f>Data!AE74*$D157</f>
        <v>100.76634051129864</v>
      </c>
      <c r="AE181" s="32">
        <f>Data!AF74*$D157</f>
        <v>100.65103283146854</v>
      </c>
      <c r="AF181" s="32">
        <f>Data!AG74*$D157</f>
        <v>100.55276523475297</v>
      </c>
      <c r="AG181" s="32">
        <f>Data!AH74*$D157</f>
        <v>100.5455942414951</v>
      </c>
      <c r="AH181" s="32">
        <f>Data!AI74*$D157</f>
        <v>100.37241819484314</v>
      </c>
      <c r="AI181" s="32">
        <f>Data!AJ74*$D157</f>
        <v>100.44923800069617</v>
      </c>
    </row>
    <row r="183" spans="1:35" s="6" customFormat="1" x14ac:dyDescent="0.45">
      <c r="A183" s="115" t="s">
        <v>579</v>
      </c>
      <c r="B183" s="11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</row>
    <row r="184" spans="1:35" s="6" customFormat="1" x14ac:dyDescent="0.45">
      <c r="B184" s="32">
        <v>2017</v>
      </c>
      <c r="C184" s="6">
        <v>2018</v>
      </c>
      <c r="D184" s="32">
        <v>2019</v>
      </c>
      <c r="E184" s="6">
        <v>2020</v>
      </c>
      <c r="F184" s="32">
        <v>2021</v>
      </c>
      <c r="G184" s="6">
        <v>2022</v>
      </c>
      <c r="H184" s="32">
        <v>2023</v>
      </c>
      <c r="I184" s="6">
        <v>2024</v>
      </c>
      <c r="J184" s="32">
        <v>2025</v>
      </c>
      <c r="K184" s="6">
        <v>2026</v>
      </c>
      <c r="L184" s="32">
        <v>2027</v>
      </c>
      <c r="M184" s="6">
        <v>2028</v>
      </c>
      <c r="N184" s="32">
        <v>2029</v>
      </c>
      <c r="O184" s="6">
        <v>2030</v>
      </c>
      <c r="P184" s="32">
        <v>2031</v>
      </c>
      <c r="Q184" s="6">
        <v>2032</v>
      </c>
      <c r="R184" s="32">
        <v>2033</v>
      </c>
      <c r="S184" s="6">
        <v>2034</v>
      </c>
      <c r="T184" s="32">
        <v>2035</v>
      </c>
      <c r="U184" s="6">
        <v>2036</v>
      </c>
      <c r="V184" s="32">
        <v>2037</v>
      </c>
      <c r="W184" s="6">
        <v>2038</v>
      </c>
      <c r="X184" s="32">
        <v>2039</v>
      </c>
      <c r="Y184" s="6">
        <v>2040</v>
      </c>
      <c r="Z184" s="32">
        <v>2041</v>
      </c>
      <c r="AA184" s="6">
        <v>2042</v>
      </c>
      <c r="AB184" s="32">
        <v>2043</v>
      </c>
      <c r="AC184" s="6">
        <v>2044</v>
      </c>
      <c r="AD184" s="32">
        <v>2045</v>
      </c>
      <c r="AE184" s="6">
        <v>2046</v>
      </c>
      <c r="AF184" s="32">
        <v>2047</v>
      </c>
      <c r="AG184" s="6">
        <v>2048</v>
      </c>
      <c r="AH184" s="32">
        <v>2049</v>
      </c>
      <c r="AI184" s="6">
        <v>2050</v>
      </c>
    </row>
    <row r="185" spans="1:35" s="6" customFormat="1" x14ac:dyDescent="0.45">
      <c r="A185" s="13" t="s">
        <v>39</v>
      </c>
      <c r="B185" s="32">
        <f>$E149*Data!C65</f>
        <v>30.545005261415778</v>
      </c>
      <c r="C185" s="32">
        <f>$E149*Data!D65</f>
        <v>29.474380305812701</v>
      </c>
      <c r="D185" s="32">
        <f>$E149*Data!E65</f>
        <v>31.10802219440032</v>
      </c>
      <c r="E185" s="32">
        <f>$E149*Data!F65</f>
        <v>32.934173418437645</v>
      </c>
      <c r="F185" s="32">
        <f>$E149*Data!G65</f>
        <v>34.491403749017103</v>
      </c>
      <c r="G185" s="32">
        <f>$E149*Data!H65</f>
        <v>35.502469506263331</v>
      </c>
      <c r="H185" s="32">
        <f>$E149*Data!I65</f>
        <v>36.250261947767974</v>
      </c>
      <c r="I185" s="32">
        <f>$E149*Data!J65</f>
        <v>37.088366616598691</v>
      </c>
      <c r="J185" s="32">
        <f>$E149*Data!K65</f>
        <v>37.96843369159626</v>
      </c>
      <c r="K185" s="32">
        <f>$E149*Data!L65</f>
        <v>38.803765885334371</v>
      </c>
      <c r="L185" s="32">
        <f>$E149*Data!M65</f>
        <v>39.279187157057329</v>
      </c>
      <c r="M185" s="32">
        <f>$E149*Data!N65</f>
        <v>39.682509524707626</v>
      </c>
      <c r="N185" s="32">
        <f>$E149*Data!O65</f>
        <v>40.15866757019829</v>
      </c>
      <c r="O185" s="32">
        <f>$E149*Data!P65</f>
        <v>40.293089723072349</v>
      </c>
      <c r="P185" s="32">
        <f>$E149*Data!Q65</f>
        <v>40.545602465595394</v>
      </c>
      <c r="Q185" s="32">
        <f>$E149*Data!R65</f>
        <v>40.604463949916507</v>
      </c>
      <c r="R185" s="32">
        <f>$E149*Data!S65</f>
        <v>40.743227860055761</v>
      </c>
      <c r="S185" s="32">
        <f>$E149*Data!T65</f>
        <v>40.860518108137953</v>
      </c>
      <c r="T185" s="32">
        <f>$E149*Data!U65</f>
        <v>41.000032577832663</v>
      </c>
      <c r="U185" s="32">
        <f>$E149*Data!V65</f>
        <v>41.190125571040042</v>
      </c>
      <c r="V185" s="32">
        <f>$E149*Data!W65</f>
        <v>41.333157714243143</v>
      </c>
      <c r="W185" s="32">
        <f>$E149*Data!X65</f>
        <v>41.559482055297494</v>
      </c>
      <c r="X185" s="32">
        <f>$E149*Data!Y65</f>
        <v>41.723400432823944</v>
      </c>
      <c r="Y185" s="32">
        <f>$E149*Data!Z65</f>
        <v>41.87605658763303</v>
      </c>
      <c r="Z185" s="32">
        <f>$E149*Data!AA65</f>
        <v>42.008030231426687</v>
      </c>
      <c r="AA185" s="32">
        <f>$E149*Data!AB65</f>
        <v>42.083118353810534</v>
      </c>
      <c r="AB185" s="32">
        <f>$E149*Data!AC65</f>
        <v>42.062243607643651</v>
      </c>
      <c r="AC185" s="32">
        <f>$E149*Data!AD65</f>
        <v>42.150183147721961</v>
      </c>
      <c r="AD185" s="32">
        <f>$E149*Data!AE65</f>
        <v>42.20522290532702</v>
      </c>
      <c r="AE185" s="32">
        <f>$E149*Data!AF65</f>
        <v>42.260379842127982</v>
      </c>
      <c r="AF185" s="32">
        <f>$E149*Data!AG65</f>
        <v>42.314168922432977</v>
      </c>
      <c r="AG185" s="32">
        <f>$E149*Data!AH65</f>
        <v>42.402225641707197</v>
      </c>
      <c r="AH185" s="32">
        <f>$E149*Data!AI65</f>
        <v>42.401203195782159</v>
      </c>
      <c r="AI185" s="32">
        <f>$E149*Data!AJ65</f>
        <v>42.517134777893553</v>
      </c>
    </row>
    <row r="186" spans="1:35" s="6" customFormat="1" x14ac:dyDescent="0.45">
      <c r="A186" s="13" t="s">
        <v>40</v>
      </c>
      <c r="B186" s="32">
        <f>$E150*Data!C66</f>
        <v>175.06036673002816</v>
      </c>
      <c r="C186" s="32">
        <f>$E150*Data!D66</f>
        <v>191.15182595331598</v>
      </c>
      <c r="D186" s="32">
        <f>$E150*Data!E66</f>
        <v>203.63273834787975</v>
      </c>
      <c r="E186" s="32">
        <f>$E150*Data!F66</f>
        <v>205.74144843884838</v>
      </c>
      <c r="F186" s="32">
        <f>$E150*Data!G66</f>
        <v>206.14018703207074</v>
      </c>
      <c r="G186" s="32">
        <f>$E150*Data!H66</f>
        <v>207.07939590240707</v>
      </c>
      <c r="H186" s="32">
        <f>$E150*Data!I66</f>
        <v>206.57237147813677</v>
      </c>
      <c r="I186" s="32">
        <f>$E150*Data!J66</f>
        <v>206.55806719158849</v>
      </c>
      <c r="J186" s="32">
        <f>$E150*Data!K66</f>
        <v>206.4651609385335</v>
      </c>
      <c r="K186" s="32">
        <f>$E150*Data!L66</f>
        <v>207.41619648300798</v>
      </c>
      <c r="L186" s="32">
        <f>$E150*Data!M66</f>
        <v>206.53116575854213</v>
      </c>
      <c r="M186" s="32">
        <f>$E150*Data!N66</f>
        <v>205.15820545759848</v>
      </c>
      <c r="N186" s="32">
        <f>$E150*Data!O66</f>
        <v>204.56393078263753</v>
      </c>
      <c r="O186" s="32">
        <f>$E150*Data!P66</f>
        <v>203.6742251443691</v>
      </c>
      <c r="P186" s="32">
        <f>$E150*Data!Q66</f>
        <v>203.06891877569711</v>
      </c>
      <c r="Q186" s="32">
        <f>$E150*Data!R66</f>
        <v>201.90603243555506</v>
      </c>
      <c r="R186" s="32">
        <f>$E150*Data!S66</f>
        <v>201.27707271860677</v>
      </c>
      <c r="S186" s="32">
        <f>$E150*Data!T66</f>
        <v>200.44771513210551</v>
      </c>
      <c r="T186" s="32">
        <f>$E150*Data!U66</f>
        <v>200.18397769484289</v>
      </c>
      <c r="U186" s="32">
        <f>$E150*Data!V66</f>
        <v>200.20300284781956</v>
      </c>
      <c r="V186" s="32">
        <f>$E150*Data!W66</f>
        <v>200.04229272945418</v>
      </c>
      <c r="W186" s="32">
        <f>$E150*Data!X66</f>
        <v>200.2411940751588</v>
      </c>
      <c r="X186" s="32">
        <f>$E150*Data!Y66</f>
        <v>200.35817490889363</v>
      </c>
      <c r="Y186" s="32">
        <f>$E150*Data!Z66</f>
        <v>200.26732503584518</v>
      </c>
      <c r="Z186" s="32">
        <f>$E150*Data!AA66</f>
        <v>200.30387958382724</v>
      </c>
      <c r="AA186" s="32">
        <f>$E150*Data!AB66</f>
        <v>200.05372191337872</v>
      </c>
      <c r="AB186" s="32">
        <f>$E150*Data!AC66</f>
        <v>199.47312044223773</v>
      </c>
      <c r="AC186" s="32">
        <f>$E150*Data!AD66</f>
        <v>199.4617142346261</v>
      </c>
      <c r="AD186" s="32">
        <f>$E150*Data!AE66</f>
        <v>199.4588858505054</v>
      </c>
      <c r="AE186" s="32">
        <f>$E150*Data!AF66</f>
        <v>199.19161925157792</v>
      </c>
      <c r="AF186" s="32">
        <f>$E150*Data!AG66</f>
        <v>199.01669751779306</v>
      </c>
      <c r="AG186" s="32">
        <f>$E150*Data!AH66</f>
        <v>199.14389208849886</v>
      </c>
      <c r="AH186" s="32">
        <f>$E150*Data!AI66</f>
        <v>198.86804690020338</v>
      </c>
      <c r="AI186" s="32">
        <f>$E150*Data!AJ66</f>
        <v>199.10658927859265</v>
      </c>
    </row>
    <row r="187" spans="1:35" s="6" customFormat="1" x14ac:dyDescent="0.45">
      <c r="A187" s="13" t="s">
        <v>41</v>
      </c>
      <c r="B187" s="32">
        <f>$E151*Data!C67</f>
        <v>50.327314292967756</v>
      </c>
      <c r="C187" s="32">
        <f>$E151*Data!D67</f>
        <v>53.19224223938965</v>
      </c>
      <c r="D187" s="32">
        <f>$E151*Data!E67</f>
        <v>58.443255687516334</v>
      </c>
      <c r="E187" s="32">
        <f>$E151*Data!F67</f>
        <v>60.505085675475719</v>
      </c>
      <c r="F187" s="32">
        <f>$E151*Data!G67</f>
        <v>61.903486881840998</v>
      </c>
      <c r="G187" s="32">
        <f>$E151*Data!H67</f>
        <v>62.707765056910596</v>
      </c>
      <c r="H187" s="32">
        <f>$E151*Data!I67</f>
        <v>63.042070409928172</v>
      </c>
      <c r="I187" s="32">
        <f>$E151*Data!J67</f>
        <v>63.487175202627427</v>
      </c>
      <c r="J187" s="32">
        <f>$E151*Data!K67</f>
        <v>63.974209468778362</v>
      </c>
      <c r="K187" s="32">
        <f>$E151*Data!L67</f>
        <v>64.682203872793409</v>
      </c>
      <c r="L187" s="32">
        <f>$E151*Data!M67</f>
        <v>64.738672757062233</v>
      </c>
      <c r="M187" s="32">
        <f>$E151*Data!N67</f>
        <v>64.646905363251079</v>
      </c>
      <c r="N187" s="32">
        <f>$E151*Data!O67</f>
        <v>64.605646798136732</v>
      </c>
      <c r="O187" s="32">
        <f>$E151*Data!P67</f>
        <v>64.32078034351089</v>
      </c>
      <c r="P187" s="32">
        <f>$E151*Data!Q67</f>
        <v>64.271195162593557</v>
      </c>
      <c r="Q187" s="32">
        <f>$E151*Data!R67</f>
        <v>63.913621697479691</v>
      </c>
      <c r="R187" s="32">
        <f>$E151*Data!S67</f>
        <v>63.638244460090711</v>
      </c>
      <c r="S187" s="32">
        <f>$E151*Data!T67</f>
        <v>63.434381762549073</v>
      </c>
      <c r="T187" s="32">
        <f>$E151*Data!U67</f>
        <v>63.210564903111624</v>
      </c>
      <c r="U187" s="32">
        <f>$E151*Data!V67</f>
        <v>63.103120005116573</v>
      </c>
      <c r="V187" s="32">
        <f>$E151*Data!W67</f>
        <v>62.930717241105071</v>
      </c>
      <c r="W187" s="32">
        <f>$E151*Data!X67</f>
        <v>62.947890503260197</v>
      </c>
      <c r="X187" s="32">
        <f>$E151*Data!Y67</f>
        <v>62.86665851480096</v>
      </c>
      <c r="Y187" s="32">
        <f>$E151*Data!Z67</f>
        <v>62.7885934281395</v>
      </c>
      <c r="Z187" s="32">
        <f>$E151*Data!AA67</f>
        <v>62.692093679743486</v>
      </c>
      <c r="AA187" s="32">
        <f>$E151*Data!AB67</f>
        <v>62.566587868037416</v>
      </c>
      <c r="AB187" s="32">
        <f>$E151*Data!AC67</f>
        <v>62.298438978693746</v>
      </c>
      <c r="AC187" s="32">
        <f>$E151*Data!AD67</f>
        <v>62.181253655773894</v>
      </c>
      <c r="AD187" s="32">
        <f>$E151*Data!AE67</f>
        <v>61.987920236567383</v>
      </c>
      <c r="AE187" s="32">
        <f>$E151*Data!AF67</f>
        <v>61.835249530093449</v>
      </c>
      <c r="AF187" s="32">
        <f>$E151*Data!AG67</f>
        <v>61.67172864278055</v>
      </c>
      <c r="AG187" s="32">
        <f>$E151*Data!AH67</f>
        <v>61.56891194008513</v>
      </c>
      <c r="AH187" s="32">
        <f>$E151*Data!AI67</f>
        <v>61.30161011081119</v>
      </c>
      <c r="AI187" s="32">
        <f>$E151*Data!AJ67</f>
        <v>61.24166491039724</v>
      </c>
    </row>
    <row r="188" spans="1:35" s="6" customFormat="1" x14ac:dyDescent="0.45">
      <c r="A188" s="13" t="s">
        <v>42</v>
      </c>
      <c r="B188" s="32">
        <f>$E152*Data!C68</f>
        <v>26.823034803175627</v>
      </c>
      <c r="C188" s="32">
        <f>$E152*Data!D68</f>
        <v>32.426655003439507</v>
      </c>
      <c r="D188" s="32">
        <f>$E152*Data!E68</f>
        <v>32.059086842204501</v>
      </c>
      <c r="E188" s="32">
        <f>$E152*Data!F68</f>
        <v>32.103275653093512</v>
      </c>
      <c r="F188" s="32">
        <f>$E152*Data!G68</f>
        <v>31.836640136894314</v>
      </c>
      <c r="G188" s="32">
        <f>$E152*Data!H68</f>
        <v>31.845644553928512</v>
      </c>
      <c r="H188" s="32">
        <f>$E152*Data!I68</f>
        <v>31.631813200087041</v>
      </c>
      <c r="I188" s="32">
        <f>$E152*Data!J68</f>
        <v>31.494612445103595</v>
      </c>
      <c r="J188" s="32">
        <f>$E152*Data!K68</f>
        <v>31.355527632460525</v>
      </c>
      <c r="K188" s="32">
        <f>$E152*Data!L68</f>
        <v>31.528654916206175</v>
      </c>
      <c r="L188" s="32">
        <f>$E152*Data!M68</f>
        <v>31.421494158614269</v>
      </c>
      <c r="M188" s="32">
        <f>$E152*Data!N68</f>
        <v>31.25080849105515</v>
      </c>
      <c r="N188" s="32">
        <f>$E152*Data!O68</f>
        <v>31.167788945450567</v>
      </c>
      <c r="O188" s="32">
        <f>$E152*Data!P68</f>
        <v>31.175887329878535</v>
      </c>
      <c r="P188" s="32">
        <f>$E152*Data!Q68</f>
        <v>31.24944446394467</v>
      </c>
      <c r="Q188" s="32">
        <f>$E152*Data!R68</f>
        <v>31.181309739728167</v>
      </c>
      <c r="R188" s="32">
        <f>$E152*Data!S68</f>
        <v>31.190518645947371</v>
      </c>
      <c r="S188" s="32">
        <f>$E152*Data!T68</f>
        <v>31.16447882463558</v>
      </c>
      <c r="T188" s="32">
        <f>$E152*Data!U68</f>
        <v>31.181151969046105</v>
      </c>
      <c r="U188" s="32">
        <f>$E152*Data!V68</f>
        <v>31.220964558200542</v>
      </c>
      <c r="V188" s="32">
        <f>$E152*Data!W68</f>
        <v>31.228437986917026</v>
      </c>
      <c r="W188" s="32">
        <f>$E152*Data!X68</f>
        <v>31.291658843676572</v>
      </c>
      <c r="X188" s="32">
        <f>$E152*Data!Y68</f>
        <v>31.314628263704869</v>
      </c>
      <c r="Y188" s="32">
        <f>$E152*Data!Z68</f>
        <v>31.331152827958494</v>
      </c>
      <c r="Z188" s="32">
        <f>$E152*Data!AA68</f>
        <v>31.321832869560165</v>
      </c>
      <c r="AA188" s="32">
        <f>$E152*Data!AB68</f>
        <v>31.27996926153887</v>
      </c>
      <c r="AB188" s="32">
        <f>$E152*Data!AC68</f>
        <v>31.176994788161384</v>
      </c>
      <c r="AC188" s="32">
        <f>$E152*Data!AD68</f>
        <v>31.151942182428147</v>
      </c>
      <c r="AD188" s="32">
        <f>$E152*Data!AE68</f>
        <v>31.110561076978222</v>
      </c>
      <c r="AE188" s="32">
        <f>$E152*Data!AF68</f>
        <v>31.050258977836886</v>
      </c>
      <c r="AF188" s="32">
        <f>$E152*Data!AG68</f>
        <v>31.00200335956065</v>
      </c>
      <c r="AG188" s="32">
        <f>$E152*Data!AH68</f>
        <v>30.986554086751781</v>
      </c>
      <c r="AH188" s="32">
        <f>$E152*Data!AI68</f>
        <v>30.910502490979397</v>
      </c>
      <c r="AI188" s="32">
        <f>$E152*Data!AJ68</f>
        <v>30.913680880933633</v>
      </c>
    </row>
    <row r="189" spans="1:35" s="6" customFormat="1" x14ac:dyDescent="0.45">
      <c r="A189" s="13" t="s">
        <v>43</v>
      </c>
      <c r="B189" s="32">
        <f>$E153*Data!C70</f>
        <v>186.02222222222221</v>
      </c>
      <c r="C189" s="32">
        <f>$E153*Data!D70</f>
        <v>200.3524717276313</v>
      </c>
      <c r="D189" s="32">
        <f>$E153*Data!E70</f>
        <v>212.78582830629622</v>
      </c>
      <c r="E189" s="32">
        <f>$E153*Data!F70</f>
        <v>216.64412640658614</v>
      </c>
      <c r="F189" s="32">
        <f>$E153*Data!G70</f>
        <v>219.25584409901708</v>
      </c>
      <c r="G189" s="32">
        <f>$E153*Data!H70</f>
        <v>220.71986042812728</v>
      </c>
      <c r="H189" s="32">
        <f>$E153*Data!I70</f>
        <v>221.23925983619694</v>
      </c>
      <c r="I189" s="32">
        <f>$E153*Data!J70</f>
        <v>221.8543922699865</v>
      </c>
      <c r="J189" s="32">
        <f>$E153*Data!K70</f>
        <v>222.65440498856395</v>
      </c>
      <c r="K189" s="32">
        <f>$E153*Data!L70</f>
        <v>223.95888220189465</v>
      </c>
      <c r="L189" s="32">
        <f>$E153*Data!M70</f>
        <v>224.00267347614931</v>
      </c>
      <c r="M189" s="32">
        <f>$E153*Data!N70</f>
        <v>223.86027928274899</v>
      </c>
      <c r="N189" s="32">
        <f>$E153*Data!O70</f>
        <v>223.48661976227314</v>
      </c>
      <c r="O189" s="32">
        <f>$E153*Data!P70</f>
        <v>223.01429596145323</v>
      </c>
      <c r="P189" s="32">
        <f>$E153*Data!Q70</f>
        <v>222.98765011253846</v>
      </c>
      <c r="Q189" s="32">
        <f>$E153*Data!R70</f>
        <v>222.47566384137761</v>
      </c>
      <c r="R189" s="32">
        <f>$E153*Data!S70</f>
        <v>222.1485583579653</v>
      </c>
      <c r="S189" s="32">
        <f>$E153*Data!T70</f>
        <v>222.00453758984736</v>
      </c>
      <c r="T189" s="32">
        <f>$E153*Data!U70</f>
        <v>221.854146825193</v>
      </c>
      <c r="U189" s="32">
        <f>$E153*Data!V70</f>
        <v>221.9543305496378</v>
      </c>
      <c r="V189" s="32">
        <f>$E153*Data!W70</f>
        <v>222.03178196192664</v>
      </c>
      <c r="W189" s="32">
        <f>$E153*Data!X70</f>
        <v>222.37365336387947</v>
      </c>
      <c r="X189" s="32">
        <f>$E153*Data!Y70</f>
        <v>222.62895568301752</v>
      </c>
      <c r="Y189" s="32">
        <f>$E153*Data!Z70</f>
        <v>222.91641479082946</v>
      </c>
      <c r="Z189" s="32">
        <f>$E153*Data!AA70</f>
        <v>223.17165524580847</v>
      </c>
      <c r="AA189" s="32">
        <f>$E153*Data!AB70</f>
        <v>223.31863895507098</v>
      </c>
      <c r="AB189" s="32">
        <f>$E153*Data!AC70</f>
        <v>223.22405720626159</v>
      </c>
      <c r="AC189" s="32">
        <f>$E153*Data!AD70</f>
        <v>223.43744127657737</v>
      </c>
      <c r="AD189" s="32">
        <f>$E153*Data!AE70</f>
        <v>223.49578320221761</v>
      </c>
      <c r="AE189" s="32">
        <f>$E153*Data!AF70</f>
        <v>223.71228311371328</v>
      </c>
      <c r="AF189" s="32">
        <f>$E153*Data!AG70</f>
        <v>223.89595076039222</v>
      </c>
      <c r="AG189" s="32">
        <f>$E153*Data!AH70</f>
        <v>224.14586536512851</v>
      </c>
      <c r="AH189" s="32">
        <f>$E153*Data!AI70</f>
        <v>224.10015579898362</v>
      </c>
      <c r="AI189" s="32">
        <f>$E153*Data!AJ70</f>
        <v>224.50960951949949</v>
      </c>
    </row>
    <row r="190" spans="1:35" s="6" customFormat="1" x14ac:dyDescent="0.45">
      <c r="A190" s="13" t="s">
        <v>105</v>
      </c>
      <c r="B190" s="32">
        <f>$E154*Data!C71</f>
        <v>0</v>
      </c>
      <c r="C190" s="32">
        <f>$E154*Data!D71</f>
        <v>0</v>
      </c>
      <c r="D190" s="32">
        <f>$E154*Data!E71</f>
        <v>0</v>
      </c>
      <c r="E190" s="32">
        <f>$E154*Data!F71</f>
        <v>0</v>
      </c>
      <c r="F190" s="32">
        <f>$E154*Data!G71</f>
        <v>0</v>
      </c>
      <c r="G190" s="32">
        <f>$E154*Data!H71</f>
        <v>0</v>
      </c>
      <c r="H190" s="32">
        <f>$E154*Data!I71</f>
        <v>0</v>
      </c>
      <c r="I190" s="32">
        <f>$E154*Data!J71</f>
        <v>0</v>
      </c>
      <c r="J190" s="32">
        <f>$E154*Data!K71</f>
        <v>0</v>
      </c>
      <c r="K190" s="32">
        <f>$E154*Data!L71</f>
        <v>0</v>
      </c>
      <c r="L190" s="32">
        <f>$E154*Data!M71</f>
        <v>0</v>
      </c>
      <c r="M190" s="32">
        <f>$E154*Data!N71</f>
        <v>0</v>
      </c>
      <c r="N190" s="32">
        <f>$E154*Data!O71</f>
        <v>0</v>
      </c>
      <c r="O190" s="32">
        <f>$E154*Data!P71</f>
        <v>0</v>
      </c>
      <c r="P190" s="32">
        <f>$E154*Data!Q71</f>
        <v>0</v>
      </c>
      <c r="Q190" s="32">
        <f>$E154*Data!R71</f>
        <v>0</v>
      </c>
      <c r="R190" s="32">
        <f>$E154*Data!S71</f>
        <v>0</v>
      </c>
      <c r="S190" s="32">
        <f>$E154*Data!T71</f>
        <v>0</v>
      </c>
      <c r="T190" s="32">
        <f>$E154*Data!U71</f>
        <v>0</v>
      </c>
      <c r="U190" s="32">
        <f>$E154*Data!V71</f>
        <v>0</v>
      </c>
      <c r="V190" s="32">
        <f>$E154*Data!W71</f>
        <v>0</v>
      </c>
      <c r="W190" s="32">
        <f>$E154*Data!X71</f>
        <v>0</v>
      </c>
      <c r="X190" s="32">
        <f>$E154*Data!Y71</f>
        <v>0</v>
      </c>
      <c r="Y190" s="32">
        <f>$E154*Data!Z71</f>
        <v>0</v>
      </c>
      <c r="Z190" s="32">
        <f>$E154*Data!AA71</f>
        <v>0</v>
      </c>
      <c r="AA190" s="32">
        <f>$E154*Data!AB71</f>
        <v>0</v>
      </c>
      <c r="AB190" s="32">
        <f>$E154*Data!AC71</f>
        <v>0</v>
      </c>
      <c r="AC190" s="32">
        <f>$E154*Data!AD71</f>
        <v>0</v>
      </c>
      <c r="AD190" s="32">
        <f>$E154*Data!AE71</f>
        <v>0</v>
      </c>
      <c r="AE190" s="32">
        <f>$E154*Data!AF71</f>
        <v>0</v>
      </c>
      <c r="AF190" s="32">
        <f>$E154*Data!AG71</f>
        <v>0</v>
      </c>
      <c r="AG190" s="32">
        <f>$E154*Data!AH71</f>
        <v>0</v>
      </c>
      <c r="AH190" s="32">
        <f>$E154*Data!AI71</f>
        <v>0</v>
      </c>
      <c r="AI190" s="32">
        <f>$E154*Data!AJ71</f>
        <v>0</v>
      </c>
    </row>
    <row r="191" spans="1:35" s="6" customFormat="1" x14ac:dyDescent="0.45">
      <c r="A191" s="13" t="s">
        <v>44</v>
      </c>
      <c r="B191" s="32">
        <f>$E155*Data!C72</f>
        <v>0</v>
      </c>
      <c r="C191" s="32">
        <f>$E155*Data!D72</f>
        <v>0</v>
      </c>
      <c r="D191" s="32">
        <f>$E155*Data!E72</f>
        <v>0</v>
      </c>
      <c r="E191" s="32">
        <f>$E155*Data!F72</f>
        <v>0</v>
      </c>
      <c r="F191" s="32">
        <f>$E155*Data!G72</f>
        <v>0</v>
      </c>
      <c r="G191" s="32">
        <f>$E155*Data!H72</f>
        <v>0</v>
      </c>
      <c r="H191" s="32">
        <f>$E155*Data!I72</f>
        <v>0</v>
      </c>
      <c r="I191" s="32">
        <f>$E155*Data!J72</f>
        <v>0</v>
      </c>
      <c r="J191" s="32">
        <f>$E155*Data!K72</f>
        <v>0</v>
      </c>
      <c r="K191" s="32">
        <f>$E155*Data!L72</f>
        <v>0</v>
      </c>
      <c r="L191" s="32">
        <f>$E155*Data!M72</f>
        <v>0</v>
      </c>
      <c r="M191" s="32">
        <f>$E155*Data!N72</f>
        <v>0</v>
      </c>
      <c r="N191" s="32">
        <f>$E155*Data!O72</f>
        <v>0</v>
      </c>
      <c r="O191" s="32">
        <f>$E155*Data!P72</f>
        <v>0</v>
      </c>
      <c r="P191" s="32">
        <f>$E155*Data!Q72</f>
        <v>0</v>
      </c>
      <c r="Q191" s="32">
        <f>$E155*Data!R72</f>
        <v>0</v>
      </c>
      <c r="R191" s="32">
        <f>$E155*Data!S72</f>
        <v>0</v>
      </c>
      <c r="S191" s="32">
        <f>$E155*Data!T72</f>
        <v>0</v>
      </c>
      <c r="T191" s="32">
        <f>$E155*Data!U72</f>
        <v>0</v>
      </c>
      <c r="U191" s="32">
        <f>$E155*Data!V72</f>
        <v>0</v>
      </c>
      <c r="V191" s="32">
        <f>$E155*Data!W72</f>
        <v>0</v>
      </c>
      <c r="W191" s="32">
        <f>$E155*Data!X72</f>
        <v>0</v>
      </c>
      <c r="X191" s="32">
        <f>$E155*Data!Y72</f>
        <v>0</v>
      </c>
      <c r="Y191" s="32">
        <f>$E155*Data!Z72</f>
        <v>0</v>
      </c>
      <c r="Z191" s="32">
        <f>$E155*Data!AA72</f>
        <v>0</v>
      </c>
      <c r="AA191" s="32">
        <f>$E155*Data!AB72</f>
        <v>0</v>
      </c>
      <c r="AB191" s="32">
        <f>$E155*Data!AC72</f>
        <v>0</v>
      </c>
      <c r="AC191" s="32">
        <f>$E155*Data!AD72</f>
        <v>0</v>
      </c>
      <c r="AD191" s="32">
        <f>$E155*Data!AE72</f>
        <v>0</v>
      </c>
      <c r="AE191" s="32">
        <f>$E155*Data!AF72</f>
        <v>0</v>
      </c>
      <c r="AF191" s="32">
        <f>$E155*Data!AG72</f>
        <v>0</v>
      </c>
      <c r="AG191" s="32">
        <f>$E155*Data!AH72</f>
        <v>0</v>
      </c>
      <c r="AH191" s="32">
        <f>$E155*Data!AI72</f>
        <v>0</v>
      </c>
      <c r="AI191" s="32">
        <f>$E155*Data!AJ72</f>
        <v>0</v>
      </c>
    </row>
    <row r="192" spans="1:35" s="6" customFormat="1" x14ac:dyDescent="0.45">
      <c r="A192" s="13" t="s">
        <v>45</v>
      </c>
      <c r="B192" s="32">
        <f>$E156*Data!C73</f>
        <v>4.3511084892946945</v>
      </c>
      <c r="C192" s="32">
        <f>$E156*Data!D73</f>
        <v>4.7604947057328015</v>
      </c>
      <c r="D192" s="32">
        <f>$E156*Data!E73</f>
        <v>5.5372513260296623</v>
      </c>
      <c r="E192" s="32">
        <f>$E156*Data!F73</f>
        <v>5.8706557539503645</v>
      </c>
      <c r="F192" s="32">
        <f>$E156*Data!G73</f>
        <v>6.1414720225121044</v>
      </c>
      <c r="G192" s="32">
        <f>$E156*Data!H73</f>
        <v>6.2982797181941059</v>
      </c>
      <c r="H192" s="32">
        <f>$E156*Data!I73</f>
        <v>6.3948422162337133</v>
      </c>
      <c r="I192" s="32">
        <f>$E156*Data!J73</f>
        <v>6.5149061116462432</v>
      </c>
      <c r="J192" s="32">
        <f>$E156*Data!K73</f>
        <v>6.6531931200648691</v>
      </c>
      <c r="K192" s="32">
        <f>$E156*Data!L73</f>
        <v>6.8137312958387142</v>
      </c>
      <c r="L192" s="32">
        <f>$E156*Data!M73</f>
        <v>6.8893506988437423</v>
      </c>
      <c r="M192" s="32">
        <f>$E156*Data!N73</f>
        <v>6.9399418070573473</v>
      </c>
      <c r="N192" s="32">
        <f>$E156*Data!O73</f>
        <v>6.9827109633653173</v>
      </c>
      <c r="O192" s="32">
        <f>$E156*Data!P73</f>
        <v>6.9927030469739222</v>
      </c>
      <c r="P192" s="32">
        <f>$E156*Data!Q73</f>
        <v>7.0347272222958699</v>
      </c>
      <c r="Q192" s="32">
        <f>$E156*Data!R73</f>
        <v>7.0436419059003663</v>
      </c>
      <c r="R192" s="32">
        <f>$E156*Data!S73</f>
        <v>7.0523022227509822</v>
      </c>
      <c r="S192" s="32">
        <f>$E156*Data!T73</f>
        <v>7.0631605471132124</v>
      </c>
      <c r="T192" s="32">
        <f>$E156*Data!U73</f>
        <v>7.0562257428176896</v>
      </c>
      <c r="U192" s="32">
        <f>$E156*Data!V73</f>
        <v>7.0623465735007951</v>
      </c>
      <c r="V192" s="32">
        <f>$E156*Data!W73</f>
        <v>7.0626929304232027</v>
      </c>
      <c r="W192" s="32">
        <f>$E156*Data!X73</f>
        <v>7.0803620117324897</v>
      </c>
      <c r="X192" s="32">
        <f>$E156*Data!Y73</f>
        <v>7.0875302759254115</v>
      </c>
      <c r="Y192" s="32">
        <f>$E156*Data!Z73</f>
        <v>7.0924893822832598</v>
      </c>
      <c r="Z192" s="32">
        <f>$E156*Data!AA73</f>
        <v>7.0899840439813397</v>
      </c>
      <c r="AA192" s="32">
        <f>$E156*Data!AB73</f>
        <v>7.079362663992586</v>
      </c>
      <c r="AB192" s="32">
        <f>$E156*Data!AC73</f>
        <v>7.0421108271105686</v>
      </c>
      <c r="AC192" s="32">
        <f>$E156*Data!AD73</f>
        <v>7.027794508685993</v>
      </c>
      <c r="AD192" s="32">
        <f>$E156*Data!AE73</f>
        <v>6.9966000850224175</v>
      </c>
      <c r="AE192" s="32">
        <f>$E156*Data!AF73</f>
        <v>6.9786397015127948</v>
      </c>
      <c r="AF192" s="32">
        <f>$E156*Data!AG73</f>
        <v>6.9551578172059232</v>
      </c>
      <c r="AG192" s="32">
        <f>$E156*Data!AH73</f>
        <v>6.9329965493335814</v>
      </c>
      <c r="AH192" s="32">
        <f>$E156*Data!AI73</f>
        <v>6.8893604553767673</v>
      </c>
      <c r="AI192" s="32">
        <f>$E156*Data!AJ73</f>
        <v>6.8735395401806079</v>
      </c>
    </row>
    <row r="193" spans="1:35" s="6" customFormat="1" x14ac:dyDescent="0.45">
      <c r="A193" s="13" t="s">
        <v>49</v>
      </c>
      <c r="B193" s="32">
        <f>$E157*Data!C74</f>
        <v>266.22666928848304</v>
      </c>
      <c r="C193" s="32">
        <f>$E157*Data!D74</f>
        <v>271.86459130985128</v>
      </c>
      <c r="D193" s="32">
        <f>$E157*Data!E74</f>
        <v>293.67723316896161</v>
      </c>
      <c r="E193" s="32">
        <f>$E157*Data!F74</f>
        <v>304.62460052985051</v>
      </c>
      <c r="F193" s="32">
        <f>$E157*Data!G74</f>
        <v>312.99646687535619</v>
      </c>
      <c r="G193" s="32">
        <f>$E157*Data!H74</f>
        <v>318.89004630054535</v>
      </c>
      <c r="H193" s="32">
        <f>$E157*Data!I74</f>
        <v>322.66541968531612</v>
      </c>
      <c r="I193" s="32">
        <f>$E157*Data!J74</f>
        <v>326.95210787772874</v>
      </c>
      <c r="J193" s="32">
        <f>$E157*Data!K74</f>
        <v>331.42814180346352</v>
      </c>
      <c r="K193" s="32">
        <f>$E157*Data!L74</f>
        <v>335.5609590166348</v>
      </c>
      <c r="L193" s="32">
        <f>$E157*Data!M74</f>
        <v>336.554600578509</v>
      </c>
      <c r="M193" s="32">
        <f>$E157*Data!N74</f>
        <v>336.95400516476673</v>
      </c>
      <c r="N193" s="32">
        <f>$E157*Data!O74</f>
        <v>337.8969232083362</v>
      </c>
      <c r="O193" s="32">
        <f>$E157*Data!P74</f>
        <v>336.5039620814207</v>
      </c>
      <c r="P193" s="32">
        <f>$E157*Data!Q74</f>
        <v>335.99383896459847</v>
      </c>
      <c r="Q193" s="32">
        <f>$E157*Data!R74</f>
        <v>334.27408067330617</v>
      </c>
      <c r="R193" s="32">
        <f>$E157*Data!S74</f>
        <v>333.30693855202463</v>
      </c>
      <c r="S193" s="32">
        <f>$E157*Data!T74</f>
        <v>332.31597655225642</v>
      </c>
      <c r="T193" s="32">
        <f>$E157*Data!U74</f>
        <v>331.78654246899572</v>
      </c>
      <c r="U193" s="32">
        <f>$E157*Data!V74</f>
        <v>331.75570415878758</v>
      </c>
      <c r="V193" s="32">
        <f>$E157*Data!W74</f>
        <v>331.631693048871</v>
      </c>
      <c r="W193" s="32">
        <f>$E157*Data!X74</f>
        <v>332.07295246491316</v>
      </c>
      <c r="X193" s="32">
        <f>$E157*Data!Y74</f>
        <v>332.26574295128864</v>
      </c>
      <c r="Y193" s="32">
        <f>$E157*Data!Z74</f>
        <v>332.08792456173609</v>
      </c>
      <c r="Z193" s="32">
        <f>$E157*Data!AA74</f>
        <v>331.85519361673482</v>
      </c>
      <c r="AA193" s="32">
        <f>$E157*Data!AB74</f>
        <v>331.32171893501118</v>
      </c>
      <c r="AB193" s="32">
        <f>$E157*Data!AC74</f>
        <v>330.27435511471742</v>
      </c>
      <c r="AC193" s="32">
        <f>$E157*Data!AD74</f>
        <v>330.01199915407926</v>
      </c>
      <c r="AD193" s="32">
        <f>$E157*Data!AE74</f>
        <v>329.63298990321624</v>
      </c>
      <c r="AE193" s="32">
        <f>$E157*Data!AF74</f>
        <v>329.25578839854376</v>
      </c>
      <c r="AF193" s="32">
        <f>$E157*Data!AG74</f>
        <v>328.93432945152244</v>
      </c>
      <c r="AG193" s="32">
        <f>$E157*Data!AH74</f>
        <v>328.91087126165291</v>
      </c>
      <c r="AH193" s="32">
        <f>$E157*Data!AI74</f>
        <v>328.34436723116164</v>
      </c>
      <c r="AI193" s="32">
        <f>$E157*Data!AJ74</f>
        <v>328.59566485851053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68"/>
  <sheetViews>
    <sheetView workbookViewId="0"/>
  </sheetViews>
  <sheetFormatPr defaultRowHeight="14.25" x14ac:dyDescent="0.45"/>
  <cols>
    <col min="1" max="1" width="39.86328125" customWidth="1"/>
    <col min="2" max="2" width="12" bestFit="1" customWidth="1"/>
    <col min="3" max="35" width="9.59765625" bestFit="1" customWidth="1"/>
  </cols>
  <sheetData>
    <row r="1" spans="1:35" s="6" customFormat="1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23">
        <f>INDEX(Data!$C$14:$AJ$14,MATCH(B$1,Data!$C$1:$AJ$1,0))*10^12</f>
        <v>36304218000000</v>
      </c>
      <c r="C2" s="23">
        <f>INDEX(Data!$C$14:$AJ$14,MATCH(C$1,Data!$C$1:$AJ$1,0))*10^12</f>
        <v>36839657000000</v>
      </c>
      <c r="D2" s="23">
        <f>INDEX(Data!$C$14:$AJ$14,MATCH(D$1,Data!$C$1:$AJ$1,0))*10^12</f>
        <v>37730251000000</v>
      </c>
      <c r="E2" s="23">
        <f>INDEX(Data!$C$14:$AJ$14,MATCH(E$1,Data!$C$1:$AJ$1,0))*10^12</f>
        <v>39683674000000</v>
      </c>
      <c r="F2" s="23">
        <f>INDEX(Data!$C$14:$AJ$14,MATCH(F$1,Data!$C$1:$AJ$1,0))*10^12</f>
        <v>41023956000000</v>
      </c>
      <c r="G2" s="23">
        <f>INDEX(Data!$C$14:$AJ$14,MATCH(G$1,Data!$C$1:$AJ$1,0))*10^12</f>
        <v>42006371000000</v>
      </c>
      <c r="H2" s="23">
        <f>INDEX(Data!$C$14:$AJ$14,MATCH(H$1,Data!$C$1:$AJ$1,0))*10^12</f>
        <v>42862801000000</v>
      </c>
      <c r="I2" s="23">
        <f>INDEX(Data!$C$14:$AJ$14,MATCH(I$1,Data!$C$1:$AJ$1,0))*10^12</f>
        <v>43639400000000</v>
      </c>
      <c r="J2" s="23">
        <f>INDEX(Data!$C$14:$AJ$14,MATCH(J$1,Data!$C$1:$AJ$1,0))*10^12</f>
        <v>44175003000000</v>
      </c>
      <c r="K2" s="23">
        <f>INDEX(Data!$C$14:$AJ$14,MATCH(K$1,Data!$C$1:$AJ$1,0))*10^12</f>
        <v>44640549000000</v>
      </c>
      <c r="L2" s="23">
        <f>INDEX(Data!$C$14:$AJ$14,MATCH(L$1,Data!$C$1:$AJ$1,0))*10^12</f>
        <v>44842300000000</v>
      </c>
      <c r="M2" s="23">
        <f>INDEX(Data!$C$14:$AJ$14,MATCH(M$1,Data!$C$1:$AJ$1,0))*10^12</f>
        <v>44885216000000</v>
      </c>
      <c r="N2" s="23">
        <f>INDEX(Data!$C$14:$AJ$14,MATCH(N$1,Data!$C$1:$AJ$1,0))*10^12</f>
        <v>44669285000000</v>
      </c>
      <c r="O2" s="23">
        <f>INDEX(Data!$C$14:$AJ$14,MATCH(O$1,Data!$C$1:$AJ$1,0))*10^12</f>
        <v>44355274000000</v>
      </c>
      <c r="P2" s="23">
        <f>INDEX(Data!$C$14:$AJ$14,MATCH(P$1,Data!$C$1:$AJ$1,0))*10^12</f>
        <v>44308514000000</v>
      </c>
      <c r="Q2" s="23">
        <f>INDEX(Data!$C$14:$AJ$14,MATCH(Q$1,Data!$C$1:$AJ$1,0))*10^12</f>
        <v>44030666000000</v>
      </c>
      <c r="R2" s="23">
        <f>INDEX(Data!$C$14:$AJ$14,MATCH(R$1,Data!$C$1:$AJ$1,0))*10^12</f>
        <v>43890942000000</v>
      </c>
      <c r="S2" s="23">
        <f>INDEX(Data!$C$14:$AJ$14,MATCH(S$1,Data!$C$1:$AJ$1,0))*10^12</f>
        <v>43827396000000</v>
      </c>
      <c r="T2" s="23">
        <f>INDEX(Data!$C$14:$AJ$14,MATCH(T$1,Data!$C$1:$AJ$1,0))*10^12</f>
        <v>43594589000000</v>
      </c>
      <c r="U2" s="23">
        <f>INDEX(Data!$C$14:$AJ$14,MATCH(U$1,Data!$C$1:$AJ$1,0))*10^12</f>
        <v>43583344000000</v>
      </c>
      <c r="V2" s="23">
        <f>INDEX(Data!$C$14:$AJ$14,MATCH(V$1,Data!$C$1:$AJ$1,0))*10^12</f>
        <v>43802364000000</v>
      </c>
      <c r="W2" s="23">
        <f>INDEX(Data!$C$14:$AJ$14,MATCH(W$1,Data!$C$1:$AJ$1,0))*10^12</f>
        <v>43878529000000</v>
      </c>
      <c r="X2" s="23">
        <f>INDEX(Data!$C$14:$AJ$14,MATCH(X$1,Data!$C$1:$AJ$1,0))*10^12</f>
        <v>43881065000000</v>
      </c>
      <c r="Y2" s="23">
        <f>INDEX(Data!$C$14:$AJ$14,MATCH(Y$1,Data!$C$1:$AJ$1,0))*10^12</f>
        <v>44107185000000</v>
      </c>
      <c r="Z2" s="23">
        <f>INDEX(Data!$C$14:$AJ$14,MATCH(Z$1,Data!$C$1:$AJ$1,0))*10^12</f>
        <v>44414326000000</v>
      </c>
      <c r="AA2" s="23">
        <f>INDEX(Data!$C$14:$AJ$14,MATCH(AA$1,Data!$C$1:$AJ$1,0))*10^12</f>
        <v>44660587000000</v>
      </c>
      <c r="AB2" s="23">
        <f>INDEX(Data!$C$14:$AJ$14,MATCH(AB$1,Data!$C$1:$AJ$1,0))*10^12</f>
        <v>45096756000000</v>
      </c>
      <c r="AC2" s="23">
        <f>INDEX(Data!$C$14:$AJ$14,MATCH(AC$1,Data!$C$1:$AJ$1,0))*10^12</f>
        <v>45498924000000</v>
      </c>
      <c r="AD2" s="23">
        <f>INDEX(Data!$C$14:$AJ$14,MATCH(AD$1,Data!$C$1:$AJ$1,0))*10^12</f>
        <v>46015205000000</v>
      </c>
      <c r="AE2" s="23">
        <f>INDEX(Data!$C$14:$AJ$14,MATCH(AE$1,Data!$C$1:$AJ$1,0))*10^12</f>
        <v>46387211000000</v>
      </c>
      <c r="AF2" s="23">
        <f>INDEX(Data!$C$14:$AJ$14,MATCH(AF$1,Data!$C$1:$AJ$1,0))*10^12</f>
        <v>46886147000000</v>
      </c>
      <c r="AG2" s="23">
        <f>INDEX(Data!$C$14:$AJ$14,MATCH(AG$1,Data!$C$1:$AJ$1,0))*10^12</f>
        <v>47384525000000</v>
      </c>
      <c r="AH2" s="23">
        <f>INDEX(Data!$C$14:$AJ$14,MATCH(AH$1,Data!$C$1:$AJ$1,0))*10^12</f>
        <v>47895496000000</v>
      </c>
      <c r="AI2" s="23">
        <f>INDEX(Data!$C$14:$AJ$14,MATCH(AI$1,Data!$C$1:$AJ$1,0))*10^12</f>
        <v>48464809000000</v>
      </c>
    </row>
    <row r="3" spans="1:35" x14ac:dyDescent="0.45">
      <c r="A3" s="6" t="s">
        <v>567</v>
      </c>
      <c r="B3" s="23">
        <f>Refineries!C108+'Mining Breakdown'!B169*10^12</f>
        <v>237109036354581.22</v>
      </c>
      <c r="C3" s="23">
        <f>Refineries!D108+'Mining Breakdown'!C169*10^12</f>
        <v>237837700723222.91</v>
      </c>
      <c r="D3" s="23">
        <f>Refineries!E108+'Mining Breakdown'!D169*10^12</f>
        <v>240656841330069.91</v>
      </c>
      <c r="E3" s="23">
        <f>Refineries!F108+'Mining Breakdown'!E169*10^12</f>
        <v>247986206614984.72</v>
      </c>
      <c r="F3" s="23">
        <f>Refineries!G108+'Mining Breakdown'!F169*10^12</f>
        <v>245214028319943.75</v>
      </c>
      <c r="G3" s="23">
        <f>Refineries!H108+'Mining Breakdown'!G169*10^12</f>
        <v>242547877727839.91</v>
      </c>
      <c r="H3" s="23">
        <f>Refineries!I108+'Mining Breakdown'!H169*10^12</f>
        <v>239297950925936</v>
      </c>
      <c r="I3" s="23">
        <f>Refineries!J108+'Mining Breakdown'!I169*10^12</f>
        <v>234409182202541</v>
      </c>
      <c r="J3" s="23">
        <f>Refineries!K108+'Mining Breakdown'!J169*10^12</f>
        <v>231833887170791.19</v>
      </c>
      <c r="K3" s="23">
        <f>Refineries!L108+'Mining Breakdown'!K169*10^12</f>
        <v>227190917634574.72</v>
      </c>
      <c r="L3" s="23">
        <f>Refineries!M108+'Mining Breakdown'!L169*10^12</f>
        <v>222898151276199.94</v>
      </c>
      <c r="M3" s="23">
        <f>Refineries!N108+'Mining Breakdown'!M169*10^12</f>
        <v>224584658694072.91</v>
      </c>
      <c r="N3" s="23">
        <f>Refineries!O108+'Mining Breakdown'!N169*10^12</f>
        <v>221590756654314</v>
      </c>
      <c r="O3" s="23">
        <f>Refineries!P108+'Mining Breakdown'!O169*10^12</f>
        <v>221873249583249.25</v>
      </c>
      <c r="P3" s="23">
        <f>Refineries!Q108+'Mining Breakdown'!P169*10^12</f>
        <v>224044441522946.91</v>
      </c>
      <c r="Q3" s="23">
        <f>Refineries!R108+'Mining Breakdown'!Q169*10^12</f>
        <v>223070907066108.84</v>
      </c>
      <c r="R3" s="23">
        <f>Refineries!S108+'Mining Breakdown'!R169*10^12</f>
        <v>221272830303024.94</v>
      </c>
      <c r="S3" s="23">
        <f>Refineries!T108+'Mining Breakdown'!S169*10^12</f>
        <v>225515222977191.72</v>
      </c>
      <c r="T3" s="23">
        <f>Refineries!U108+'Mining Breakdown'!T169*10^12</f>
        <v>224957707101389.56</v>
      </c>
      <c r="U3" s="23">
        <f>Refineries!V108+'Mining Breakdown'!U169*10^12</f>
        <v>224807267452465.59</v>
      </c>
      <c r="V3" s="23">
        <f>Refineries!W108+'Mining Breakdown'!V169*10^12</f>
        <v>228387568831514.22</v>
      </c>
      <c r="W3" s="23">
        <f>Refineries!X108+'Mining Breakdown'!W169*10^12</f>
        <v>228989245711065.38</v>
      </c>
      <c r="X3" s="23">
        <f>Refineries!Y108+'Mining Breakdown'!X169*10^12</f>
        <v>228557695614403.63</v>
      </c>
      <c r="Y3" s="23">
        <f>Refineries!Z108+'Mining Breakdown'!Y169*10^12</f>
        <v>231300796756182.63</v>
      </c>
      <c r="Z3" s="23">
        <f>Refineries!AA108+'Mining Breakdown'!Z169*10^12</f>
        <v>231964611811057.09</v>
      </c>
      <c r="AA3" s="23">
        <f>Refineries!AB108+'Mining Breakdown'!AA169*10^12</f>
        <v>231907488714458.5</v>
      </c>
      <c r="AB3" s="23">
        <f>Refineries!AC108+'Mining Breakdown'!AB169*10^12</f>
        <v>234596876823997.09</v>
      </c>
      <c r="AC3" s="23">
        <f>Refineries!AD108+'Mining Breakdown'!AC169*10^12</f>
        <v>236849651040297.16</v>
      </c>
      <c r="AD3" s="23">
        <f>Refineries!AE108+'Mining Breakdown'!AD169*10^12</f>
        <v>240208015585485.13</v>
      </c>
      <c r="AE3" s="23">
        <f>Refineries!AF108+'Mining Breakdown'!AE169*10^12</f>
        <v>241698693769987.63</v>
      </c>
      <c r="AF3" s="23">
        <f>Refineries!AG108+'Mining Breakdown'!AF169*10^12</f>
        <v>243102917313724.53</v>
      </c>
      <c r="AG3" s="23">
        <f>Refineries!AH108+'Mining Breakdown'!AG169*10^12</f>
        <v>243598313496851.94</v>
      </c>
      <c r="AH3" s="23">
        <f>Refineries!AI108+'Mining Breakdown'!AH169*10^12</f>
        <v>243664272573995.19</v>
      </c>
      <c r="AI3" s="23">
        <f>Refineries!AJ108+'Mining Breakdown'!AI169*10^12</f>
        <v>244062519140793.28</v>
      </c>
    </row>
    <row r="4" spans="1:35" x14ac:dyDescent="0.45">
      <c r="A4" s="6" t="s">
        <v>568</v>
      </c>
      <c r="B4" s="23">
        <f>INDEX(Data!$C$44:$AJ$44,MATCH(B$1,Data!$C$1:$AJ$1,0))*10^12</f>
        <v>204667007000000</v>
      </c>
      <c r="C4" s="23">
        <f>INDEX(Data!$C$44:$AJ$44,MATCH(C$1,Data!$C$1:$AJ$1,0))*10^12</f>
        <v>212931213000000</v>
      </c>
      <c r="D4" s="23">
        <f>INDEX(Data!$C$44:$AJ$44,MATCH(D$1,Data!$C$1:$AJ$1,0))*10^12</f>
        <v>210077042000000</v>
      </c>
      <c r="E4" s="23">
        <f>INDEX(Data!$C$44:$AJ$44,MATCH(E$1,Data!$C$1:$AJ$1,0))*10^12</f>
        <v>210687469000000</v>
      </c>
      <c r="F4" s="23">
        <f>INDEX(Data!$C$44:$AJ$44,MATCH(F$1,Data!$C$1:$AJ$1,0))*10^12</f>
        <v>208760605000000</v>
      </c>
      <c r="G4" s="23">
        <f>INDEX(Data!$C$44:$AJ$44,MATCH(G$1,Data!$C$1:$AJ$1,0))*10^12</f>
        <v>212422684000000</v>
      </c>
      <c r="H4" s="23">
        <f>INDEX(Data!$C$44:$AJ$44,MATCH(H$1,Data!$C$1:$AJ$1,0))*10^12</f>
        <v>215763184000000</v>
      </c>
      <c r="I4" s="23">
        <f>INDEX(Data!$C$44:$AJ$44,MATCH(I$1,Data!$C$1:$AJ$1,0))*10^12</f>
        <v>218736145000000</v>
      </c>
      <c r="J4" s="23">
        <f>INDEX(Data!$C$44:$AJ$44,MATCH(J$1,Data!$C$1:$AJ$1,0))*10^12</f>
        <v>221697205000000</v>
      </c>
      <c r="K4" s="23">
        <f>INDEX(Data!$C$44:$AJ$44,MATCH(K$1,Data!$C$1:$AJ$1,0))*10^12</f>
        <v>224004593000000</v>
      </c>
      <c r="L4" s="23">
        <f>INDEX(Data!$C$44:$AJ$44,MATCH(L$1,Data!$C$1:$AJ$1,0))*10^12</f>
        <v>223919586000000</v>
      </c>
      <c r="M4" s="23">
        <f>INDEX(Data!$C$44:$AJ$44,MATCH(M$1,Data!$C$1:$AJ$1,0))*10^12</f>
        <v>225889816000000</v>
      </c>
      <c r="N4" s="23">
        <f>INDEX(Data!$C$44:$AJ$44,MATCH(N$1,Data!$C$1:$AJ$1,0))*10^12</f>
        <v>226837997000000</v>
      </c>
      <c r="O4" s="23">
        <f>INDEX(Data!$C$44:$AJ$44,MATCH(O$1,Data!$C$1:$AJ$1,0))*10^12</f>
        <v>227353928000000</v>
      </c>
      <c r="P4" s="23">
        <f>INDEX(Data!$C$44:$AJ$44,MATCH(P$1,Data!$C$1:$AJ$1,0))*10^12</f>
        <v>228361435000000</v>
      </c>
      <c r="Q4" s="23">
        <f>INDEX(Data!$C$44:$AJ$44,MATCH(Q$1,Data!$C$1:$AJ$1,0))*10^12</f>
        <v>229524872000000</v>
      </c>
      <c r="R4" s="23">
        <f>INDEX(Data!$C$44:$AJ$44,MATCH(R$1,Data!$C$1:$AJ$1,0))*10^12</f>
        <v>230615753000000</v>
      </c>
      <c r="S4" s="23">
        <f>INDEX(Data!$C$44:$AJ$44,MATCH(S$1,Data!$C$1:$AJ$1,0))*10^12</f>
        <v>231869431000000</v>
      </c>
      <c r="T4" s="23">
        <f>INDEX(Data!$C$44:$AJ$44,MATCH(T$1,Data!$C$1:$AJ$1,0))*10^12</f>
        <v>232850677000000</v>
      </c>
      <c r="U4" s="23">
        <f>INDEX(Data!$C$44:$AJ$44,MATCH(U$1,Data!$C$1:$AJ$1,0))*10^12</f>
        <v>233757156000000</v>
      </c>
      <c r="V4" s="23">
        <f>INDEX(Data!$C$44:$AJ$44,MATCH(V$1,Data!$C$1:$AJ$1,0))*10^12</f>
        <v>235382599000000</v>
      </c>
      <c r="W4" s="23">
        <f>INDEX(Data!$C$44:$AJ$44,MATCH(W$1,Data!$C$1:$AJ$1,0))*10^12</f>
        <v>236063904000000</v>
      </c>
      <c r="X4" s="23">
        <f>INDEX(Data!$C$44:$AJ$44,MATCH(X$1,Data!$C$1:$AJ$1,0))*10^12</f>
        <v>236247086000000</v>
      </c>
      <c r="Y4" s="23">
        <f>INDEX(Data!$C$44:$AJ$44,MATCH(Y$1,Data!$C$1:$AJ$1,0))*10^12</f>
        <v>235589783000000</v>
      </c>
      <c r="Z4" s="23">
        <f>INDEX(Data!$C$44:$AJ$44,MATCH(Z$1,Data!$C$1:$AJ$1,0))*10^12</f>
        <v>234676819000000</v>
      </c>
      <c r="AA4" s="23">
        <f>INDEX(Data!$C$44:$AJ$44,MATCH(AA$1,Data!$C$1:$AJ$1,0))*10^12</f>
        <v>233654709000000</v>
      </c>
      <c r="AB4" s="23">
        <f>INDEX(Data!$C$44:$AJ$44,MATCH(AB$1,Data!$C$1:$AJ$1,0))*10^12</f>
        <v>233125046000000</v>
      </c>
      <c r="AC4" s="23">
        <f>INDEX(Data!$C$44:$AJ$44,MATCH(AC$1,Data!$C$1:$AJ$1,0))*10^12</f>
        <v>231978699000000</v>
      </c>
      <c r="AD4" s="23">
        <f>INDEX(Data!$C$44:$AJ$44,MATCH(AD$1,Data!$C$1:$AJ$1,0))*10^12</f>
        <v>231700058000000</v>
      </c>
      <c r="AE4" s="23">
        <f>INDEX(Data!$C$44:$AJ$44,MATCH(AE$1,Data!$C$1:$AJ$1,0))*10^12</f>
        <v>230501877000000</v>
      </c>
      <c r="AF4" s="23">
        <f>INDEX(Data!$C$44:$AJ$44,MATCH(AF$1,Data!$C$1:$AJ$1,0))*10^12</f>
        <v>229860901000000</v>
      </c>
      <c r="AG4" s="23">
        <f>INDEX(Data!$C$44:$AJ$44,MATCH(AG$1,Data!$C$1:$AJ$1,0))*10^12</f>
        <v>228844299000000</v>
      </c>
      <c r="AH4" s="23">
        <f>INDEX(Data!$C$44:$AJ$44,MATCH(AH$1,Data!$C$1:$AJ$1,0))*10^12</f>
        <v>227977188000000</v>
      </c>
      <c r="AI4" s="23">
        <f>INDEX(Data!$C$44:$AJ$44,MATCH(AI$1,Data!$C$1:$AJ$1,0))*10^12</f>
        <v>226712189000000</v>
      </c>
    </row>
    <row r="5" spans="1:35" x14ac:dyDescent="0.45">
      <c r="A5" s="6" t="s">
        <v>569</v>
      </c>
      <c r="B5" s="23">
        <f>INDEX(Data!$C$57:$AJ$57,MATCH(B$1,Data!$C$1:$AJ$1,0))*10^12</f>
        <v>416971313000000</v>
      </c>
      <c r="C5" s="23">
        <f>INDEX(Data!$C$57:$AJ$57,MATCH(C$1,Data!$C$1:$AJ$1,0))*10^12</f>
        <v>415240936000000</v>
      </c>
      <c r="D5" s="23">
        <f>INDEX(Data!$C$57:$AJ$57,MATCH(D$1,Data!$C$1:$AJ$1,0))*10^12</f>
        <v>433124634000000</v>
      </c>
      <c r="E5" s="23">
        <f>INDEX(Data!$C$57:$AJ$57,MATCH(E$1,Data!$C$1:$AJ$1,0))*10^12</f>
        <v>448210266000000</v>
      </c>
      <c r="F5" s="23">
        <f>INDEX(Data!$C$57:$AJ$57,MATCH(F$1,Data!$C$1:$AJ$1,0))*10^12</f>
        <v>472180298000000</v>
      </c>
      <c r="G5" s="23">
        <f>INDEX(Data!$C$57:$AJ$57,MATCH(G$1,Data!$C$1:$AJ$1,0))*10^12</f>
        <v>488024658000000</v>
      </c>
      <c r="H5" s="23">
        <f>INDEX(Data!$C$57:$AJ$57,MATCH(H$1,Data!$C$1:$AJ$1,0))*10^12</f>
        <v>499042542000000</v>
      </c>
      <c r="I5" s="23">
        <f>INDEX(Data!$C$57:$AJ$57,MATCH(I$1,Data!$C$1:$AJ$1,0))*10^12</f>
        <v>512089905000000.06</v>
      </c>
      <c r="J5" s="23">
        <f>INDEX(Data!$C$57:$AJ$57,MATCH(J$1,Data!$C$1:$AJ$1,0))*10^12</f>
        <v>521358704000000</v>
      </c>
      <c r="K5" s="23">
        <f>INDEX(Data!$C$57:$AJ$57,MATCH(K$1,Data!$C$1:$AJ$1,0))*10^12</f>
        <v>525987793000000</v>
      </c>
      <c r="L5" s="23">
        <f>INDEX(Data!$C$57:$AJ$57,MATCH(L$1,Data!$C$1:$AJ$1,0))*10^12</f>
        <v>537978270999999.94</v>
      </c>
      <c r="M5" s="23">
        <f>INDEX(Data!$C$57:$AJ$57,MATCH(M$1,Data!$C$1:$AJ$1,0))*10^12</f>
        <v>544256287000000.06</v>
      </c>
      <c r="N5" s="23">
        <f>INDEX(Data!$C$57:$AJ$57,MATCH(N$1,Data!$C$1:$AJ$1,0))*10^12</f>
        <v>552693481000000</v>
      </c>
      <c r="O5" s="23">
        <f>INDEX(Data!$C$57:$AJ$57,MATCH(O$1,Data!$C$1:$AJ$1,0))*10^12</f>
        <v>551946472000000</v>
      </c>
      <c r="P5" s="23">
        <f>INDEX(Data!$C$57:$AJ$57,MATCH(P$1,Data!$C$1:$AJ$1,0))*10^12</f>
        <v>554095825000000</v>
      </c>
      <c r="Q5" s="23">
        <f>INDEX(Data!$C$57:$AJ$57,MATCH(Q$1,Data!$C$1:$AJ$1,0))*10^12</f>
        <v>556028563999999.94</v>
      </c>
      <c r="R5" s="23">
        <f>INDEX(Data!$C$57:$AJ$57,MATCH(R$1,Data!$C$1:$AJ$1,0))*10^12</f>
        <v>556159911999999.94</v>
      </c>
      <c r="S5" s="23">
        <f>INDEX(Data!$C$57:$AJ$57,MATCH(S$1,Data!$C$1:$AJ$1,0))*10^12</f>
        <v>550595398000000.06</v>
      </c>
      <c r="T5" s="23">
        <f>INDEX(Data!$C$57:$AJ$57,MATCH(T$1,Data!$C$1:$AJ$1,0))*10^12</f>
        <v>549396301000000</v>
      </c>
      <c r="U5" s="23">
        <f>INDEX(Data!$C$57:$AJ$57,MATCH(U$1,Data!$C$1:$AJ$1,0))*10^12</f>
        <v>549866211000000</v>
      </c>
      <c r="V5" s="23">
        <f>INDEX(Data!$C$57:$AJ$57,MATCH(V$1,Data!$C$1:$AJ$1,0))*10^12</f>
        <v>545903015000000</v>
      </c>
      <c r="W5" s="23">
        <f>INDEX(Data!$C$57:$AJ$57,MATCH(W$1,Data!$C$1:$AJ$1,0))*10^12</f>
        <v>548524779999999.94</v>
      </c>
      <c r="X5" s="23">
        <f>INDEX(Data!$C$57:$AJ$57,MATCH(X$1,Data!$C$1:$AJ$1,0))*10^12</f>
        <v>546645507999999.94</v>
      </c>
      <c r="Y5" s="23">
        <f>INDEX(Data!$C$57:$AJ$57,MATCH(Y$1,Data!$C$1:$AJ$1,0))*10^12</f>
        <v>542750000000000</v>
      </c>
      <c r="Z5" s="23">
        <f>INDEX(Data!$C$57:$AJ$57,MATCH(Z$1,Data!$C$1:$AJ$1,0))*10^12</f>
        <v>540568236999999.94</v>
      </c>
      <c r="AA5" s="23">
        <f>INDEX(Data!$C$57:$AJ$57,MATCH(AA$1,Data!$C$1:$AJ$1,0))*10^12</f>
        <v>538883728000000</v>
      </c>
      <c r="AB5" s="23">
        <f>INDEX(Data!$C$57:$AJ$57,MATCH(AB$1,Data!$C$1:$AJ$1,0))*10^12</f>
        <v>531295043999999.94</v>
      </c>
      <c r="AC5" s="23">
        <f>INDEX(Data!$C$57:$AJ$57,MATCH(AC$1,Data!$C$1:$AJ$1,0))*10^12</f>
        <v>528289246000000.06</v>
      </c>
      <c r="AD5" s="23">
        <f>INDEX(Data!$C$57:$AJ$57,MATCH(AD$1,Data!$C$1:$AJ$1,0))*10^12</f>
        <v>523322998000000</v>
      </c>
      <c r="AE5" s="23">
        <f>INDEX(Data!$C$57:$AJ$57,MATCH(AE$1,Data!$C$1:$AJ$1,0))*10^12</f>
        <v>519748840000000</v>
      </c>
      <c r="AF5" s="23">
        <f>INDEX(Data!$C$57:$AJ$57,MATCH(AF$1,Data!$C$1:$AJ$1,0))*10^12</f>
        <v>515981688999999.94</v>
      </c>
      <c r="AG5" s="23">
        <f>INDEX(Data!$C$57:$AJ$57,MATCH(AG$1,Data!$C$1:$AJ$1,0))*10^12</f>
        <v>515379456000000</v>
      </c>
      <c r="AH5" s="23">
        <f>INDEX(Data!$C$57:$AJ$57,MATCH(AH$1,Data!$C$1:$AJ$1,0))*10^12</f>
        <v>508664337000000</v>
      </c>
      <c r="AI5" s="23">
        <f>INDEX(Data!$C$57:$AJ$57,MATCH(AI$1,Data!$C$1:$AJ$1,0))*10^12</f>
        <v>504405304000000</v>
      </c>
    </row>
    <row r="6" spans="1:35" x14ac:dyDescent="0.45">
      <c r="A6" s="6" t="s">
        <v>570</v>
      </c>
      <c r="B6" s="23">
        <f>'Mining Breakdown'!B181*10^12</f>
        <v>81383502356935.734</v>
      </c>
      <c r="C6" s="23">
        <f>'Mining Breakdown'!C181*10^12</f>
        <v>83106972966925.797</v>
      </c>
      <c r="D6" s="23">
        <f>'Mining Breakdown'!D181*10^12</f>
        <v>89774934500968.453</v>
      </c>
      <c r="E6" s="23">
        <f>'Mining Breakdown'!E181*10^12</f>
        <v>93121462855164.734</v>
      </c>
      <c r="F6" s="23">
        <f>'Mining Breakdown'!F181*10^12</f>
        <v>95680679804700.031</v>
      </c>
      <c r="G6" s="23">
        <f>'Mining Breakdown'!G181*10^12</f>
        <v>97482302971614.734</v>
      </c>
      <c r="H6" s="23">
        <f>'Mining Breakdown'!H181*10^12</f>
        <v>98636406388747.844</v>
      </c>
      <c r="I6" s="23">
        <f>'Mining Breakdown'!I181*10^12</f>
        <v>99946814919730.234</v>
      </c>
      <c r="J6" s="23">
        <f>'Mining Breakdown'!J181*10^12</f>
        <v>101315105025745.25</v>
      </c>
      <c r="K6" s="23">
        <f>'Mining Breakdown'!K181*10^12</f>
        <v>102578476348790.45</v>
      </c>
      <c r="L6" s="23">
        <f>'Mining Breakdown'!L181*10^12</f>
        <v>102882225145291.05</v>
      </c>
      <c r="M6" s="23">
        <f>'Mining Breakdown'!M181*10^12</f>
        <v>103004320141160.34</v>
      </c>
      <c r="N6" s="23">
        <f>'Mining Breakdown'!N181*10^12</f>
        <v>103292563137349.77</v>
      </c>
      <c r="O6" s="23">
        <f>'Mining Breakdown'!O181*10^12</f>
        <v>102866745335330.03</v>
      </c>
      <c r="P6" s="23">
        <f>'Mining Breakdown'!P181*10^12</f>
        <v>102710804512454.61</v>
      </c>
      <c r="Q6" s="23">
        <f>'Mining Breakdown'!Q181*10^12</f>
        <v>102185087260585</v>
      </c>
      <c r="R6" s="23">
        <f>'Mining Breakdown'!R181*10^12</f>
        <v>101889439144950.42</v>
      </c>
      <c r="S6" s="23">
        <f>'Mining Breakdown'!S181*10^12</f>
        <v>101586509470551.86</v>
      </c>
      <c r="T6" s="23">
        <f>'Mining Breakdown'!T181*10^12</f>
        <v>101424665429614.72</v>
      </c>
      <c r="U6" s="23">
        <f>'Mining Breakdown'!U181*10^12</f>
        <v>101415238388746.8</v>
      </c>
      <c r="V6" s="23">
        <f>'Mining Breakdown'!V181*10^12</f>
        <v>101377329119614.78</v>
      </c>
      <c r="W6" s="23">
        <f>'Mining Breakdown'!W181*10^12</f>
        <v>101512218824021.42</v>
      </c>
      <c r="X6" s="23">
        <f>'Mining Breakdown'!X181*10^12</f>
        <v>101571153434307.7</v>
      </c>
      <c r="Y6" s="23">
        <f>'Mining Breakdown'!Y181*10^12</f>
        <v>101516795682081.25</v>
      </c>
      <c r="Z6" s="23">
        <f>'Mining Breakdown'!Z181*10^12</f>
        <v>101445651572208.03</v>
      </c>
      <c r="AA6" s="23">
        <f>'Mining Breakdown'!AA181*10^12</f>
        <v>101282572350530.3</v>
      </c>
      <c r="AB6" s="23">
        <f>'Mining Breakdown'!AB181*10^12</f>
        <v>100962401061285.47</v>
      </c>
      <c r="AC6" s="23">
        <f>'Mining Breakdown'!AC181*10^12</f>
        <v>100882200805623.58</v>
      </c>
      <c r="AD6" s="23">
        <f>'Mining Breakdown'!AD181*10^12</f>
        <v>100766340511298.64</v>
      </c>
      <c r="AE6" s="23">
        <f>'Mining Breakdown'!AE181*10^12</f>
        <v>100651032831468.55</v>
      </c>
      <c r="AF6" s="23">
        <f>'Mining Breakdown'!AF181*10^12</f>
        <v>100552765234752.97</v>
      </c>
      <c r="AG6" s="23">
        <f>'Mining Breakdown'!AG181*10^12</f>
        <v>100545594241495.09</v>
      </c>
      <c r="AH6" s="23">
        <f>'Mining Breakdown'!AH181*10^12</f>
        <v>100372418194843.14</v>
      </c>
      <c r="AI6" s="23">
        <f>'Mining Breakdown'!AI181*10^12</f>
        <v>100449238000696.17</v>
      </c>
    </row>
    <row r="7" spans="1:35" x14ac:dyDescent="0.45">
      <c r="A7" s="6" t="s">
        <v>571</v>
      </c>
      <c r="B7" s="23">
        <f>INDEX(Data!$C$81:$AJ$81,MATCH(B$1,Data!$C$1:$AJ$1,0))*10^12</f>
        <v>219369905167615.94</v>
      </c>
      <c r="C7" s="23">
        <f>INDEX(Data!$C$81:$AJ$81,MATCH(C$1,Data!$C$1:$AJ$1,0))*10^12</f>
        <v>220987711374488.88</v>
      </c>
      <c r="D7" s="23">
        <f>INDEX(Data!$C$81:$AJ$81,MATCH(D$1,Data!$C$1:$AJ$1,0))*10^12</f>
        <v>222604159791847</v>
      </c>
      <c r="E7" s="23">
        <f>INDEX(Data!$C$81:$AJ$81,MATCH(E$1,Data!$C$1:$AJ$1,0))*10^12</f>
        <v>224217892630175.53</v>
      </c>
      <c r="F7" s="23">
        <f>INDEX(Data!$C$81:$AJ$81,MATCH(F$1,Data!$C$1:$AJ$1,0))*10^12</f>
        <v>225826873205202.31</v>
      </c>
      <c r="G7" s="23">
        <f>INDEX(Data!$C$81:$AJ$81,MATCH(G$1,Data!$C$1:$AJ$1,0))*10^12</f>
        <v>227428385937897.69</v>
      </c>
      <c r="H7" s="23">
        <f>INDEX(Data!$C$81:$AJ$81,MATCH(H$1,Data!$C$1:$AJ$1,0))*10^12</f>
        <v>229019715249232.22</v>
      </c>
      <c r="I7" s="23">
        <f>INDEX(Data!$C$81:$AJ$81,MATCH(I$1,Data!$C$1:$AJ$1,0))*10^12</f>
        <v>230596787770661.41</v>
      </c>
      <c r="J7" s="23">
        <f>INDEX(Data!$C$81:$AJ$81,MATCH(J$1,Data!$C$1:$AJ$1,0))*10^12</f>
        <v>232156887923155.69</v>
      </c>
      <c r="K7" s="23">
        <f>INDEX(Data!$C$81:$AJ$81,MATCH(K$1,Data!$C$1:$AJ$1,0))*10^12</f>
        <v>233698657917200.38</v>
      </c>
      <c r="L7" s="23">
        <f>INDEX(Data!$C$81:$AJ$81,MATCH(L$1,Data!$C$1:$AJ$1,0))*10^12</f>
        <v>235224134437067.5</v>
      </c>
      <c r="M7" s="23">
        <f>INDEX(Data!$C$81:$AJ$81,MATCH(M$1,Data!$C$1:$AJ$1,0))*10^12</f>
        <v>236727207429940.63</v>
      </c>
      <c r="N7" s="23">
        <f>INDEX(Data!$C$81:$AJ$81,MATCH(N$1,Data!$C$1:$AJ$1,0))*10^12</f>
        <v>238205161316790.13</v>
      </c>
      <c r="O7" s="23">
        <f>INDEX(Data!$C$81:$AJ$81,MATCH(O$1,Data!$C$1:$AJ$1,0))*10^12</f>
        <v>239655280518586.34</v>
      </c>
      <c r="P7" s="23">
        <f>INDEX(Data!$C$81:$AJ$81,MATCH(P$1,Data!$C$1:$AJ$1,0))*10^12</f>
        <v>241076207245814.63</v>
      </c>
      <c r="Q7" s="23">
        <f>INDEX(Data!$C$81:$AJ$81,MATCH(Q$1,Data!$C$1:$AJ$1,0))*10^12</f>
        <v>242465225919445.34</v>
      </c>
      <c r="R7" s="23">
        <f>INDEX(Data!$C$81:$AJ$81,MATCH(R$1,Data!$C$1:$AJ$1,0))*10^12</f>
        <v>243823015434235.88</v>
      </c>
      <c r="S7" s="23">
        <f>INDEX(Data!$C$81:$AJ$81,MATCH(S$1,Data!$C$1:$AJ$1,0))*10^12</f>
        <v>245148218000671.41</v>
      </c>
      <c r="T7" s="23">
        <f>INDEX(Data!$C$81:$AJ$81,MATCH(T$1,Data!$C$1:$AJ$1,0))*10^12</f>
        <v>246440833618752</v>
      </c>
      <c r="U7" s="23">
        <f>INDEX(Data!$C$81:$AJ$81,MATCH(U$1,Data!$C$1:$AJ$1,0))*10^12</f>
        <v>247702898972749.81</v>
      </c>
      <c r="V7" s="23">
        <f>INDEX(Data!$C$81:$AJ$81,MATCH(V$1,Data!$C$1:$AJ$1,0))*10^12</f>
        <v>248934414062664.81</v>
      </c>
      <c r="W7" s="23">
        <f>INDEX(Data!$C$81:$AJ$81,MATCH(W$1,Data!$C$1:$AJ$1,0))*10^12</f>
        <v>250137415572769.19</v>
      </c>
      <c r="X7" s="23">
        <f>INDEX(Data!$C$81:$AJ$81,MATCH(X$1,Data!$C$1:$AJ$1,0))*10^12</f>
        <v>251312582397820.38</v>
      </c>
      <c r="Y7" s="23">
        <f>INDEX(Data!$C$81:$AJ$81,MATCH(Y$1,Data!$C$1:$AJ$1,0))*10^12</f>
        <v>252461272327333.19</v>
      </c>
      <c r="Z7" s="23">
        <f>INDEX(Data!$C$81:$AJ$81,MATCH(Z$1,Data!$C$1:$AJ$1,0))*10^12</f>
        <v>253586200940337.13</v>
      </c>
      <c r="AA7" s="23">
        <f>INDEX(Data!$C$81:$AJ$81,MATCH(AA$1,Data!$C$1:$AJ$1,0))*10^12</f>
        <v>254688726026347.03</v>
      </c>
      <c r="AB7" s="23">
        <f>INDEX(Data!$C$81:$AJ$81,MATCH(AB$1,Data!$C$1:$AJ$1,0))*10^12</f>
        <v>255770884269635.09</v>
      </c>
      <c r="AC7" s="23">
        <f>INDEX(Data!$C$81:$AJ$81,MATCH(AC$1,Data!$C$1:$AJ$1,0))*10^12</f>
        <v>256835391249230.84</v>
      </c>
      <c r="AD7" s="23">
        <f>INDEX(Data!$C$81:$AJ$81,MATCH(AD$1,Data!$C$1:$AJ$1,0))*10^12</f>
        <v>257885641438921.31</v>
      </c>
      <c r="AE7" s="23">
        <f>INDEX(Data!$C$81:$AJ$81,MATCH(AE$1,Data!$C$1:$AJ$1,0))*10^12</f>
        <v>258923671522978.69</v>
      </c>
      <c r="AF7" s="23">
        <f>INDEX(Data!$C$81:$AJ$81,MATCH(AF$1,Data!$C$1:$AJ$1,0))*10^12</f>
        <v>259953554869947.31</v>
      </c>
      <c r="AG7" s="23">
        <f>INDEX(Data!$C$81:$AJ$81,MATCH(AG$1,Data!$C$1:$AJ$1,0))*10^12</f>
        <v>260977328164099.34</v>
      </c>
      <c r="AH7" s="23">
        <f>INDEX(Data!$C$81:$AJ$81,MATCH(AH$1,Data!$C$1:$AJ$1,0))*10^12</f>
        <v>261997706984464.41</v>
      </c>
      <c r="AI7" s="23">
        <f>INDEX(Data!$C$81:$AJ$81,MATCH(AI$1,Data!$C$1:$AJ$1,0))*10^12</f>
        <v>263016728015314.69</v>
      </c>
    </row>
    <row r="8" spans="1:35" x14ac:dyDescent="0.45">
      <c r="A8" s="6" t="s">
        <v>572</v>
      </c>
      <c r="B8" s="23">
        <f>INDEX(Data!$C$92:$AJ$92,MATCH(B$1,Data!$C$1:$AJ$1,0))*10^12</f>
        <v>157322937000000</v>
      </c>
      <c r="C8" s="23">
        <f>INDEX(Data!$C$92:$AJ$92,MATCH(C$1,Data!$C$1:$AJ$1,0))*10^12</f>
        <v>153701065000000</v>
      </c>
      <c r="D8" s="23">
        <f>INDEX(Data!$C$92:$AJ$92,MATCH(D$1,Data!$C$1:$AJ$1,0))*10^12</f>
        <v>151582672000000</v>
      </c>
      <c r="E8" s="23">
        <f>INDEX(Data!$C$92:$AJ$92,MATCH(E$1,Data!$C$1:$AJ$1,0))*10^12</f>
        <v>155691696000000</v>
      </c>
      <c r="F8" s="23">
        <f>INDEX(Data!$C$92:$AJ$92,MATCH(F$1,Data!$C$1:$AJ$1,0))*10^12</f>
        <v>159867950000000</v>
      </c>
      <c r="G8" s="23">
        <f>INDEX(Data!$C$92:$AJ$92,MATCH(G$1,Data!$C$1:$AJ$1,0))*10^12</f>
        <v>162802216000000</v>
      </c>
      <c r="H8" s="23">
        <f>INDEX(Data!$C$92:$AJ$92,MATCH(H$1,Data!$C$1:$AJ$1,0))*10^12</f>
        <v>165741440000000</v>
      </c>
      <c r="I8" s="23">
        <f>INDEX(Data!$C$92:$AJ$92,MATCH(I$1,Data!$C$1:$AJ$1,0))*10^12</f>
        <v>168311005000000</v>
      </c>
      <c r="J8" s="23">
        <f>INDEX(Data!$C$92:$AJ$92,MATCH(J$1,Data!$C$1:$AJ$1,0))*10^12</f>
        <v>170690598000000</v>
      </c>
      <c r="K8" s="23">
        <f>INDEX(Data!$C$92:$AJ$92,MATCH(K$1,Data!$C$1:$AJ$1,0))*10^12</f>
        <v>172382111000000</v>
      </c>
      <c r="L8" s="23">
        <f>INDEX(Data!$C$92:$AJ$92,MATCH(L$1,Data!$C$1:$AJ$1,0))*10^12</f>
        <v>173741119000000</v>
      </c>
      <c r="M8" s="23">
        <f>INDEX(Data!$C$92:$AJ$92,MATCH(M$1,Data!$C$1:$AJ$1,0))*10^12</f>
        <v>175297577000000</v>
      </c>
      <c r="N8" s="23">
        <f>INDEX(Data!$C$92:$AJ$92,MATCH(N$1,Data!$C$1:$AJ$1,0))*10^12</f>
        <v>176678528000000</v>
      </c>
      <c r="O8" s="23">
        <f>INDEX(Data!$C$92:$AJ$92,MATCH(O$1,Data!$C$1:$AJ$1,0))*10^12</f>
        <v>177273071000000</v>
      </c>
      <c r="P8" s="23">
        <f>INDEX(Data!$C$92:$AJ$92,MATCH(P$1,Data!$C$1:$AJ$1,0))*10^12</f>
        <v>178235260000000</v>
      </c>
      <c r="Q8" s="23">
        <f>INDEX(Data!$C$92:$AJ$92,MATCH(Q$1,Data!$C$1:$AJ$1,0))*10^12</f>
        <v>179422104000000</v>
      </c>
      <c r="R8" s="23">
        <f>INDEX(Data!$C$92:$AJ$92,MATCH(R$1,Data!$C$1:$AJ$1,0))*10^12</f>
        <v>180387329000000</v>
      </c>
      <c r="S8" s="23">
        <f>INDEX(Data!$C$92:$AJ$92,MATCH(S$1,Data!$C$1:$AJ$1,0))*10^12</f>
        <v>181366425000000</v>
      </c>
      <c r="T8" s="23">
        <f>INDEX(Data!$C$92:$AJ$92,MATCH(T$1,Data!$C$1:$AJ$1,0))*10^12</f>
        <v>182407074000000</v>
      </c>
      <c r="U8" s="23">
        <f>INDEX(Data!$C$92:$AJ$92,MATCH(U$1,Data!$C$1:$AJ$1,0))*10^12</f>
        <v>183429657000000</v>
      </c>
      <c r="V8" s="23">
        <f>INDEX(Data!$C$92:$AJ$92,MATCH(V$1,Data!$C$1:$AJ$1,0))*10^12</f>
        <v>184569946000000</v>
      </c>
      <c r="W8" s="23">
        <f>INDEX(Data!$C$92:$AJ$92,MATCH(W$1,Data!$C$1:$AJ$1,0))*10^12</f>
        <v>185714401000000</v>
      </c>
      <c r="X8" s="23">
        <f>INDEX(Data!$C$92:$AJ$92,MATCH(X$1,Data!$C$1:$AJ$1,0))*10^12</f>
        <v>186758926000000</v>
      </c>
      <c r="Y8" s="23">
        <f>INDEX(Data!$C$92:$AJ$92,MATCH(Y$1,Data!$C$1:$AJ$1,0))*10^12</f>
        <v>187737335000000</v>
      </c>
      <c r="Z8" s="23">
        <f>INDEX(Data!$C$92:$AJ$92,MATCH(Z$1,Data!$C$1:$AJ$1,0))*10^12</f>
        <v>188739624000000</v>
      </c>
      <c r="AA8" s="23">
        <f>INDEX(Data!$C$92:$AJ$92,MATCH(AA$1,Data!$C$1:$AJ$1,0))*10^12</f>
        <v>189846558000000</v>
      </c>
      <c r="AB8" s="23">
        <f>INDEX(Data!$C$92:$AJ$92,MATCH(AB$1,Data!$C$1:$AJ$1,0))*10^12</f>
        <v>191029053000000</v>
      </c>
      <c r="AC8" s="23">
        <f>INDEX(Data!$C$92:$AJ$92,MATCH(AC$1,Data!$C$1:$AJ$1,0))*10^12</f>
        <v>192297485000000</v>
      </c>
      <c r="AD8" s="23">
        <f>INDEX(Data!$C$92:$AJ$92,MATCH(AD$1,Data!$C$1:$AJ$1,0))*10^12</f>
        <v>193690247000000</v>
      </c>
      <c r="AE8" s="23">
        <f>INDEX(Data!$C$92:$AJ$92,MATCH(AE$1,Data!$C$1:$AJ$1,0))*10^12</f>
        <v>195154144000000</v>
      </c>
      <c r="AF8" s="23">
        <f>INDEX(Data!$C$92:$AJ$92,MATCH(AF$1,Data!$C$1:$AJ$1,0))*10^12</f>
        <v>196645126000000</v>
      </c>
      <c r="AG8" s="23">
        <f>INDEX(Data!$C$92:$AJ$92,MATCH(AG$1,Data!$C$1:$AJ$1,0))*10^12</f>
        <v>198225784000000</v>
      </c>
      <c r="AH8" s="23">
        <f>INDEX(Data!$C$92:$AJ$92,MATCH(AH$1,Data!$C$1:$AJ$1,0))*10^12</f>
        <v>199785370000000</v>
      </c>
      <c r="AI8" s="23">
        <f>INDEX(Data!$C$92:$AJ$92,MATCH(AI$1,Data!$C$1:$AJ$1,0))*10^12</f>
        <v>201231308000000</v>
      </c>
    </row>
    <row r="9" spans="1:35" x14ac:dyDescent="0.45">
      <c r="A9" s="6" t="s">
        <v>573</v>
      </c>
      <c r="B9" s="23">
        <f>INDEX(Data!$C$141:$AJ$141,MATCH(B$1,Data!$C$1:$AJ$1,0))*10^15-SUM(B2:B8)</f>
        <v>1876172070120867.5</v>
      </c>
      <c r="C9" s="23">
        <f>INDEX(Data!$C$141:$AJ$141,MATCH(C$1,Data!$C$1:$AJ$1,0))*10^15-SUM(C2:C8)</f>
        <v>1877454732935362.5</v>
      </c>
      <c r="D9" s="23">
        <f>INDEX(Data!$C$141:$AJ$141,MATCH(D$1,Data!$C$1:$AJ$1,0))*10^15-SUM(D2:D8)</f>
        <v>1883849454377114.5</v>
      </c>
      <c r="E9" s="23">
        <f>INDEX(Data!$C$141:$AJ$141,MATCH(E$1,Data!$C$1:$AJ$1,0))*10^15-SUM(E2:E8)</f>
        <v>1952130811899675.5</v>
      </c>
      <c r="F9" s="23">
        <f>INDEX(Data!$C$141:$AJ$141,MATCH(F$1,Data!$C$1:$AJ$1,0))*10^15-SUM(F2:F8)</f>
        <v>2008149901670154</v>
      </c>
      <c r="G9" s="23">
        <f>INDEX(Data!$C$141:$AJ$141,MATCH(G$1,Data!$C$1:$AJ$1,0))*10^15-SUM(G2:G8)</f>
        <v>2043623939362647.8</v>
      </c>
      <c r="H9" s="23">
        <f>INDEX(Data!$C$141:$AJ$141,MATCH(H$1,Data!$C$1:$AJ$1,0))*10^15-SUM(H2:H8)</f>
        <v>2077793526436084</v>
      </c>
      <c r="I9" s="23">
        <f>INDEX(Data!$C$141:$AJ$141,MATCH(I$1,Data!$C$1:$AJ$1,0))*10^15-SUM(I2:I8)</f>
        <v>2113242531107067.3</v>
      </c>
      <c r="J9" s="23">
        <f>INDEX(Data!$C$141:$AJ$141,MATCH(J$1,Data!$C$1:$AJ$1,0))*10^15-SUM(J2:J8)</f>
        <v>2150847587880307.3</v>
      </c>
      <c r="K9" s="23">
        <f>INDEX(Data!$C$141:$AJ$141,MATCH(K$1,Data!$C$1:$AJ$1,0))*10^15-SUM(K2:K8)</f>
        <v>2183190771099434.5</v>
      </c>
      <c r="L9" s="23">
        <f>INDEX(Data!$C$141:$AJ$141,MATCH(L$1,Data!$C$1:$AJ$1,0))*10^15-SUM(L2:L8)</f>
        <v>2210349894141441.5</v>
      </c>
      <c r="M9" s="23">
        <f>INDEX(Data!$C$141:$AJ$141,MATCH(M$1,Data!$C$1:$AJ$1,0))*10^15-SUM(M2:M8)</f>
        <v>2241526485734826</v>
      </c>
      <c r="N9" s="23">
        <f>INDEX(Data!$C$141:$AJ$141,MATCH(N$1,Data!$C$1:$AJ$1,0))*10^15-SUM(N2:N8)</f>
        <v>2267263027891546</v>
      </c>
      <c r="O9" s="23">
        <f>INDEX(Data!$C$141:$AJ$141,MATCH(O$1,Data!$C$1:$AJ$1,0))*10^15-SUM(O2:O8)</f>
        <v>2280545303562834.5</v>
      </c>
      <c r="P9" s="23">
        <f>INDEX(Data!$C$141:$AJ$141,MATCH(P$1,Data!$C$1:$AJ$1,0))*10^15-SUM(P2:P8)</f>
        <v>2297068958718784</v>
      </c>
      <c r="Q9" s="23">
        <f>INDEX(Data!$C$141:$AJ$141,MATCH(Q$1,Data!$C$1:$AJ$1,0))*10^15-SUM(Q2:Q8)</f>
        <v>2309812752753861.5</v>
      </c>
      <c r="R9" s="23">
        <f>INDEX(Data!$C$141:$AJ$141,MATCH(R$1,Data!$C$1:$AJ$1,0))*10^15-SUM(R2:R8)</f>
        <v>2324271878117789</v>
      </c>
      <c r="S9" s="23">
        <f>INDEX(Data!$C$141:$AJ$141,MATCH(S$1,Data!$C$1:$AJ$1,0))*10^15-SUM(S2:S8)</f>
        <v>2341924966551585</v>
      </c>
      <c r="T9" s="23">
        <f>INDEX(Data!$C$141:$AJ$141,MATCH(T$1,Data!$C$1:$AJ$1,0))*10^15-SUM(T2:T8)</f>
        <v>2362692629850244</v>
      </c>
      <c r="U9" s="23">
        <f>INDEX(Data!$C$141:$AJ$141,MATCH(U$1,Data!$C$1:$AJ$1,0))*10^15-SUM(U2:U8)</f>
        <v>2383792250186038</v>
      </c>
      <c r="V9" s="23">
        <f>INDEX(Data!$C$141:$AJ$141,MATCH(V$1,Data!$C$1:$AJ$1,0))*10^15-SUM(V2:V8)</f>
        <v>2406367115986206</v>
      </c>
      <c r="W9" s="23">
        <f>INDEX(Data!$C$141:$AJ$141,MATCH(W$1,Data!$C$1:$AJ$1,0))*10^15-SUM(W2:W8)</f>
        <v>2429742504892143.5</v>
      </c>
      <c r="X9" s="23">
        <f>INDEX(Data!$C$141:$AJ$141,MATCH(X$1,Data!$C$1:$AJ$1,0))*10^15-SUM(X2:X8)</f>
        <v>2451282515553468.5</v>
      </c>
      <c r="Y9" s="23">
        <f>INDEX(Data!$C$141:$AJ$141,MATCH(Y$1,Data!$C$1:$AJ$1,0))*10^15-SUM(Y2:Y8)</f>
        <v>2473529447234403</v>
      </c>
      <c r="Z9" s="23">
        <f>INDEX(Data!$C$141:$AJ$141,MATCH(Z$1,Data!$C$1:$AJ$1,0))*10^15-SUM(Z2:Z8)</f>
        <v>2492738038676397.5</v>
      </c>
      <c r="AA9" s="23">
        <f>INDEX(Data!$C$141:$AJ$141,MATCH(AA$1,Data!$C$1:$AJ$1,0))*10^15-SUM(AA2:AA8)</f>
        <v>2513655964908664</v>
      </c>
      <c r="AB9" s="23">
        <f>INDEX(Data!$C$141:$AJ$141,MATCH(AB$1,Data!$C$1:$AJ$1,0))*10^15-SUM(AB2:AB8)</f>
        <v>2534083025845082.5</v>
      </c>
      <c r="AC9" s="23">
        <f>INDEX(Data!$C$141:$AJ$141,MATCH(AC$1,Data!$C$1:$AJ$1,0))*10^15-SUM(AC2:AC8)</f>
        <v>2557592171904848.5</v>
      </c>
      <c r="AD9" s="23">
        <f>INDEX(Data!$C$141:$AJ$141,MATCH(AD$1,Data!$C$1:$AJ$1,0))*10^15-SUM(AD2:AD8)</f>
        <v>2583793612464294.5</v>
      </c>
      <c r="AE9" s="23">
        <f>INDEX(Data!$C$141:$AJ$141,MATCH(AE$1,Data!$C$1:$AJ$1,0))*10^15-SUM(AE2:AE8)</f>
        <v>2614423076875565.5</v>
      </c>
      <c r="AF9" s="23">
        <f>INDEX(Data!$C$141:$AJ$141,MATCH(AF$1,Data!$C$1:$AJ$1,0))*10^15-SUM(AF2:AF8)</f>
        <v>2640262216581575</v>
      </c>
      <c r="AG9" s="23">
        <f>INDEX(Data!$C$141:$AJ$141,MATCH(AG$1,Data!$C$1:$AJ$1,0))*10^15-SUM(AG2:AG8)</f>
        <v>2665924445097553</v>
      </c>
      <c r="AH9" s="23">
        <f>INDEX(Data!$C$141:$AJ$141,MATCH(AH$1,Data!$C$1:$AJ$1,0))*10^15-SUM(AH2:AH8)</f>
        <v>2691399132246697</v>
      </c>
      <c r="AI9" s="23">
        <f>INDEX(Data!$C$141:$AJ$141,MATCH(AI$1,Data!$C$1:$AJ$1,0))*10^15-SUM(AI2:AI8)</f>
        <v>2717689593843196</v>
      </c>
    </row>
    <row r="11" spans="1:35" s="28" customFormat="1" x14ac:dyDescent="0.45"/>
    <row r="12" spans="1:35" s="28" customFormat="1" x14ac:dyDescent="0.45">
      <c r="B12" s="35"/>
    </row>
    <row r="13" spans="1:35" s="28" customFormat="1" x14ac:dyDescent="0.45">
      <c r="B13" s="35"/>
    </row>
    <row r="14" spans="1:35" s="28" customFormat="1" x14ac:dyDescent="0.45">
      <c r="B14" s="35"/>
    </row>
    <row r="15" spans="1:35" s="28" customFormat="1" x14ac:dyDescent="0.45">
      <c r="B15" s="35"/>
    </row>
    <row r="16" spans="1:35" s="28" customFormat="1" x14ac:dyDescent="0.45">
      <c r="B16" s="35"/>
    </row>
    <row r="17" spans="1:3" s="28" customFormat="1" x14ac:dyDescent="0.45">
      <c r="B17" s="35"/>
    </row>
    <row r="18" spans="1:3" s="28" customFormat="1" x14ac:dyDescent="0.45">
      <c r="B18" s="36"/>
    </row>
    <row r="19" spans="1:3" s="28" customFormat="1" x14ac:dyDescent="0.45">
      <c r="B19" s="35"/>
    </row>
    <row r="20" spans="1:3" s="28" customFormat="1" x14ac:dyDescent="0.45">
      <c r="B20" s="35"/>
    </row>
    <row r="21" spans="1:3" s="28" customFormat="1" x14ac:dyDescent="0.45"/>
    <row r="22" spans="1:3" s="28" customFormat="1" x14ac:dyDescent="0.45"/>
    <row r="23" spans="1:3" s="28" customFormat="1" x14ac:dyDescent="0.45"/>
    <row r="24" spans="1:3" s="28" customFormat="1" x14ac:dyDescent="0.45">
      <c r="A24" s="38"/>
      <c r="B24" s="36"/>
    </row>
    <row r="25" spans="1:3" s="28" customFormat="1" x14ac:dyDescent="0.45"/>
    <row r="26" spans="1:3" s="28" customFormat="1" x14ac:dyDescent="0.45"/>
    <row r="27" spans="1:3" s="28" customFormat="1" x14ac:dyDescent="0.45">
      <c r="B27" s="39"/>
    </row>
    <row r="28" spans="1:3" s="28" customFormat="1" x14ac:dyDescent="0.45"/>
    <row r="29" spans="1:3" s="28" customFormat="1" x14ac:dyDescent="0.45">
      <c r="B29" s="36"/>
    </row>
    <row r="30" spans="1:3" s="28" customFormat="1" x14ac:dyDescent="0.45"/>
    <row r="31" spans="1:3" s="28" customFormat="1" x14ac:dyDescent="0.45">
      <c r="B31" s="40"/>
      <c r="C31" s="41"/>
    </row>
    <row r="32" spans="1:3" s="28" customFormat="1" x14ac:dyDescent="0.45">
      <c r="B32" s="40"/>
      <c r="C32" s="42"/>
    </row>
    <row r="33" spans="1:35" s="28" customFormat="1" x14ac:dyDescent="0.45">
      <c r="B33" s="40"/>
    </row>
    <row r="34" spans="1:35" s="28" customFormat="1" x14ac:dyDescent="0.45"/>
    <row r="35" spans="1:35" s="28" customFormat="1" x14ac:dyDescent="0.45">
      <c r="A35" s="43"/>
      <c r="B35" s="44"/>
      <c r="C35" s="43"/>
    </row>
    <row r="36" spans="1:35" s="28" customFormat="1" x14ac:dyDescent="0.45">
      <c r="B36" s="40"/>
    </row>
    <row r="37" spans="1:35" s="28" customFormat="1" x14ac:dyDescent="0.45">
      <c r="A37" s="43"/>
      <c r="B37" s="40"/>
    </row>
    <row r="38" spans="1:35" s="28" customFormat="1" x14ac:dyDescent="0.45">
      <c r="B38" s="40"/>
    </row>
    <row r="39" spans="1:35" s="28" customFormat="1" x14ac:dyDescent="0.45">
      <c r="A39" s="43"/>
      <c r="B39" s="40"/>
    </row>
    <row r="40" spans="1:35" s="28" customFormat="1" x14ac:dyDescent="0.45">
      <c r="B40" s="40"/>
    </row>
    <row r="41" spans="1:35" s="28" customFormat="1" x14ac:dyDescent="0.45"/>
    <row r="42" spans="1:35" s="28" customFormat="1" x14ac:dyDescent="0.45">
      <c r="A42" s="43"/>
    </row>
    <row r="43" spans="1:35" s="28" customFormat="1" x14ac:dyDescent="0.4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4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4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4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4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4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4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4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4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4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4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4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4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45">
      <c r="A56" s="43"/>
    </row>
    <row r="57" spans="1:35" s="28" customFormat="1" x14ac:dyDescent="0.4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4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4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4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4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4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4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4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4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4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4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4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4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4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4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45">
      <c r="A72" s="27"/>
    </row>
    <row r="73" spans="1:35" s="28" customFormat="1" x14ac:dyDescent="0.4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4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4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4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4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4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4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4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4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4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4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4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4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45">
      <c r="A86" s="27"/>
    </row>
    <row r="87" spans="1:35" s="28" customFormat="1" x14ac:dyDescent="0.45">
      <c r="A87" s="27"/>
    </row>
    <row r="88" spans="1:35" s="28" customFormat="1" x14ac:dyDescent="0.4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4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4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4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4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4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4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4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4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4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4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4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4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4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4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4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45">
      <c r="A104" s="27"/>
    </row>
    <row r="105" spans="1:35" s="28" customFormat="1" x14ac:dyDescent="0.4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4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4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4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4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4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4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4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4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4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4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4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45">
      <c r="A117" s="43"/>
    </row>
    <row r="118" spans="1:35" s="28" customFormat="1" x14ac:dyDescent="0.4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4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4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4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45">
      <c r="A122" s="43"/>
    </row>
    <row r="123" spans="1:35" s="28" customFormat="1" x14ac:dyDescent="0.4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4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4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4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4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4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4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4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4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4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4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45">
      <c r="A134" s="43"/>
    </row>
    <row r="135" spans="1:35" s="28" customFormat="1" x14ac:dyDescent="0.4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4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4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4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4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4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4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4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4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4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4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4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4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4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4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4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4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4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4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4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4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4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4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45"/>
    <row r="159" spans="1:35" s="28" customFormat="1" x14ac:dyDescent="0.4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4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45"/>
    <row r="162" spans="1:35" s="28" customFormat="1" x14ac:dyDescent="0.45"/>
    <row r="163" spans="1:35" s="28" customFormat="1" x14ac:dyDescent="0.45"/>
    <row r="164" spans="1:35" s="28" customFormat="1" x14ac:dyDescent="0.45"/>
    <row r="165" spans="1:35" s="28" customFormat="1" x14ac:dyDescent="0.45"/>
    <row r="166" spans="1:35" s="28" customFormat="1" x14ac:dyDescent="0.45"/>
    <row r="167" spans="1:35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>
      <selection activeCell="B9" sqref="B9"/>
    </sheetView>
  </sheetViews>
  <sheetFormatPr defaultColWidth="9.1328125" defaultRowHeight="14.25" x14ac:dyDescent="0.45"/>
  <cols>
    <col min="1" max="1" width="39.86328125" style="6" customWidth="1"/>
    <col min="2" max="2" width="9.59765625" style="6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23">
        <f>INDEX(Data!$C$12:$AJ$12,MATCH(B$1,Data!$C$1:$AJ$1,0))*10^12</f>
        <v>202504211000000</v>
      </c>
      <c r="C2" s="23">
        <f>INDEX(Data!$C$12:$AJ$12,MATCH(C$1,Data!$C$1:$AJ$1,0))*10^12</f>
        <v>186381592000000</v>
      </c>
      <c r="D2" s="23">
        <f>INDEX(Data!$C$12:$AJ$12,MATCH(D$1,Data!$C$1:$AJ$1,0))*10^12</f>
        <v>183940720000000</v>
      </c>
      <c r="E2" s="23">
        <f>INDEX(Data!$C$12:$AJ$12,MATCH(E$1,Data!$C$1:$AJ$1,0))*10^12</f>
        <v>189221619000000</v>
      </c>
      <c r="F2" s="23">
        <f>INDEX(Data!$C$12:$AJ$12,MATCH(F$1,Data!$C$1:$AJ$1,0))*10^12</f>
        <v>192869461000000</v>
      </c>
      <c r="G2" s="23">
        <f>INDEX(Data!$C$12:$AJ$12,MATCH(G$1,Data!$C$1:$AJ$1,0))*10^12</f>
        <v>193154953000000</v>
      </c>
      <c r="H2" s="23">
        <f>INDEX(Data!$C$12:$AJ$12,MATCH(H$1,Data!$C$1:$AJ$1,0))*10^12</f>
        <v>192749588000000</v>
      </c>
      <c r="I2" s="23">
        <f>INDEX(Data!$C$12:$AJ$12,MATCH(I$1,Data!$C$1:$AJ$1,0))*10^12</f>
        <v>191594162000000</v>
      </c>
      <c r="J2" s="23">
        <f>INDEX(Data!$C$12:$AJ$12,MATCH(J$1,Data!$C$1:$AJ$1,0))*10^12</f>
        <v>189772644000000</v>
      </c>
      <c r="K2" s="23">
        <f>INDEX(Data!$C$12:$AJ$12,MATCH(K$1,Data!$C$1:$AJ$1,0))*10^12</f>
        <v>186452652000000</v>
      </c>
      <c r="L2" s="23">
        <f>INDEX(Data!$C$12:$AJ$12,MATCH(L$1,Data!$C$1:$AJ$1,0))*10^12</f>
        <v>182238525000000</v>
      </c>
      <c r="M2" s="23">
        <f>INDEX(Data!$C$12:$AJ$12,MATCH(M$1,Data!$C$1:$AJ$1,0))*10^12</f>
        <v>177791443000000</v>
      </c>
      <c r="N2" s="23">
        <f>INDEX(Data!$C$12:$AJ$12,MATCH(N$1,Data!$C$1:$AJ$1,0))*10^12</f>
        <v>172120712000000</v>
      </c>
      <c r="O2" s="23">
        <f>INDEX(Data!$C$12:$AJ$12,MATCH(O$1,Data!$C$1:$AJ$1,0))*10^12</f>
        <v>165542328000000</v>
      </c>
      <c r="P2" s="23">
        <f>INDEX(Data!$C$12:$AJ$12,MATCH(P$1,Data!$C$1:$AJ$1,0))*10^12</f>
        <v>159201523000000</v>
      </c>
      <c r="Q2" s="23">
        <f>INDEX(Data!$C$12:$AJ$12,MATCH(Q$1,Data!$C$1:$AJ$1,0))*10^12</f>
        <v>152522064000000</v>
      </c>
      <c r="R2" s="23">
        <f>INDEX(Data!$C$12:$AJ$12,MATCH(R$1,Data!$C$1:$AJ$1,0))*10^12</f>
        <v>145568405000000</v>
      </c>
      <c r="S2" s="23">
        <f>INDEX(Data!$C$12:$AJ$12,MATCH(S$1,Data!$C$1:$AJ$1,0))*10^12</f>
        <v>139609207000000</v>
      </c>
      <c r="T2" s="23">
        <f>INDEX(Data!$C$12:$AJ$12,MATCH(T$1,Data!$C$1:$AJ$1,0))*10^12</f>
        <v>132068176000000</v>
      </c>
      <c r="U2" s="23">
        <f>INDEX(Data!$C$12:$AJ$12,MATCH(U$1,Data!$C$1:$AJ$1,0))*10^12</f>
        <v>130075073000000</v>
      </c>
      <c r="V2" s="23">
        <f>INDEX(Data!$C$12:$AJ$12,MATCH(V$1,Data!$C$1:$AJ$1,0))*10^12</f>
        <v>128733673000000.02</v>
      </c>
      <c r="W2" s="23">
        <f>INDEX(Data!$C$12:$AJ$12,MATCH(W$1,Data!$C$1:$AJ$1,0))*10^12</f>
        <v>127419945000000</v>
      </c>
      <c r="X2" s="23">
        <f>INDEX(Data!$C$12:$AJ$12,MATCH(X$1,Data!$C$1:$AJ$1,0))*10^12</f>
        <v>125698441000000</v>
      </c>
      <c r="Y2" s="23">
        <f>INDEX(Data!$C$12:$AJ$12,MATCH(Y$1,Data!$C$1:$AJ$1,0))*10^12</f>
        <v>124839058000000</v>
      </c>
      <c r="Z2" s="23">
        <f>INDEX(Data!$C$12:$AJ$12,MATCH(Z$1,Data!$C$1:$AJ$1,0))*10^12</f>
        <v>124505783000000</v>
      </c>
      <c r="AA2" s="23">
        <f>INDEX(Data!$C$12:$AJ$12,MATCH(AA$1,Data!$C$1:$AJ$1,0))*10^12</f>
        <v>123879913000000</v>
      </c>
      <c r="AB2" s="23">
        <f>INDEX(Data!$C$12:$AJ$12,MATCH(AB$1,Data!$C$1:$AJ$1,0))*10^12</f>
        <v>123483086000000</v>
      </c>
      <c r="AC2" s="23">
        <f>INDEX(Data!$C$12:$AJ$12,MATCH(AC$1,Data!$C$1:$AJ$1,0))*10^12</f>
        <v>123446220000000</v>
      </c>
      <c r="AD2" s="23">
        <f>INDEX(Data!$C$12:$AJ$12,MATCH(AD$1,Data!$C$1:$AJ$1,0))*10^12</f>
        <v>123284119000000</v>
      </c>
      <c r="AE2" s="23">
        <f>INDEX(Data!$C$12:$AJ$12,MATCH(AE$1,Data!$C$1:$AJ$1,0))*10^12</f>
        <v>123000565000000</v>
      </c>
      <c r="AF2" s="23">
        <f>INDEX(Data!$C$12:$AJ$12,MATCH(AF$1,Data!$C$1:$AJ$1,0))*10^12</f>
        <v>122936325000000</v>
      </c>
      <c r="AG2" s="23">
        <f>INDEX(Data!$C$12:$AJ$12,MATCH(AG$1,Data!$C$1:$AJ$1,0))*10^12</f>
        <v>122820938000000</v>
      </c>
      <c r="AH2" s="23">
        <f>INDEX(Data!$C$12:$AJ$12,MATCH(AH$1,Data!$C$1:$AJ$1,0))*10^12</f>
        <v>122500694000000</v>
      </c>
      <c r="AI2" s="23">
        <f>INDEX(Data!$C$12:$AJ$12,MATCH(AI$1,Data!$C$1:$AJ$1,0))*10^12</f>
        <v>122641449000000</v>
      </c>
    </row>
    <row r="3" spans="1:35" x14ac:dyDescent="0.45">
      <c r="A3" s="6" t="s">
        <v>567</v>
      </c>
      <c r="B3" s="23">
        <f>Refineries!C107+'Mining Breakdown'!B167*10^12</f>
        <v>24000000000000</v>
      </c>
      <c r="C3" s="23">
        <f>Refineries!D107+'Mining Breakdown'!C167*10^12</f>
        <v>24000000000000</v>
      </c>
      <c r="D3" s="23">
        <f>Refineries!E107+'Mining Breakdown'!D167*10^12</f>
        <v>24000000000000</v>
      </c>
      <c r="E3" s="23">
        <f>Refineries!F107+'Mining Breakdown'!E167*10^12</f>
        <v>30971102000000</v>
      </c>
      <c r="F3" s="23">
        <f>Refineries!G107+'Mining Breakdown'!F167*10^12</f>
        <v>30971102000000</v>
      </c>
      <c r="G3" s="23">
        <f>Refineries!H107+'Mining Breakdown'!G167*10^12</f>
        <v>30971102000000</v>
      </c>
      <c r="H3" s="23">
        <f>Refineries!I107+'Mining Breakdown'!H167*10^12</f>
        <v>30971102000000</v>
      </c>
      <c r="I3" s="23">
        <f>Refineries!J107+'Mining Breakdown'!I167*10^12</f>
        <v>30971102000000</v>
      </c>
      <c r="J3" s="23">
        <f>Refineries!K107+'Mining Breakdown'!J167*10^12</f>
        <v>30971102000000</v>
      </c>
      <c r="K3" s="23">
        <f>Refineries!L107+'Mining Breakdown'!K167*10^12</f>
        <v>30971102000000</v>
      </c>
      <c r="L3" s="23">
        <f>Refineries!M107+'Mining Breakdown'!L167*10^12</f>
        <v>30971102000000</v>
      </c>
      <c r="M3" s="23">
        <f>Refineries!N107+'Mining Breakdown'!M167*10^12</f>
        <v>30971102000000</v>
      </c>
      <c r="N3" s="23">
        <f>Refineries!O107+'Mining Breakdown'!N167*10^12</f>
        <v>30971102000000</v>
      </c>
      <c r="O3" s="23">
        <f>Refineries!P107+'Mining Breakdown'!O167*10^12</f>
        <v>30971102000000</v>
      </c>
      <c r="P3" s="23">
        <f>Refineries!Q107+'Mining Breakdown'!P167*10^12</f>
        <v>30971102000000</v>
      </c>
      <c r="Q3" s="23">
        <f>Refineries!R107+'Mining Breakdown'!Q167*10^12</f>
        <v>30971102000000</v>
      </c>
      <c r="R3" s="23">
        <f>Refineries!S107+'Mining Breakdown'!R167*10^12</f>
        <v>30971102000000</v>
      </c>
      <c r="S3" s="23">
        <f>Refineries!T107+'Mining Breakdown'!S167*10^12</f>
        <v>30971102000000</v>
      </c>
      <c r="T3" s="23">
        <f>Refineries!U107+'Mining Breakdown'!T167*10^12</f>
        <v>30971102000000</v>
      </c>
      <c r="U3" s="23">
        <f>Refineries!V107+'Mining Breakdown'!U167*10^12</f>
        <v>30971102000000</v>
      </c>
      <c r="V3" s="23">
        <f>Refineries!W107+'Mining Breakdown'!V167*10^12</f>
        <v>30971102000000</v>
      </c>
      <c r="W3" s="23">
        <f>Refineries!X107+'Mining Breakdown'!W167*10^12</f>
        <v>30971102000000</v>
      </c>
      <c r="X3" s="23">
        <f>Refineries!Y107+'Mining Breakdown'!X167*10^12</f>
        <v>30971102000000</v>
      </c>
      <c r="Y3" s="23">
        <f>Refineries!Z107+'Mining Breakdown'!Y167*10^12</f>
        <v>30971102000000</v>
      </c>
      <c r="Z3" s="23">
        <f>Refineries!AA107+'Mining Breakdown'!Z167*10^12</f>
        <v>30971102000000</v>
      </c>
      <c r="AA3" s="23">
        <f>Refineries!AB107+'Mining Breakdown'!AA167*10^12</f>
        <v>30971102000000</v>
      </c>
      <c r="AB3" s="23">
        <f>Refineries!AC107+'Mining Breakdown'!AB167*10^12</f>
        <v>30971102000000</v>
      </c>
      <c r="AC3" s="23">
        <f>Refineries!AD107+'Mining Breakdown'!AC167*10^12</f>
        <v>30971102000000</v>
      </c>
      <c r="AD3" s="23">
        <f>Refineries!AE107+'Mining Breakdown'!AD167*10^12</f>
        <v>30971102000000</v>
      </c>
      <c r="AE3" s="23">
        <f>Refineries!AF107+'Mining Breakdown'!AE167*10^12</f>
        <v>30971102000000</v>
      </c>
      <c r="AF3" s="23">
        <f>Refineries!AG107+'Mining Breakdown'!AF167*10^12</f>
        <v>30971102000000</v>
      </c>
      <c r="AG3" s="23">
        <f>Refineries!AH107+'Mining Breakdown'!AG167*10^12</f>
        <v>30971102000000</v>
      </c>
      <c r="AH3" s="23">
        <f>Refineries!AI107+'Mining Breakdown'!AH167*10^12</f>
        <v>30971102000000</v>
      </c>
      <c r="AI3" s="23">
        <f>Refineries!AJ107+'Mining Breakdown'!AI167*10^12</f>
        <v>30971102000000</v>
      </c>
    </row>
    <row r="4" spans="1:35" x14ac:dyDescent="0.45">
      <c r="A4" s="6" t="s">
        <v>568</v>
      </c>
      <c r="B4" s="23">
        <f>(INDEX(Data!$C$42:$AJ$42,MATCH(B$1,Data!$C$1:$AJ$1,0)))*10^12</f>
        <v>564085632000000</v>
      </c>
      <c r="C4" s="23">
        <f>INDEX(Data!$C$42:$AJ$42,MATCH(C$1,Data!$C$1:$AJ$1,0))*10^12</f>
        <v>619638367000000</v>
      </c>
      <c r="D4" s="23">
        <f>INDEX(Data!$C$42:$AJ$42,MATCH(D$1,Data!$C$1:$AJ$1,0))*10^12</f>
        <v>645347229000000</v>
      </c>
      <c r="E4" s="23">
        <f>INDEX(Data!$C$42:$AJ$42,MATCH(E$1,Data!$C$1:$AJ$1,0))*10^12</f>
        <v>592850342000000</v>
      </c>
      <c r="F4" s="23">
        <f>INDEX(Data!$C$42:$AJ$42,MATCH(F$1,Data!$C$1:$AJ$1,0))*10^12</f>
        <v>558790039000000</v>
      </c>
      <c r="G4" s="23">
        <f>INDEX(Data!$C$42:$AJ$42,MATCH(G$1,Data!$C$1:$AJ$1,0))*10^12</f>
        <v>549196045000000</v>
      </c>
      <c r="H4" s="23">
        <f>INDEX(Data!$C$42:$AJ$42,MATCH(H$1,Data!$C$1:$AJ$1,0))*10^12</f>
        <v>539846802000000</v>
      </c>
      <c r="I4" s="23">
        <f>INDEX(Data!$C$42:$AJ$42,MATCH(I$1,Data!$C$1:$AJ$1,0))*10^12</f>
        <v>539893066000000</v>
      </c>
      <c r="J4" s="23">
        <f>INDEX(Data!$C$42:$AJ$42,MATCH(J$1,Data!$C$1:$AJ$1,0))*10^12</f>
        <v>543461914000000</v>
      </c>
      <c r="K4" s="23">
        <f>INDEX(Data!$C$42:$AJ$42,MATCH(K$1,Data!$C$1:$AJ$1,0))*10^12</f>
        <v>545242492999999.94</v>
      </c>
      <c r="L4" s="23">
        <f>INDEX(Data!$C$42:$AJ$42,MATCH(L$1,Data!$C$1:$AJ$1,0))*10^12</f>
        <v>543128296000000</v>
      </c>
      <c r="M4" s="23">
        <f>INDEX(Data!$C$42:$AJ$42,MATCH(M$1,Data!$C$1:$AJ$1,0))*10^12</f>
        <v>546251892000000</v>
      </c>
      <c r="N4" s="23">
        <f>INDEX(Data!$C$42:$AJ$42,MATCH(N$1,Data!$C$1:$AJ$1,0))*10^12</f>
        <v>544832641999999.94</v>
      </c>
      <c r="O4" s="23">
        <f>INDEX(Data!$C$42:$AJ$42,MATCH(O$1,Data!$C$1:$AJ$1,0))*10^12</f>
        <v>547325195000000</v>
      </c>
      <c r="P4" s="23">
        <f>INDEX(Data!$C$42:$AJ$42,MATCH(P$1,Data!$C$1:$AJ$1,0))*10^12</f>
        <v>549583069000000</v>
      </c>
      <c r="Q4" s="23">
        <f>INDEX(Data!$C$42:$AJ$42,MATCH(Q$1,Data!$C$1:$AJ$1,0))*10^12</f>
        <v>551061706999999.94</v>
      </c>
      <c r="R4" s="23">
        <f>INDEX(Data!$C$42:$AJ$42,MATCH(R$1,Data!$C$1:$AJ$1,0))*10^12</f>
        <v>553344238000000</v>
      </c>
      <c r="S4" s="23">
        <f>INDEX(Data!$C$42:$AJ$42,MATCH(S$1,Data!$C$1:$AJ$1,0))*10^12</f>
        <v>556391174000000</v>
      </c>
      <c r="T4" s="23">
        <f>INDEX(Data!$C$42:$AJ$42,MATCH(T$1,Data!$C$1:$AJ$1,0))*10^12</f>
        <v>556523987000000.06</v>
      </c>
      <c r="U4" s="23">
        <f>INDEX(Data!$C$42:$AJ$42,MATCH(U$1,Data!$C$1:$AJ$1,0))*10^12</f>
        <v>556228455000000.06</v>
      </c>
      <c r="V4" s="23">
        <f>INDEX(Data!$C$42:$AJ$42,MATCH(V$1,Data!$C$1:$AJ$1,0))*10^12</f>
        <v>559774108999999.94</v>
      </c>
      <c r="W4" s="23">
        <f>INDEX(Data!$C$42:$AJ$42,MATCH(W$1,Data!$C$1:$AJ$1,0))*10^12</f>
        <v>559814026000000</v>
      </c>
      <c r="X4" s="23">
        <f>INDEX(Data!$C$42:$AJ$42,MATCH(X$1,Data!$C$1:$AJ$1,0))*10^12</f>
        <v>557246094000000</v>
      </c>
      <c r="Y4" s="23">
        <f>INDEX(Data!$C$42:$AJ$42,MATCH(Y$1,Data!$C$1:$AJ$1,0))*10^12</f>
        <v>551934448000000</v>
      </c>
      <c r="Z4" s="23">
        <f>INDEX(Data!$C$42:$AJ$42,MATCH(Z$1,Data!$C$1:$AJ$1,0))*10^12</f>
        <v>549215332000000</v>
      </c>
      <c r="AA4" s="23">
        <f>INDEX(Data!$C$42:$AJ$42,MATCH(AA$1,Data!$C$1:$AJ$1,0))*10^12</f>
        <v>543542296999999.94</v>
      </c>
      <c r="AB4" s="23">
        <f>INDEX(Data!$C$42:$AJ$42,MATCH(AB$1,Data!$C$1:$AJ$1,0))*10^12</f>
        <v>539642822000000</v>
      </c>
      <c r="AC4" s="23">
        <f>INDEX(Data!$C$42:$AJ$42,MATCH(AC$1,Data!$C$1:$AJ$1,0))*10^12</f>
        <v>534585815000000</v>
      </c>
      <c r="AD4" s="23">
        <f>INDEX(Data!$C$42:$AJ$42,MATCH(AD$1,Data!$C$1:$AJ$1,0))*10^12</f>
        <v>532945007000000.06</v>
      </c>
      <c r="AE4" s="23">
        <f>INDEX(Data!$C$42:$AJ$42,MATCH(AE$1,Data!$C$1:$AJ$1,0))*10^12</f>
        <v>527199463000000.06</v>
      </c>
      <c r="AF4" s="23">
        <f>INDEX(Data!$C$42:$AJ$42,MATCH(AF$1,Data!$C$1:$AJ$1,0))*10^12</f>
        <v>524319091999999.94</v>
      </c>
      <c r="AG4" s="23">
        <f>INDEX(Data!$C$42:$AJ$42,MATCH(AG$1,Data!$C$1:$AJ$1,0))*10^12</f>
        <v>519999146000000</v>
      </c>
      <c r="AH4" s="23">
        <f>INDEX(Data!$C$42:$AJ$42,MATCH(AH$1,Data!$C$1:$AJ$1,0))*10^12</f>
        <v>516454163000000</v>
      </c>
      <c r="AI4" s="23">
        <f>INDEX(Data!$C$42:$AJ$42,MATCH(AI$1,Data!$C$1:$AJ$1,0))*10^12</f>
        <v>512129395000000.06</v>
      </c>
    </row>
    <row r="5" spans="1:35" x14ac:dyDescent="0.45">
      <c r="A5" s="6" t="s">
        <v>569</v>
      </c>
      <c r="B5" s="23">
        <f>INDEX(Data!$C$55:$AJ$55,MATCH(B$1,Data!$C$1:$AJ$1,0))*10^12</f>
        <v>56570049000000</v>
      </c>
      <c r="C5" s="23">
        <f>INDEX(Data!$C$55:$AJ$55,MATCH(C$1,Data!$C$1:$AJ$1,0))*10^12</f>
        <v>51747002000000</v>
      </c>
      <c r="D5" s="23">
        <f>INDEX(Data!$C$55:$AJ$55,MATCH(D$1,Data!$C$1:$AJ$1,0))*10^12</f>
        <v>51339401000000</v>
      </c>
      <c r="E5" s="23">
        <f>INDEX(Data!$C$55:$AJ$55,MATCH(E$1,Data!$C$1:$AJ$1,0))*10^12</f>
        <v>52970634000000</v>
      </c>
      <c r="F5" s="23">
        <f>INDEX(Data!$C$55:$AJ$55,MATCH(F$1,Data!$C$1:$AJ$1,0))*10^12</f>
        <v>54835670000000</v>
      </c>
      <c r="G5" s="23">
        <f>INDEX(Data!$C$55:$AJ$55,MATCH(G$1,Data!$C$1:$AJ$1,0))*10^12</f>
        <v>55827835000000</v>
      </c>
      <c r="H5" s="23">
        <f>INDEX(Data!$C$55:$AJ$55,MATCH(H$1,Data!$C$1:$AJ$1,0))*10^12</f>
        <v>56740891000000</v>
      </c>
      <c r="I5" s="23">
        <f>INDEX(Data!$C$55:$AJ$55,MATCH(I$1,Data!$C$1:$AJ$1,0))*10^12</f>
        <v>57742920000000</v>
      </c>
      <c r="J5" s="23">
        <f>INDEX(Data!$C$55:$AJ$55,MATCH(J$1,Data!$C$1:$AJ$1,0))*10^12</f>
        <v>58677006000000</v>
      </c>
      <c r="K5" s="23">
        <f>INDEX(Data!$C$55:$AJ$55,MATCH(K$1,Data!$C$1:$AJ$1,0))*10^12</f>
        <v>59118790000000</v>
      </c>
      <c r="L5" s="23">
        <f>INDEX(Data!$C$55:$AJ$55,MATCH(L$1,Data!$C$1:$AJ$1,0))*10^12</f>
        <v>59725822000000</v>
      </c>
      <c r="M5" s="23">
        <f>INDEX(Data!$C$55:$AJ$55,MATCH(M$1,Data!$C$1:$AJ$1,0))*10^12</f>
        <v>60208572000000</v>
      </c>
      <c r="N5" s="23">
        <f>INDEX(Data!$C$55:$AJ$55,MATCH(N$1,Data!$C$1:$AJ$1,0))*10^12</f>
        <v>60770485000000</v>
      </c>
      <c r="O5" s="23">
        <f>INDEX(Data!$C$55:$AJ$55,MATCH(O$1,Data!$C$1:$AJ$1,0))*10^12</f>
        <v>60744476000000</v>
      </c>
      <c r="P5" s="23">
        <f>INDEX(Data!$C$55:$AJ$55,MATCH(P$1,Data!$C$1:$AJ$1,0))*10^12</f>
        <v>60779655000000</v>
      </c>
      <c r="Q5" s="23">
        <f>INDEX(Data!$C$55:$AJ$55,MATCH(Q$1,Data!$C$1:$AJ$1,0))*10^12</f>
        <v>60843513000000</v>
      </c>
      <c r="R5" s="23">
        <f>INDEX(Data!$C$55:$AJ$55,MATCH(R$1,Data!$C$1:$AJ$1,0))*10^12</f>
        <v>60885323000000</v>
      </c>
      <c r="S5" s="23">
        <f>INDEX(Data!$C$55:$AJ$55,MATCH(S$1,Data!$C$1:$AJ$1,0))*10^12</f>
        <v>60781647000000</v>
      </c>
      <c r="T5" s="23">
        <f>INDEX(Data!$C$55:$AJ$55,MATCH(T$1,Data!$C$1:$AJ$1,0))*10^12</f>
        <v>60809349000000</v>
      </c>
      <c r="U5" s="23">
        <f>INDEX(Data!$C$55:$AJ$55,MATCH(U$1,Data!$C$1:$AJ$1,0))*10^12</f>
        <v>60882607000000</v>
      </c>
      <c r="V5" s="23">
        <f>INDEX(Data!$C$55:$AJ$55,MATCH(V$1,Data!$C$1:$AJ$1,0))*10^12</f>
        <v>60824940000000</v>
      </c>
      <c r="W5" s="23">
        <f>INDEX(Data!$C$55:$AJ$55,MATCH(W$1,Data!$C$1:$AJ$1,0))*10^12</f>
        <v>60928326000000</v>
      </c>
      <c r="X5" s="23">
        <f>INDEX(Data!$C$55:$AJ$55,MATCH(X$1,Data!$C$1:$AJ$1,0))*10^12</f>
        <v>60945358000000</v>
      </c>
      <c r="Y5" s="23">
        <f>INDEX(Data!$C$55:$AJ$55,MATCH(Y$1,Data!$C$1:$AJ$1,0))*10^12</f>
        <v>60951622000000</v>
      </c>
      <c r="Z5" s="23">
        <f>INDEX(Data!$C$55:$AJ$55,MATCH(Z$1,Data!$C$1:$AJ$1,0))*10^12</f>
        <v>61010025000000</v>
      </c>
      <c r="AA5" s="23">
        <f>INDEX(Data!$C$55:$AJ$55,MATCH(AA$1,Data!$C$1:$AJ$1,0))*10^12</f>
        <v>61082577000000</v>
      </c>
      <c r="AB5" s="23">
        <f>INDEX(Data!$C$55:$AJ$55,MATCH(AB$1,Data!$C$1:$AJ$1,0))*10^12</f>
        <v>61016342000000</v>
      </c>
      <c r="AC5" s="23">
        <f>INDEX(Data!$C$55:$AJ$55,MATCH(AC$1,Data!$C$1:$AJ$1,0))*10^12</f>
        <v>61058693000000</v>
      </c>
      <c r="AD5" s="23">
        <f>INDEX(Data!$C$55:$AJ$55,MATCH(AD$1,Data!$C$1:$AJ$1,0))*10^12</f>
        <v>61054436000000</v>
      </c>
      <c r="AE5" s="23">
        <f>INDEX(Data!$C$55:$AJ$55,MATCH(AE$1,Data!$C$1:$AJ$1,0))*10^12</f>
        <v>61082916000000</v>
      </c>
      <c r="AF5" s="23">
        <f>INDEX(Data!$C$55:$AJ$55,MATCH(AF$1,Data!$C$1:$AJ$1,0))*10^12</f>
        <v>61110710000000</v>
      </c>
      <c r="AG5" s="23">
        <f>INDEX(Data!$C$55:$AJ$55,MATCH(AG$1,Data!$C$1:$AJ$1,0))*10^12</f>
        <v>61218040000000</v>
      </c>
      <c r="AH5" s="23">
        <f>INDEX(Data!$C$55:$AJ$55,MATCH(AH$1,Data!$C$1:$AJ$1,0))*10^12</f>
        <v>61174034000000</v>
      </c>
      <c r="AI5" s="23">
        <f>INDEX(Data!$C$55:$AJ$55,MATCH(AI$1,Data!$C$1:$AJ$1,0))*10^12</f>
        <v>61196571000000</v>
      </c>
    </row>
    <row r="6" spans="1:35" x14ac:dyDescent="0.45">
      <c r="A6" s="6" t="s">
        <v>570</v>
      </c>
      <c r="B6" s="23">
        <f>'Mining Breakdown'!B179*10^12</f>
        <v>95212341000000</v>
      </c>
      <c r="C6" s="23">
        <f>'Mining Breakdown'!C179*10^12</f>
        <v>88127350000000</v>
      </c>
      <c r="D6" s="23">
        <f>'Mining Breakdown'!D179*10^12</f>
        <v>88576553000000</v>
      </c>
      <c r="E6" s="23">
        <f>'Mining Breakdown'!E179*10^12</f>
        <v>91994438000000</v>
      </c>
      <c r="F6" s="23">
        <f>'Mining Breakdown'!F179*10^12</f>
        <v>94937584000000</v>
      </c>
      <c r="G6" s="23">
        <f>'Mining Breakdown'!G179*10^12</f>
        <v>97242813000000</v>
      </c>
      <c r="H6" s="23">
        <f>'Mining Breakdown'!H179*10^12</f>
        <v>99381134000000</v>
      </c>
      <c r="I6" s="23">
        <f>'Mining Breakdown'!I179*10^12</f>
        <v>101154480000000</v>
      </c>
      <c r="J6" s="23">
        <f>'Mining Breakdown'!J179*10^12</f>
        <v>102915222000000</v>
      </c>
      <c r="K6" s="23">
        <f>'Mining Breakdown'!K179*10^12</f>
        <v>104189178000000</v>
      </c>
      <c r="L6" s="23">
        <f>'Mining Breakdown'!L179*10^12</f>
        <v>105156464000000</v>
      </c>
      <c r="M6" s="23">
        <f>'Mining Breakdown'!M179*10^12</f>
        <v>106383987000000</v>
      </c>
      <c r="N6" s="23">
        <f>'Mining Breakdown'!N179*10^12</f>
        <v>107856964000000</v>
      </c>
      <c r="O6" s="23">
        <f>'Mining Breakdown'!O179*10^12</f>
        <v>108554565000000</v>
      </c>
      <c r="P6" s="23">
        <f>'Mining Breakdown'!P179*10^12</f>
        <v>109316330000000</v>
      </c>
      <c r="Q6" s="23">
        <f>'Mining Breakdown'!Q179*10^12</f>
        <v>109691681000000</v>
      </c>
      <c r="R6" s="23">
        <f>'Mining Breakdown'!R179*10^12</f>
        <v>110467270000000</v>
      </c>
      <c r="S6" s="23">
        <f>'Mining Breakdown'!S179*10^12</f>
        <v>111324188000000</v>
      </c>
      <c r="T6" s="23">
        <f>'Mining Breakdown'!T179*10^12</f>
        <v>112709061000000</v>
      </c>
      <c r="U6" s="23">
        <f>'Mining Breakdown'!U179*10^12</f>
        <v>114044006000000</v>
      </c>
      <c r="V6" s="23">
        <f>'Mining Breakdown'!V179*10^12</f>
        <v>115212891000000</v>
      </c>
      <c r="W6" s="23">
        <f>'Mining Breakdown'!W179*10^12</f>
        <v>116422935000000</v>
      </c>
      <c r="X6" s="23">
        <f>'Mining Breakdown'!X179*10^12</f>
        <v>117534821000000</v>
      </c>
      <c r="Y6" s="23">
        <f>'Mining Breakdown'!Y179*10^12</f>
        <v>118601341000000</v>
      </c>
      <c r="Z6" s="23">
        <f>'Mining Breakdown'!Z179*10^12</f>
        <v>119752274000000</v>
      </c>
      <c r="AA6" s="23">
        <f>'Mining Breakdown'!AA179*10^12</f>
        <v>120699753000000</v>
      </c>
      <c r="AB6" s="23">
        <f>'Mining Breakdown'!AB179*10^12</f>
        <v>121773109000000</v>
      </c>
      <c r="AC6" s="23">
        <f>'Mining Breakdown'!AC179*10^12</f>
        <v>122905029000000</v>
      </c>
      <c r="AD6" s="23">
        <f>'Mining Breakdown'!AD179*10^12</f>
        <v>124313988000000</v>
      </c>
      <c r="AE6" s="23">
        <f>'Mining Breakdown'!AE179*10^12</f>
        <v>125384682000000</v>
      </c>
      <c r="AF6" s="23">
        <f>'Mining Breakdown'!AF179*10^12</f>
        <v>126587036000000</v>
      </c>
      <c r="AG6" s="23">
        <f>'Mining Breakdown'!AG179*10^12</f>
        <v>127994614000000</v>
      </c>
      <c r="AH6" s="23">
        <f>'Mining Breakdown'!AH179*10^12</f>
        <v>129405105999999.98</v>
      </c>
      <c r="AI6" s="23">
        <f>'Mining Breakdown'!AI179*10^12</f>
        <v>130838196000000.02</v>
      </c>
    </row>
    <row r="7" spans="1:35" x14ac:dyDescent="0.45">
      <c r="A7" s="6" t="s">
        <v>571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</row>
    <row r="9" spans="1:35" x14ac:dyDescent="0.45">
      <c r="A9" s="6" t="s">
        <v>573</v>
      </c>
      <c r="B9" s="23">
        <f>(INDEX(Data!$C$138:$AJ$138,MATCH(B$1,Data!$C$1:$AJ$1,0))*10^15-SUM(B2:B8))</f>
        <v>173559766999999.88</v>
      </c>
      <c r="C9" s="23">
        <f>(INDEX(Data!$C$138:$AJ$138,MATCH(C$1,Data!$C$1:$AJ$1,0))*10^15-SUM(C2:C8))</f>
        <v>149822689000000.13</v>
      </c>
      <c r="D9" s="23">
        <f>(INDEX(Data!$C$138:$AJ$138,MATCH(D$1,Data!$C$1:$AJ$1,0))*10^15-SUM(D2:D8))</f>
        <v>140790097000000</v>
      </c>
      <c r="E9" s="23">
        <f>(INDEX(Data!$C$138:$AJ$138,MATCH(E$1,Data!$C$1:$AJ$1,0))*10^15-SUM(E2:E8))</f>
        <v>149103966999999.88</v>
      </c>
      <c r="F9" s="23">
        <f>(INDEX(Data!$C$138:$AJ$138,MATCH(F$1,Data!$C$1:$AJ$1,0))*10^15-SUM(F2:F8))</f>
        <v>157605246000000</v>
      </c>
      <c r="G9" s="23">
        <f>(INDEX(Data!$C$138:$AJ$138,MATCH(G$1,Data!$C$1:$AJ$1,0))*10^15-SUM(G2:G8))</f>
        <v>163114354000000</v>
      </c>
      <c r="H9" s="23">
        <f>(INDEX(Data!$C$138:$AJ$138,MATCH(H$1,Data!$C$1:$AJ$1,0))*10^15-SUM(H2:H8))</f>
        <v>168693584999999.88</v>
      </c>
      <c r="I9" s="23">
        <f>(INDEX(Data!$C$138:$AJ$138,MATCH(I$1,Data!$C$1:$AJ$1,0))*10^15-SUM(I2:I8))</f>
        <v>174340372000000</v>
      </c>
      <c r="J9" s="23">
        <f>(INDEX(Data!$C$138:$AJ$138,MATCH(J$1,Data!$C$1:$AJ$1,0))*10^15-SUM(J2:J8))</f>
        <v>177181213999999.88</v>
      </c>
      <c r="K9" s="23">
        <f>(INDEX(Data!$C$138:$AJ$138,MATCH(K$1,Data!$C$1:$AJ$1,0))*10^15-SUM(K2:K8))</f>
        <v>178348887000000</v>
      </c>
      <c r="L9" s="23">
        <f>(INDEX(Data!$C$138:$AJ$138,MATCH(L$1,Data!$C$1:$AJ$1,0))*10^15-SUM(L2:L8))</f>
        <v>179157893000000.13</v>
      </c>
      <c r="M9" s="23">
        <f>(INDEX(Data!$C$138:$AJ$138,MATCH(M$1,Data!$C$1:$AJ$1,0))*10^15-SUM(M2:M8))</f>
        <v>180200106000000</v>
      </c>
      <c r="N9" s="23">
        <f>(INDEX(Data!$C$138:$AJ$138,MATCH(N$1,Data!$C$1:$AJ$1,0))*10^15-SUM(N2:N8))</f>
        <v>180901197000000</v>
      </c>
      <c r="O9" s="23">
        <f>(INDEX(Data!$C$138:$AJ$138,MATCH(O$1,Data!$C$1:$AJ$1,0))*10^15-SUM(O2:O8))</f>
        <v>179998435999999.88</v>
      </c>
      <c r="P9" s="23">
        <f>(INDEX(Data!$C$138:$AJ$138,MATCH(P$1,Data!$C$1:$AJ$1,0))*10^15-SUM(P2:P8))</f>
        <v>179181423000000.13</v>
      </c>
      <c r="Q9" s="23">
        <f>(INDEX(Data!$C$138:$AJ$138,MATCH(Q$1,Data!$C$1:$AJ$1,0))*10^15-SUM(Q2:Q8))</f>
        <v>178397034999999.88</v>
      </c>
      <c r="R9" s="23">
        <f>(INDEX(Data!$C$138:$AJ$138,MATCH(R$1,Data!$C$1:$AJ$1,0))*10^15-SUM(R2:R8))</f>
        <v>177804763999999.88</v>
      </c>
      <c r="S9" s="23">
        <f>(INDEX(Data!$C$138:$AJ$138,MATCH(S$1,Data!$C$1:$AJ$1,0))*10^15-SUM(S2:S8))</f>
        <v>177371784000000</v>
      </c>
      <c r="T9" s="23">
        <f>(INDEX(Data!$C$138:$AJ$138,MATCH(T$1,Data!$C$1:$AJ$1,0))*10^15-SUM(T2:T8))</f>
        <v>177076427000000</v>
      </c>
      <c r="U9" s="23">
        <f>(INDEX(Data!$C$138:$AJ$138,MATCH(U$1,Data!$C$1:$AJ$1,0))*10^15-SUM(U2:U8))</f>
        <v>176861858999999.88</v>
      </c>
      <c r="V9" s="23">
        <f>(INDEX(Data!$C$138:$AJ$138,MATCH(V$1,Data!$C$1:$AJ$1,0))*10^15-SUM(V2:V8))</f>
        <v>176720386999999.88</v>
      </c>
      <c r="W9" s="23">
        <f>(INDEX(Data!$C$138:$AJ$138,MATCH(W$1,Data!$C$1:$AJ$1,0))*10^15-SUM(W2:W8))</f>
        <v>176557768000000</v>
      </c>
      <c r="X9" s="23">
        <f>(INDEX(Data!$C$138:$AJ$138,MATCH(X$1,Data!$C$1:$AJ$1,0))*10^15-SUM(X2:X8))</f>
        <v>176369286000000</v>
      </c>
      <c r="Y9" s="23">
        <f>(INDEX(Data!$C$138:$AJ$138,MATCH(Y$1,Data!$C$1:$AJ$1,0))*10^15-SUM(Y2:Y8))</f>
        <v>176086530999999.88</v>
      </c>
      <c r="Z9" s="23">
        <f>(INDEX(Data!$C$138:$AJ$138,MATCH(Z$1,Data!$C$1:$AJ$1,0))*10^15-SUM(Z2:Z8))</f>
        <v>175791585999999.88</v>
      </c>
      <c r="AA9" s="23">
        <f>(INDEX(Data!$C$138:$AJ$138,MATCH(AA$1,Data!$C$1:$AJ$1,0))*10^15-SUM(AA2:AA8))</f>
        <v>175478460000000.13</v>
      </c>
      <c r="AB9" s="23">
        <f>(INDEX(Data!$C$138:$AJ$138,MATCH(AB$1,Data!$C$1:$AJ$1,0))*10^15-SUM(AB2:AB8))</f>
        <v>175306640999999.88</v>
      </c>
      <c r="AC9" s="23">
        <f>(INDEX(Data!$C$138:$AJ$138,MATCH(AC$1,Data!$C$1:$AJ$1,0))*10^15-SUM(AC2:AC8))</f>
        <v>175185243000000</v>
      </c>
      <c r="AD9" s="23">
        <f>(INDEX(Data!$C$138:$AJ$138,MATCH(AD$1,Data!$C$1:$AJ$1,0))*10^15-SUM(AD2:AD8))</f>
        <v>175269450000000</v>
      </c>
      <c r="AE9" s="23">
        <f>(INDEX(Data!$C$138:$AJ$138,MATCH(AE$1,Data!$C$1:$AJ$1,0))*10^15-SUM(AE2:AE8))</f>
        <v>175354373999999.88</v>
      </c>
      <c r="AF9" s="23">
        <f>(INDEX(Data!$C$138:$AJ$138,MATCH(AF$1,Data!$C$1:$AJ$1,0))*10^15-SUM(AF2:AF8))</f>
        <v>175546837000000</v>
      </c>
      <c r="AG9" s="23">
        <f>(INDEX(Data!$C$138:$AJ$138,MATCH(AG$1,Data!$C$1:$AJ$1,0))*10^15-SUM(AG2:AG8))</f>
        <v>175803262000000</v>
      </c>
      <c r="AH9" s="23">
        <f>(INDEX(Data!$C$138:$AJ$138,MATCH(AH$1,Data!$C$1:$AJ$1,0))*10^15-SUM(AH2:AH8))</f>
        <v>176108003000000</v>
      </c>
      <c r="AI9" s="23">
        <f>(INDEX(Data!$C$138:$AJ$138,MATCH(AI$1,Data!$C$1:$AJ$1,0))*10^15-SUM(AI2:AI8))</f>
        <v>176409389000000</v>
      </c>
    </row>
    <row r="10" spans="1:35" x14ac:dyDescent="0.45">
      <c r="B10" s="23"/>
      <c r="C10" s="23"/>
    </row>
    <row r="11" spans="1:35" x14ac:dyDescent="0.45">
      <c r="C11" s="26"/>
    </row>
    <row r="12" spans="1:35" x14ac:dyDescent="0.4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574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566</v>
      </c>
      <c r="B2" s="23">
        <f>INDEX(Data!$C$9:$AJ$9,MATCH(B$1,Data!$C$1:$AJ$1,0))*10^12</f>
        <v>16507082000000</v>
      </c>
      <c r="C2" s="23">
        <f>INDEX(Data!$C$9:$AJ$9,MATCH(C$1,Data!$C$1:$AJ$1,0))*10^12</f>
        <v>17370590000000</v>
      </c>
      <c r="D2" s="23">
        <f>INDEX(Data!$C$9:$AJ$9,MATCH(D$1,Data!$C$1:$AJ$1,0))*10^12</f>
        <v>17611717000000</v>
      </c>
      <c r="E2" s="23">
        <f>INDEX(Data!$C$9:$AJ$9,MATCH(E$1,Data!$C$1:$AJ$1,0))*10^12</f>
        <v>18483543000000</v>
      </c>
      <c r="F2" s="23">
        <f>INDEX(Data!$C$9:$AJ$9,MATCH(F$1,Data!$C$1:$AJ$1,0))*10^12</f>
        <v>19162294000000</v>
      </c>
      <c r="G2" s="23">
        <f>INDEX(Data!$C$9:$AJ$9,MATCH(G$1,Data!$C$1:$AJ$1,0))*10^12</f>
        <v>19796871000000</v>
      </c>
      <c r="H2" s="23">
        <f>INDEX(Data!$C$9:$AJ$9,MATCH(H$1,Data!$C$1:$AJ$1,0))*10^12</f>
        <v>20298819000000</v>
      </c>
      <c r="I2" s="23">
        <f>INDEX(Data!$C$9:$AJ$9,MATCH(I$1,Data!$C$1:$AJ$1,0))*10^12</f>
        <v>20738447000000</v>
      </c>
      <c r="J2" s="23">
        <f>INDEX(Data!$C$9:$AJ$9,MATCH(J$1,Data!$C$1:$AJ$1,0))*10^12</f>
        <v>21206968000000</v>
      </c>
      <c r="K2" s="23">
        <f>INDEX(Data!$C$9:$AJ$9,MATCH(K$1,Data!$C$1:$AJ$1,0))*10^12</f>
        <v>21882990000000</v>
      </c>
      <c r="L2" s="23">
        <f>INDEX(Data!$C$9:$AJ$9,MATCH(L$1,Data!$C$1:$AJ$1,0))*10^12</f>
        <v>22526840000000</v>
      </c>
      <c r="M2" s="23">
        <f>INDEX(Data!$C$9:$AJ$9,MATCH(M$1,Data!$C$1:$AJ$1,0))*10^12</f>
        <v>23465103000000</v>
      </c>
      <c r="N2" s="23">
        <f>INDEX(Data!$C$9:$AJ$9,MATCH(N$1,Data!$C$1:$AJ$1,0))*10^12</f>
        <v>24195562000000</v>
      </c>
      <c r="O2" s="23">
        <f>INDEX(Data!$C$9:$AJ$9,MATCH(O$1,Data!$C$1:$AJ$1,0))*10^12</f>
        <v>25423439000000</v>
      </c>
      <c r="P2" s="23">
        <f>INDEX(Data!$C$9:$AJ$9,MATCH(P$1,Data!$C$1:$AJ$1,0))*10^12</f>
        <v>26930630000000</v>
      </c>
      <c r="Q2" s="23">
        <f>INDEX(Data!$C$9:$AJ$9,MATCH(Q$1,Data!$C$1:$AJ$1,0))*10^12</f>
        <v>28432028000000</v>
      </c>
      <c r="R2" s="23">
        <f>INDEX(Data!$C$9:$AJ$9,MATCH(R$1,Data!$C$1:$AJ$1,0))*10^12</f>
        <v>29784435000000</v>
      </c>
      <c r="S2" s="23">
        <f>INDEX(Data!$C$9:$AJ$9,MATCH(S$1,Data!$C$1:$AJ$1,0))*10^12</f>
        <v>31844107000000</v>
      </c>
      <c r="T2" s="23">
        <f>INDEX(Data!$C$9:$AJ$9,MATCH(T$1,Data!$C$1:$AJ$1,0))*10^12</f>
        <v>33822066999999.996</v>
      </c>
      <c r="U2" s="23">
        <f>INDEX(Data!$C$9:$AJ$9,MATCH(U$1,Data!$C$1:$AJ$1,0))*10^12</f>
        <v>35441483000000</v>
      </c>
      <c r="V2" s="23">
        <f>INDEX(Data!$C$9:$AJ$9,MATCH(V$1,Data!$C$1:$AJ$1,0))*10^12</f>
        <v>37262547000000</v>
      </c>
      <c r="W2" s="23">
        <f>INDEX(Data!$C$9:$AJ$9,MATCH(W$1,Data!$C$1:$AJ$1,0))*10^12</f>
        <v>39033730000000</v>
      </c>
      <c r="X2" s="23">
        <f>INDEX(Data!$C$9:$AJ$9,MATCH(X$1,Data!$C$1:$AJ$1,0))*10^12</f>
        <v>40290234000000</v>
      </c>
      <c r="Y2" s="23">
        <f>INDEX(Data!$C$9:$AJ$9,MATCH(Y$1,Data!$C$1:$AJ$1,0))*10^12</f>
        <v>41872456000000</v>
      </c>
      <c r="Z2" s="23">
        <f>INDEX(Data!$C$9:$AJ$9,MATCH(Z$1,Data!$C$1:$AJ$1,0))*10^12</f>
        <v>43686554000000</v>
      </c>
      <c r="AA2" s="23">
        <f>INDEX(Data!$C$9:$AJ$9,MATCH(AA$1,Data!$C$1:$AJ$1,0))*10^12</f>
        <v>45142220000000</v>
      </c>
      <c r="AB2" s="23">
        <f>INDEX(Data!$C$9:$AJ$9,MATCH(AB$1,Data!$C$1:$AJ$1,0))*10^12</f>
        <v>46537186000000</v>
      </c>
      <c r="AC2" s="23">
        <f>INDEX(Data!$C$9:$AJ$9,MATCH(AC$1,Data!$C$1:$AJ$1,0))*10^12</f>
        <v>48237312000000</v>
      </c>
      <c r="AD2" s="23">
        <f>INDEX(Data!$C$9:$AJ$9,MATCH(AD$1,Data!$C$1:$AJ$1,0))*10^12</f>
        <v>49638706000000</v>
      </c>
      <c r="AE2" s="23">
        <f>INDEX(Data!$C$9:$AJ$9,MATCH(AE$1,Data!$C$1:$AJ$1,0))*10^12</f>
        <v>50928295000000</v>
      </c>
      <c r="AF2" s="23">
        <f>INDEX(Data!$C$9:$AJ$9,MATCH(AF$1,Data!$C$1:$AJ$1,0))*10^12</f>
        <v>52257393000000</v>
      </c>
      <c r="AG2" s="23">
        <f>INDEX(Data!$C$9:$AJ$9,MATCH(AG$1,Data!$C$1:$AJ$1,0))*10^12</f>
        <v>53466022000000</v>
      </c>
      <c r="AH2" s="23">
        <f>INDEX(Data!$C$9:$AJ$9,MATCH(AH$1,Data!$C$1:$AJ$1,0))*10^12</f>
        <v>54383484000000</v>
      </c>
      <c r="AI2" s="23">
        <f>INDEX(Data!$C$9:$AJ$9,MATCH(AI$1,Data!$C$1:$AJ$1,0))*10^12</f>
        <v>55682816000000</v>
      </c>
    </row>
    <row r="3" spans="1:35" x14ac:dyDescent="0.45">
      <c r="A3" s="6" t="s">
        <v>567</v>
      </c>
      <c r="B3" s="23">
        <f>Refineries!C106+'Pipelines &amp; Military'!C114*10^12+SUM('Mining Breakdown'!B165:B166)*10^12</f>
        <v>3911414420240190</v>
      </c>
      <c r="C3" s="23">
        <f>Refineries!D106+'Pipelines &amp; Military'!D114*10^12+SUM('Mining Breakdown'!C165:C166)*10^12</f>
        <v>4106968749601134.5</v>
      </c>
      <c r="D3" s="23">
        <f>Refineries!E106+'Pipelines &amp; Military'!E114*10^12+SUM('Mining Breakdown'!D165:D166)*10^12</f>
        <v>4219275075874402</v>
      </c>
      <c r="E3" s="23">
        <f>Refineries!F106+'Pipelines &amp; Military'!F114*10^12+SUM('Mining Breakdown'!E165:E166)*10^12</f>
        <v>4350036915891432</v>
      </c>
      <c r="F3" s="23">
        <f>Refineries!G106+'Pipelines &amp; Military'!G114*10^12+SUM('Mining Breakdown'!F165:F166)*10^12</f>
        <v>4375397505626940.5</v>
      </c>
      <c r="G3" s="23">
        <f>Refineries!H106+'Pipelines &amp; Military'!H114*10^12+SUM('Mining Breakdown'!G165:G166)*10^12</f>
        <v>4414728108451744</v>
      </c>
      <c r="H3" s="23">
        <f>Refineries!I106+'Pipelines &amp; Military'!I114*10^12+SUM('Mining Breakdown'!H165:H166)*10^12</f>
        <v>4446820897527919</v>
      </c>
      <c r="I3" s="23">
        <f>Refineries!J106+'Pipelines &amp; Military'!J114*10^12+SUM('Mining Breakdown'!I165:I166)*10^12</f>
        <v>4466009972708159.5</v>
      </c>
      <c r="J3" s="23">
        <f>Refineries!K106+'Pipelines &amp; Military'!K114*10^12+SUM('Mining Breakdown'!J165:J166)*10^12</f>
        <v>4498017496082811</v>
      </c>
      <c r="K3" s="23">
        <f>Refineries!L106+'Pipelines &amp; Military'!L114*10^12+SUM('Mining Breakdown'!K165:K166)*10^12</f>
        <v>4563818918938292</v>
      </c>
      <c r="L3" s="23">
        <f>Refineries!M106+'Pipelines &amp; Military'!M114*10^12+SUM('Mining Breakdown'!L165:L166)*10^12</f>
        <v>4520739859998904</v>
      </c>
      <c r="M3" s="23">
        <f>Refineries!N106+'Pipelines &amp; Military'!N114*10^12+SUM('Mining Breakdown'!M165:M166)*10^12</f>
        <v>4571230989032616</v>
      </c>
      <c r="N3" s="23">
        <f>Refineries!O106+'Pipelines &amp; Military'!O114*10^12+SUM('Mining Breakdown'!N165:N166)*10^12</f>
        <v>4534441528474835</v>
      </c>
      <c r="O3" s="23">
        <f>Refineries!P106+'Pipelines &amp; Military'!P114*10^12+SUM('Mining Breakdown'!O165:O166)*10^12</f>
        <v>4549096508130235</v>
      </c>
      <c r="P3" s="23">
        <f>Refineries!Q106+'Pipelines &amp; Military'!Q114*10^12+SUM('Mining Breakdown'!P165:P166)*10^12</f>
        <v>4550359144415946</v>
      </c>
      <c r="Q3" s="23">
        <f>Refineries!R106+'Pipelines &amp; Military'!R114*10^12+SUM('Mining Breakdown'!Q165:Q166)*10^12</f>
        <v>4566755178062333</v>
      </c>
      <c r="R3" s="23">
        <f>Refineries!S106+'Pipelines &amp; Military'!S114*10^12+SUM('Mining Breakdown'!R165:R166)*10^12</f>
        <v>4561913266246419</v>
      </c>
      <c r="S3" s="23">
        <f>Refineries!T106+'Pipelines &amp; Military'!T114*10^12+SUM('Mining Breakdown'!S165:S166)*10^12</f>
        <v>4597711818086579</v>
      </c>
      <c r="T3" s="23">
        <f>Refineries!U106+'Pipelines &amp; Military'!U114*10^12+SUM('Mining Breakdown'!T165:T166)*10^12</f>
        <v>4625590859183592</v>
      </c>
      <c r="U3" s="23">
        <f>Refineries!V106+'Pipelines &amp; Military'!V114*10^12+SUM('Mining Breakdown'!U165:U166)*10^12</f>
        <v>4652323179043608</v>
      </c>
      <c r="V3" s="23">
        <f>Refineries!W106+'Pipelines &amp; Military'!W114*10^12+SUM('Mining Breakdown'!V165:V166)*10^12</f>
        <v>4666610050313648</v>
      </c>
      <c r="W3" s="23">
        <f>Refineries!X106+'Pipelines &amp; Military'!X114*10^12+SUM('Mining Breakdown'!W165:W166)*10^12</f>
        <v>4707617438380121</v>
      </c>
      <c r="X3" s="23">
        <f>Refineries!Y106+'Pipelines &amp; Military'!Y114*10^12+SUM('Mining Breakdown'!X165:X166)*10^12</f>
        <v>4723724552050791</v>
      </c>
      <c r="Y3" s="23">
        <f>Refineries!Z106+'Pipelines &amp; Military'!Z114*10^12+SUM('Mining Breakdown'!Y165:Y166)*10^12</f>
        <v>4763636328842910</v>
      </c>
      <c r="Z3" s="23">
        <f>Refineries!AA106+'Pipelines &amp; Military'!AA114*10^12+SUM('Mining Breakdown'!Z165:Z166)*10^12</f>
        <v>4772659416289150</v>
      </c>
      <c r="AA3" s="23">
        <f>Refineries!AB106+'Pipelines &amp; Military'!AB114*10^12+SUM('Mining Breakdown'!AA165:AA166)*10^12</f>
        <v>4765106417758890</v>
      </c>
      <c r="AB3" s="23">
        <f>Refineries!AC106+'Pipelines &amp; Military'!AC114*10^12+SUM('Mining Breakdown'!AB165:AB166)*10^12</f>
        <v>4788624015441170</v>
      </c>
      <c r="AC3" s="23">
        <f>Refineries!AD106+'Pipelines &amp; Military'!AD114*10^12+SUM('Mining Breakdown'!AC165:AC166)*10^12</f>
        <v>4788599552455926</v>
      </c>
      <c r="AD3" s="23">
        <f>Refineries!AE106+'Pipelines &amp; Military'!AE114*10^12+SUM('Mining Breakdown'!AD165:AD166)*10^12</f>
        <v>4856525053839810</v>
      </c>
      <c r="AE3" s="23">
        <f>Refineries!AF106+'Pipelines &amp; Military'!AF114*10^12+SUM('Mining Breakdown'!AE165:AE166)*10^12</f>
        <v>4831046967524032</v>
      </c>
      <c r="AF3" s="23">
        <f>Refineries!AG106+'Pipelines &amp; Military'!AG114*10^12+SUM('Mining Breakdown'!AF165:AF166)*10^12</f>
        <v>4835180933050956</v>
      </c>
      <c r="AG3" s="23">
        <f>Refineries!AH106+'Pipelines &amp; Military'!AH114*10^12+SUM('Mining Breakdown'!AG165:AG166)*10^12</f>
        <v>4849522590420038</v>
      </c>
      <c r="AH3" s="23">
        <f>Refineries!AI106+'Pipelines &amp; Military'!AI114*10^12+SUM('Mining Breakdown'!AH165:AH166)*10^12</f>
        <v>4871846434058806</v>
      </c>
      <c r="AI3" s="23">
        <f>Refineries!AJ106+'Pipelines &amp; Military'!AJ114*10^12+SUM('Mining Breakdown'!AI165:AI166)*10^12</f>
        <v>4879980391397211</v>
      </c>
    </row>
    <row r="4" spans="1:35" x14ac:dyDescent="0.45">
      <c r="A4" s="6" t="s">
        <v>568</v>
      </c>
      <c r="B4" s="23">
        <f>INDEX(Data!$C$38:$AJ$38,MATCH(B$1,Data!$C$1:$AJ$1,0))*10^12</f>
        <v>402024536000000</v>
      </c>
      <c r="C4" s="23">
        <f>INDEX(Data!$C$38:$AJ$38,MATCH(C$1,Data!$C$1:$AJ$1,0))*10^12</f>
        <v>426780823000000</v>
      </c>
      <c r="D4" s="23">
        <f>INDEX(Data!$C$38:$AJ$38,MATCH(D$1,Data!$C$1:$AJ$1,0))*10^12</f>
        <v>423848633000000</v>
      </c>
      <c r="E4" s="23">
        <f>INDEX(Data!$C$38:$AJ$38,MATCH(E$1,Data!$C$1:$AJ$1,0))*10^12</f>
        <v>425218872000000</v>
      </c>
      <c r="F4" s="23">
        <f>INDEX(Data!$C$38:$AJ$38,MATCH(F$1,Data!$C$1:$AJ$1,0))*10^12</f>
        <v>419352722000000</v>
      </c>
      <c r="G4" s="23">
        <f>INDEX(Data!$C$38:$AJ$38,MATCH(G$1,Data!$C$1:$AJ$1,0))*10^12</f>
        <v>426413727000000</v>
      </c>
      <c r="H4" s="23">
        <f>INDEX(Data!$C$38:$AJ$38,MATCH(H$1,Data!$C$1:$AJ$1,0))*10^12</f>
        <v>433243286000000</v>
      </c>
      <c r="I4" s="23">
        <f>INDEX(Data!$C$38:$AJ$38,MATCH(I$1,Data!$C$1:$AJ$1,0))*10^12</f>
        <v>437019043000000</v>
      </c>
      <c r="J4" s="23">
        <f>INDEX(Data!$C$38:$AJ$38,MATCH(J$1,Data!$C$1:$AJ$1,0))*10^12</f>
        <v>441456543000000</v>
      </c>
      <c r="K4" s="23">
        <f>INDEX(Data!$C$38:$AJ$38,MATCH(K$1,Data!$C$1:$AJ$1,0))*10^12</f>
        <v>446114166000000</v>
      </c>
      <c r="L4" s="23">
        <f>INDEX(Data!$C$38:$AJ$38,MATCH(L$1,Data!$C$1:$AJ$1,0))*10^12</f>
        <v>445935822000000</v>
      </c>
      <c r="M4" s="23">
        <f>INDEX(Data!$C$38:$AJ$38,MATCH(M$1,Data!$C$1:$AJ$1,0))*10^12</f>
        <v>450343658000000</v>
      </c>
      <c r="N4" s="23">
        <f>INDEX(Data!$C$38:$AJ$38,MATCH(N$1,Data!$C$1:$AJ$1,0))*10^12</f>
        <v>452884399000000</v>
      </c>
      <c r="O4" s="23">
        <f>INDEX(Data!$C$38:$AJ$38,MATCH(O$1,Data!$C$1:$AJ$1,0))*10^12</f>
        <v>456307281000000</v>
      </c>
      <c r="P4" s="23">
        <f>INDEX(Data!$C$38:$AJ$38,MATCH(P$1,Data!$C$1:$AJ$1,0))*10^12</f>
        <v>450268555000000</v>
      </c>
      <c r="Q4" s="23">
        <f>INDEX(Data!$C$38:$AJ$38,MATCH(Q$1,Data!$C$1:$AJ$1,0))*10^12</f>
        <v>438102478000000</v>
      </c>
      <c r="R4" s="23">
        <f>INDEX(Data!$C$38:$AJ$38,MATCH(R$1,Data!$C$1:$AJ$1,0))*10^12</f>
        <v>422171875000000</v>
      </c>
      <c r="S4" s="23">
        <f>INDEX(Data!$C$38:$AJ$38,MATCH(S$1,Data!$C$1:$AJ$1,0))*10^12</f>
        <v>409214600000000</v>
      </c>
      <c r="T4" s="23">
        <f>INDEX(Data!$C$38:$AJ$38,MATCH(T$1,Data!$C$1:$AJ$1,0))*10^12</f>
        <v>402046692000000</v>
      </c>
      <c r="U4" s="23">
        <f>INDEX(Data!$C$38:$AJ$38,MATCH(U$1,Data!$C$1:$AJ$1,0))*10^12</f>
        <v>399882538000000</v>
      </c>
      <c r="V4" s="23">
        <f>INDEX(Data!$C$38:$AJ$38,MATCH(V$1,Data!$C$1:$AJ$1,0))*10^12</f>
        <v>401743835000000</v>
      </c>
      <c r="W4" s="23">
        <f>INDEX(Data!$C$38:$AJ$38,MATCH(W$1,Data!$C$1:$AJ$1,0))*10^12</f>
        <v>403664246000000</v>
      </c>
      <c r="X4" s="23">
        <f>INDEX(Data!$C$38:$AJ$38,MATCH(X$1,Data!$C$1:$AJ$1,0))*10^12</f>
        <v>405563812000000</v>
      </c>
      <c r="Y4" s="23">
        <f>INDEX(Data!$C$38:$AJ$38,MATCH(Y$1,Data!$C$1:$AJ$1,0))*10^12</f>
        <v>406336212000000</v>
      </c>
      <c r="Z4" s="23">
        <f>INDEX(Data!$C$38:$AJ$38,MATCH(Z$1,Data!$C$1:$AJ$1,0))*10^12</f>
        <v>406804321000000</v>
      </c>
      <c r="AA4" s="23">
        <f>INDEX(Data!$C$38:$AJ$38,MATCH(AA$1,Data!$C$1:$AJ$1,0))*10^12</f>
        <v>407206604000000</v>
      </c>
      <c r="AB4" s="23">
        <f>INDEX(Data!$C$38:$AJ$38,MATCH(AB$1,Data!$C$1:$AJ$1,0))*10^12</f>
        <v>408670929000000</v>
      </c>
      <c r="AC4" s="23">
        <f>INDEX(Data!$C$38:$AJ$38,MATCH(AC$1,Data!$C$1:$AJ$1,0))*10^12</f>
        <v>408852356000000</v>
      </c>
      <c r="AD4" s="23">
        <f>INDEX(Data!$C$38:$AJ$38,MATCH(AD$1,Data!$C$1:$AJ$1,0))*10^12</f>
        <v>410530426000000</v>
      </c>
      <c r="AE4" s="23">
        <f>INDEX(Data!$C$38:$AJ$38,MATCH(AE$1,Data!$C$1:$AJ$1,0))*10^12</f>
        <v>410661499000000</v>
      </c>
      <c r="AF4" s="23">
        <f>INDEX(Data!$C$38:$AJ$38,MATCH(AF$1,Data!$C$1:$AJ$1,0))*10^12</f>
        <v>410877625000000</v>
      </c>
      <c r="AG4" s="23">
        <f>INDEX(Data!$C$38:$AJ$38,MATCH(AG$1,Data!$C$1:$AJ$1,0))*10^12</f>
        <v>409619263000000</v>
      </c>
      <c r="AH4" s="23">
        <f>INDEX(Data!$C$38:$AJ$38,MATCH(AH$1,Data!$C$1:$AJ$1,0))*10^12</f>
        <v>407372253000000</v>
      </c>
      <c r="AI4" s="23">
        <f>INDEX(Data!$C$38:$AJ$38,MATCH(AI$1,Data!$C$1:$AJ$1,0))*10^12</f>
        <v>403301361000000</v>
      </c>
    </row>
    <row r="5" spans="1:35" x14ac:dyDescent="0.45">
      <c r="A5" s="6" t="s">
        <v>569</v>
      </c>
      <c r="B5" s="23">
        <f>SUM(INDEX(Data!$C$54:$AJ$54,MATCH(B$1,Data!$C$1:$AJ$1,0)),INDEX(Data!$C$62:$AK$62,1,MATCH(B$1,Data!$C$1:$AJ$1,0)))*10^12</f>
        <v>3142172791000000</v>
      </c>
      <c r="C5" s="23">
        <f>SUM(INDEX(Data!$C$54:$AJ$54,MATCH(C$1,Data!$C$1:$AJ$1,0)),INDEX(Data!$C$62:$AK$62,1,MATCH(C$1,Data!$C$1:$AJ$1,0)))*10^12</f>
        <v>3314329895000000</v>
      </c>
      <c r="D5" s="23">
        <f>SUM(INDEX(Data!$C$54:$AJ$54,MATCH(D$1,Data!$C$1:$AJ$1,0)),INDEX(Data!$C$62:$AK$62,1,MATCH(D$1,Data!$C$1:$AJ$1,0)))*10^12</f>
        <v>3367991455000000</v>
      </c>
      <c r="E5" s="23">
        <f>SUM(INDEX(Data!$C$54:$AJ$54,MATCH(E$1,Data!$C$1:$AJ$1,0)),INDEX(Data!$C$62:$AK$62,1,MATCH(E$1,Data!$C$1:$AJ$1,0)))*10^12</f>
        <v>3480566284000000</v>
      </c>
      <c r="F5" s="23">
        <f>SUM(INDEX(Data!$C$54:$AJ$54,MATCH(F$1,Data!$C$1:$AJ$1,0)),INDEX(Data!$C$62:$AK$62,1,MATCH(F$1,Data!$C$1:$AJ$1,0)))*10^12</f>
        <v>3616910095000000</v>
      </c>
      <c r="G5" s="23">
        <f>SUM(INDEX(Data!$C$54:$AJ$54,MATCH(G$1,Data!$C$1:$AJ$1,0)),INDEX(Data!$C$62:$AK$62,1,MATCH(G$1,Data!$C$1:$AJ$1,0)))*10^12</f>
        <v>3725124146000000</v>
      </c>
      <c r="H5" s="23">
        <f>SUM(INDEX(Data!$C$54:$AJ$54,MATCH(H$1,Data!$C$1:$AJ$1,0)),INDEX(Data!$C$62:$AK$62,1,MATCH(H$1,Data!$C$1:$AJ$1,0)))*10^12</f>
        <v>3808215210000000</v>
      </c>
      <c r="I5" s="23">
        <f>SUM(INDEX(Data!$C$54:$AJ$54,MATCH(I$1,Data!$C$1:$AJ$1,0)),INDEX(Data!$C$62:$AK$62,1,MATCH(I$1,Data!$C$1:$AJ$1,0)))*10^12</f>
        <v>3900541259000000</v>
      </c>
      <c r="J5" s="23">
        <f>SUM(INDEX(Data!$C$54:$AJ$54,MATCH(J$1,Data!$C$1:$AJ$1,0)),INDEX(Data!$C$62:$AK$62,1,MATCH(J$1,Data!$C$1:$AJ$1,0)))*10^12</f>
        <v>3925927124000000</v>
      </c>
      <c r="K5" s="23">
        <f>SUM(INDEX(Data!$C$54:$AJ$54,MATCH(K$1,Data!$C$1:$AJ$1,0)),INDEX(Data!$C$62:$AK$62,1,MATCH(K$1,Data!$C$1:$AJ$1,0)))*10^12</f>
        <v>3959050781000000</v>
      </c>
      <c r="L5" s="23">
        <f>SUM(INDEX(Data!$C$54:$AJ$54,MATCH(L$1,Data!$C$1:$AJ$1,0)),INDEX(Data!$C$62:$AK$62,1,MATCH(L$1,Data!$C$1:$AJ$1,0)))*10^12</f>
        <v>4034403199000000</v>
      </c>
      <c r="M5" s="23">
        <f>SUM(INDEX(Data!$C$54:$AJ$54,MATCH(M$1,Data!$C$1:$AJ$1,0)),INDEX(Data!$C$62:$AK$62,1,MATCH(M$1,Data!$C$1:$AJ$1,0)))*10^12</f>
        <v>4066295898999999.5</v>
      </c>
      <c r="N5" s="23">
        <f>SUM(INDEX(Data!$C$54:$AJ$54,MATCH(N$1,Data!$C$1:$AJ$1,0)),INDEX(Data!$C$62:$AK$62,1,MATCH(N$1,Data!$C$1:$AJ$1,0)))*10^12</f>
        <v>4115350952000000</v>
      </c>
      <c r="O5" s="23">
        <f>SUM(INDEX(Data!$C$54:$AJ$54,MATCH(O$1,Data!$C$1:$AJ$1,0)),INDEX(Data!$C$62:$AK$62,1,MATCH(O$1,Data!$C$1:$AJ$1,0)))*10^12</f>
        <v>4116890991999999.5</v>
      </c>
      <c r="P5" s="23">
        <f>SUM(INDEX(Data!$C$54:$AJ$54,MATCH(P$1,Data!$C$1:$AJ$1,0)),INDEX(Data!$C$62:$AK$62,1,MATCH(P$1,Data!$C$1:$AJ$1,0)))*10^12</f>
        <v>4142271729000000</v>
      </c>
      <c r="Q5" s="23">
        <f>SUM(INDEX(Data!$C$54:$AJ$54,MATCH(Q$1,Data!$C$1:$AJ$1,0)),INDEX(Data!$C$62:$AK$62,1,MATCH(Q$1,Data!$C$1:$AJ$1,0)))*10^12</f>
        <v>4163132445999999.5</v>
      </c>
      <c r="R5" s="23">
        <f>SUM(INDEX(Data!$C$54:$AJ$54,MATCH(R$1,Data!$C$1:$AJ$1,0)),INDEX(Data!$C$62:$AK$62,1,MATCH(R$1,Data!$C$1:$AJ$1,0)))*10^12</f>
        <v>4171897583000000</v>
      </c>
      <c r="S5" s="23">
        <f>SUM(INDEX(Data!$C$54:$AJ$54,MATCH(S$1,Data!$C$1:$AJ$1,0)),INDEX(Data!$C$62:$AK$62,1,MATCH(S$1,Data!$C$1:$AJ$1,0)))*10^12</f>
        <v>4160120361000000</v>
      </c>
      <c r="T5" s="23">
        <f>SUM(INDEX(Data!$C$54:$AJ$54,MATCH(T$1,Data!$C$1:$AJ$1,0)),INDEX(Data!$C$62:$AK$62,1,MATCH(T$1,Data!$C$1:$AJ$1,0)))*10^12</f>
        <v>4171768554000000</v>
      </c>
      <c r="U5" s="23">
        <f>SUM(INDEX(Data!$C$54:$AJ$54,MATCH(U$1,Data!$C$1:$AJ$1,0)),INDEX(Data!$C$62:$AK$62,1,MATCH(U$1,Data!$C$1:$AJ$1,0)))*10^12</f>
        <v>4195092407000000</v>
      </c>
      <c r="V5" s="23">
        <f>SUM(INDEX(Data!$C$54:$AJ$54,MATCH(V$1,Data!$C$1:$AJ$1,0)),INDEX(Data!$C$62:$AK$62,1,MATCH(V$1,Data!$C$1:$AJ$1,0)))*10^12</f>
        <v>4197153808999999.5</v>
      </c>
      <c r="W5" s="23">
        <f>SUM(INDEX(Data!$C$54:$AJ$54,MATCH(W$1,Data!$C$1:$AJ$1,0)),INDEX(Data!$C$62:$AK$62,1,MATCH(W$1,Data!$C$1:$AJ$1,0)))*10^12</f>
        <v>4231839599000000</v>
      </c>
      <c r="X5" s="23">
        <f>SUM(INDEX(Data!$C$54:$AJ$54,MATCH(X$1,Data!$C$1:$AJ$1,0)),INDEX(Data!$C$62:$AK$62,1,MATCH(X$1,Data!$C$1:$AJ$1,0)))*10^12</f>
        <v>4249875000000000</v>
      </c>
      <c r="Y5" s="23">
        <f>SUM(INDEX(Data!$C$54:$AJ$54,MATCH(Y$1,Data!$C$1:$AJ$1,0)),INDEX(Data!$C$62:$AK$62,1,MATCH(Y$1,Data!$C$1:$AJ$1,0)))*10^12</f>
        <v>4255630127000000.5</v>
      </c>
      <c r="Z5" s="23">
        <f>SUM(INDEX(Data!$C$54:$AJ$54,MATCH(Z$1,Data!$C$1:$AJ$1,0)),INDEX(Data!$C$62:$AK$62,1,MATCH(Z$1,Data!$C$1:$AJ$1,0)))*10^12</f>
        <v>4275545411000000</v>
      </c>
      <c r="AA5" s="23">
        <f>SUM(INDEX(Data!$C$54:$AJ$54,MATCH(AA$1,Data!$C$1:$AJ$1,0)),INDEX(Data!$C$62:$AK$62,1,MATCH(AA$1,Data!$C$1:$AJ$1,0)))*10^12</f>
        <v>4298623291000000</v>
      </c>
      <c r="AB5" s="23">
        <f>SUM(INDEX(Data!$C$54:$AJ$54,MATCH(AB$1,Data!$C$1:$AJ$1,0)),INDEX(Data!$C$62:$AK$62,1,MATCH(AB$1,Data!$C$1:$AJ$1,0)))*10^12</f>
        <v>4291687867000000.5</v>
      </c>
      <c r="AC5" s="23">
        <f>SUM(INDEX(Data!$C$54:$AJ$54,MATCH(AC$1,Data!$C$1:$AJ$1,0)),INDEX(Data!$C$62:$AK$62,1,MATCH(AC$1,Data!$C$1:$AJ$1,0)))*10^12</f>
        <v>4303908692000000</v>
      </c>
      <c r="AD5" s="23">
        <f>SUM(INDEX(Data!$C$54:$AJ$54,MATCH(AD$1,Data!$C$1:$AJ$1,0)),INDEX(Data!$C$62:$AK$62,1,MATCH(AD$1,Data!$C$1:$AJ$1,0)))*10^12</f>
        <v>4311112671000000</v>
      </c>
      <c r="AE5" s="23">
        <f>SUM(INDEX(Data!$C$54:$AJ$54,MATCH(AE$1,Data!$C$1:$AJ$1,0)),INDEX(Data!$C$62:$AK$62,1,MATCH(AE$1,Data!$C$1:$AJ$1,0)))*10^12</f>
        <v>4325426757999999.5</v>
      </c>
      <c r="AF5" s="23">
        <f>SUM(INDEX(Data!$C$54:$AJ$54,MATCH(AF$1,Data!$C$1:$AJ$1,0)),INDEX(Data!$C$62:$AK$62,1,MATCH(AF$1,Data!$C$1:$AJ$1,0)))*10^12</f>
        <v>4340391357000000.5</v>
      </c>
      <c r="AG5" s="23">
        <f>SUM(INDEX(Data!$C$54:$AJ$54,MATCH(AG$1,Data!$C$1:$AJ$1,0)),INDEX(Data!$C$62:$AK$62,1,MATCH(AG$1,Data!$C$1:$AJ$1,0)))*10^12</f>
        <v>4366840332000000</v>
      </c>
      <c r="AH5" s="23">
        <f>SUM(INDEX(Data!$C$54:$AJ$54,MATCH(AH$1,Data!$C$1:$AJ$1,0)),INDEX(Data!$C$62:$AK$62,1,MATCH(AH$1,Data!$C$1:$AJ$1,0)))*10^12</f>
        <v>4371703369000000</v>
      </c>
      <c r="AI5" s="23">
        <f>SUM(INDEX(Data!$C$54:$AJ$54,MATCH(AI$1,Data!$C$1:$AJ$1,0)),INDEX(Data!$C$62:$AK$62,1,MATCH(AI$1,Data!$C$1:$AJ$1,0)))*10^12</f>
        <v>4393012818000000</v>
      </c>
    </row>
    <row r="6" spans="1:35" x14ac:dyDescent="0.45">
      <c r="A6" s="6" t="s">
        <v>570</v>
      </c>
      <c r="B6" s="23">
        <f>SUM('Mining Breakdown'!B177:B178)*10^12</f>
        <v>56865602537587.547</v>
      </c>
      <c r="C6" s="23">
        <f>SUM('Mining Breakdown'!C177:C178)*10^12</f>
        <v>61246252671234.359</v>
      </c>
      <c r="D6" s="23">
        <f>SUM('Mining Breakdown'!D177:D178)*10^12</f>
        <v>65047036819301.57</v>
      </c>
      <c r="E6" s="23">
        <f>SUM('Mining Breakdown'!E177:E178)*10^12</f>
        <v>66226489701981.992</v>
      </c>
      <c r="F6" s="23">
        <f>SUM('Mining Breakdown'!F177:F178)*10^12</f>
        <v>67024872274042.352</v>
      </c>
      <c r="G6" s="23">
        <f>SUM('Mining Breakdown'!G177:G178)*10^12</f>
        <v>67472411120128.523</v>
      </c>
      <c r="H6" s="23">
        <f>SUM('Mining Breakdown'!H177:H178)*10^12</f>
        <v>67631187635884.063</v>
      </c>
      <c r="I6" s="23">
        <f>SUM('Mining Breakdown'!I177:I178)*10^12</f>
        <v>67819229021853.914</v>
      </c>
      <c r="J6" s="23">
        <f>SUM('Mining Breakdown'!J177:J178)*10^12</f>
        <v>68063786928625.344</v>
      </c>
      <c r="K6" s="23">
        <f>SUM('Mining Breakdown'!K177:K178)*10^12</f>
        <v>68462555859812.453</v>
      </c>
      <c r="L6" s="23">
        <f>SUM('Mining Breakdown'!L177:L178)*10^12</f>
        <v>68475942524946.492</v>
      </c>
      <c r="M6" s="23">
        <f>SUM('Mining Breakdown'!M177:M178)*10^12</f>
        <v>68432413684634.664</v>
      </c>
      <c r="N6" s="23">
        <f>SUM('Mining Breakdown'!N177:N178)*10^12</f>
        <v>68318188762891.805</v>
      </c>
      <c r="O6" s="23">
        <f>SUM('Mining Breakdown'!O177:O178)*10^12</f>
        <v>68173802908311.586</v>
      </c>
      <c r="P6" s="23">
        <f>SUM('Mining Breakdown'!P177:P178)*10^12</f>
        <v>68165657471516.109</v>
      </c>
      <c r="Q6" s="23">
        <f>SUM('Mining Breakdown'!Q177:Q178)*10^12</f>
        <v>68009147096289.258</v>
      </c>
      <c r="R6" s="23">
        <f>SUM('Mining Breakdown'!R177:R178)*10^12</f>
        <v>67909153395615.32</v>
      </c>
      <c r="S6" s="23">
        <f>SUM('Mining Breakdown'!S177:S178)*10^12</f>
        <v>67865127323573.391</v>
      </c>
      <c r="T6" s="23">
        <f>SUM('Mining Breakdown'!T177:T178)*10^12</f>
        <v>67819153991215.602</v>
      </c>
      <c r="U6" s="23">
        <f>SUM('Mining Breakdown'!U177:U178)*10^12</f>
        <v>67849779406754.438</v>
      </c>
      <c r="V6" s="23">
        <f>SUM('Mining Breakdown'!V177:V178)*10^12</f>
        <v>67873455724425.398</v>
      </c>
      <c r="W6" s="23">
        <f>SUM('Mining Breakdown'!W177:W178)*10^12</f>
        <v>67977963255999.742</v>
      </c>
      <c r="X6" s="23">
        <f>SUM('Mining Breakdown'!X177:X178)*10^12</f>
        <v>68056007266191.625</v>
      </c>
      <c r="Y6" s="23">
        <f>SUM('Mining Breakdown'!Y177:Y178)*10^12</f>
        <v>68143881366260.789</v>
      </c>
      <c r="Z6" s="23">
        <f>SUM('Mining Breakdown'!Z177:Z178)*10^12</f>
        <v>68221906465041.781</v>
      </c>
      <c r="AA6" s="23">
        <f>SUM('Mining Breakdown'!AA177:AA178)*10^12</f>
        <v>68266838286039.164</v>
      </c>
      <c r="AB6" s="23">
        <f>SUM('Mining Breakdown'!AB177:AB178)*10^12</f>
        <v>68237925352568.883</v>
      </c>
      <c r="AC6" s="23">
        <f>SUM('Mining Breakdown'!AC177:AC178)*10^12</f>
        <v>68303155267497.719</v>
      </c>
      <c r="AD6" s="23">
        <f>SUM('Mining Breakdown'!AD177:AD178)*10^12</f>
        <v>68320989957972.344</v>
      </c>
      <c r="AE6" s="23">
        <f>SUM('Mining Breakdown'!AE177:AE178)*10^12</f>
        <v>68387172362254.273</v>
      </c>
      <c r="AF6" s="23">
        <f>SUM('Mining Breakdown'!AF177:AF178)*10^12</f>
        <v>68443318188652.281</v>
      </c>
      <c r="AG6" s="23">
        <f>SUM('Mining Breakdown'!AG177:AG178)*10^12</f>
        <v>68519715214832.813</v>
      </c>
      <c r="AH6" s="23">
        <f>SUM('Mining Breakdown'!AH177:AH178)*10^12</f>
        <v>68505742142210.039</v>
      </c>
      <c r="AI6" s="23">
        <f>SUM('Mining Breakdown'!AI177:AI178)*10^12</f>
        <v>68630909083289.664</v>
      </c>
    </row>
    <row r="7" spans="1:35" x14ac:dyDescent="0.45">
      <c r="A7" s="6" t="s">
        <v>571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</row>
    <row r="8" spans="1:35" x14ac:dyDescent="0.45">
      <c r="A8" s="6" t="s">
        <v>572</v>
      </c>
      <c r="B8" s="23">
        <f>INDEX(Data!$C$89:$AJ$89,MATCH(B$1,Data!$C$1:$AJ$1,0))*10^12</f>
        <v>69368279000000</v>
      </c>
      <c r="C8" s="23">
        <f>INDEX(Data!$C$89:$AJ$89,MATCH(C$1,Data!$C$1:$AJ$1,0))*10^12</f>
        <v>68730209000000</v>
      </c>
      <c r="D8" s="23">
        <f>INDEX(Data!$C$89:$AJ$89,MATCH(D$1,Data!$C$1:$AJ$1,0))*10^12</f>
        <v>67718277000000</v>
      </c>
      <c r="E8" s="23">
        <f>INDEX(Data!$C$89:$AJ$89,MATCH(E$1,Data!$C$1:$AJ$1,0))*10^12</f>
        <v>68715530000000</v>
      </c>
      <c r="F8" s="23">
        <f>INDEX(Data!$C$89:$AJ$89,MATCH(F$1,Data!$C$1:$AJ$1,0))*10^12</f>
        <v>69726378999999.992</v>
      </c>
      <c r="G8" s="23">
        <f>INDEX(Data!$C$89:$AJ$89,MATCH(G$1,Data!$C$1:$AJ$1,0))*10^12</f>
        <v>70543793000000</v>
      </c>
      <c r="H8" s="23">
        <f>INDEX(Data!$C$89:$AJ$89,MATCH(H$1,Data!$C$1:$AJ$1,0))*10^12</f>
        <v>71229324000000</v>
      </c>
      <c r="I8" s="23">
        <f>INDEX(Data!$C$89:$AJ$89,MATCH(I$1,Data!$C$1:$AJ$1,0))*10^12</f>
        <v>71772758000000</v>
      </c>
      <c r="J8" s="23">
        <f>INDEX(Data!$C$89:$AJ$89,MATCH(J$1,Data!$C$1:$AJ$1,0))*10^12</f>
        <v>72264702000000</v>
      </c>
      <c r="K8" s="23">
        <f>INDEX(Data!$C$89:$AJ$89,MATCH(K$1,Data!$C$1:$AJ$1,0))*10^12</f>
        <v>72713646000000</v>
      </c>
      <c r="L8" s="23">
        <f>INDEX(Data!$C$89:$AJ$89,MATCH(L$1,Data!$C$1:$AJ$1,0))*10^12</f>
        <v>73036621000000</v>
      </c>
      <c r="M8" s="23">
        <f>INDEX(Data!$C$89:$AJ$89,MATCH(M$1,Data!$C$1:$AJ$1,0))*10^12</f>
        <v>73397026000000</v>
      </c>
      <c r="N8" s="23">
        <f>INDEX(Data!$C$89:$AJ$89,MATCH(N$1,Data!$C$1:$AJ$1,0))*10^12</f>
        <v>73677490000000</v>
      </c>
      <c r="O8" s="23">
        <f>INDEX(Data!$C$89:$AJ$89,MATCH(O$1,Data!$C$1:$AJ$1,0))*10^12</f>
        <v>73845238000000</v>
      </c>
      <c r="P8" s="23">
        <f>INDEX(Data!$C$89:$AJ$89,MATCH(P$1,Data!$C$1:$AJ$1,0))*10^12</f>
        <v>74162979000000</v>
      </c>
      <c r="Q8" s="23">
        <f>INDEX(Data!$C$89:$AJ$89,MATCH(Q$1,Data!$C$1:$AJ$1,0))*10^12</f>
        <v>74896156000000</v>
      </c>
      <c r="R8" s="23">
        <f>INDEX(Data!$C$89:$AJ$89,MATCH(R$1,Data!$C$1:$AJ$1,0))*10^12</f>
        <v>75131866000000</v>
      </c>
      <c r="S8" s="23">
        <f>INDEX(Data!$C$89:$AJ$89,MATCH(S$1,Data!$C$1:$AJ$1,0))*10^12</f>
        <v>75455582000000</v>
      </c>
      <c r="T8" s="23">
        <f>INDEX(Data!$C$89:$AJ$89,MATCH(T$1,Data!$C$1:$AJ$1,0))*10^12</f>
        <v>75803673000000</v>
      </c>
      <c r="U8" s="23">
        <f>INDEX(Data!$C$89:$AJ$89,MATCH(U$1,Data!$C$1:$AJ$1,0))*10^12</f>
        <v>76149841000000</v>
      </c>
      <c r="V8" s="23">
        <f>INDEX(Data!$C$89:$AJ$89,MATCH(V$1,Data!$C$1:$AJ$1,0))*10^12</f>
        <v>76675644000000</v>
      </c>
      <c r="W8" s="23">
        <f>INDEX(Data!$C$89:$AJ$89,MATCH(W$1,Data!$C$1:$AJ$1,0))*10^12</f>
        <v>77203445000000</v>
      </c>
      <c r="X8" s="23">
        <f>INDEX(Data!$C$89:$AJ$89,MATCH(X$1,Data!$C$1:$AJ$1,0))*10^12</f>
        <v>77662758000000</v>
      </c>
      <c r="Y8" s="23">
        <f>INDEX(Data!$C$89:$AJ$89,MATCH(Y$1,Data!$C$1:$AJ$1,0))*10^12</f>
        <v>78083939000000</v>
      </c>
      <c r="Z8" s="23">
        <f>INDEX(Data!$C$89:$AJ$89,MATCH(Z$1,Data!$C$1:$AJ$1,0))*10^12</f>
        <v>78443459000000</v>
      </c>
      <c r="AA8" s="23">
        <f>INDEX(Data!$C$89:$AJ$89,MATCH(AA$1,Data!$C$1:$AJ$1,0))*10^12</f>
        <v>78853607000000</v>
      </c>
      <c r="AB8" s="23">
        <f>INDEX(Data!$C$89:$AJ$89,MATCH(AB$1,Data!$C$1:$AJ$1,0))*10^12</f>
        <v>79295212000000</v>
      </c>
      <c r="AC8" s="23">
        <f>INDEX(Data!$C$89:$AJ$89,MATCH(AC$1,Data!$C$1:$AJ$1,0))*10^12</f>
        <v>79770500000000</v>
      </c>
      <c r="AD8" s="23">
        <f>INDEX(Data!$C$89:$AJ$89,MATCH(AD$1,Data!$C$1:$AJ$1,0))*10^12</f>
        <v>80297318000000</v>
      </c>
      <c r="AE8" s="23">
        <f>INDEX(Data!$C$89:$AJ$89,MATCH(AE$1,Data!$C$1:$AJ$1,0))*10^12</f>
        <v>80856262000000</v>
      </c>
      <c r="AF8" s="23">
        <f>INDEX(Data!$C$89:$AJ$89,MATCH(AF$1,Data!$C$1:$AJ$1,0))*10^12</f>
        <v>81432121000000</v>
      </c>
      <c r="AG8" s="23">
        <f>INDEX(Data!$C$89:$AJ$89,MATCH(AG$1,Data!$C$1:$AJ$1,0))*10^12</f>
        <v>82053825000000</v>
      </c>
      <c r="AH8" s="23">
        <f>INDEX(Data!$C$89:$AJ$89,MATCH(AH$1,Data!$C$1:$AJ$1,0))*10^12</f>
        <v>82680275000000</v>
      </c>
      <c r="AI8" s="23">
        <f>INDEX(Data!$C$89:$AJ$89,MATCH(AI$1,Data!$C$1:$AJ$1,0))*10^12</f>
        <v>83280586000000</v>
      </c>
    </row>
    <row r="9" spans="1:35" x14ac:dyDescent="0.45">
      <c r="A9" s="6" t="s">
        <v>573</v>
      </c>
      <c r="B9" s="23">
        <f>INDEX(Data!$C$135:$AJ$135,MATCH(B$1,Data!$C$1:$AJ$1,0))*10^15-INDEX(Data!$C$134:$AJ$134,MATCH(B$1,Data!$C$1:$AJ$1,0))*10^15-SUM(B2:B8)</f>
        <v>2951554856222224</v>
      </c>
      <c r="C9" s="23">
        <f>INDEX(Data!$C$135:$AJ$135,MATCH(C$1,Data!$C$1:$AJ$1,0))*10^15-INDEX(Data!$C$134:$AJ$134,MATCH(C$1,Data!$C$1:$AJ$1,0))*10^15-SUM(C2:C8)</f>
        <v>3050455070727632</v>
      </c>
      <c r="D9" s="23">
        <f>INDEX(Data!$C$135:$AJ$135,MATCH(D$1,Data!$C$1:$AJ$1,0))*10^15-INDEX(Data!$C$134:$AJ$134,MATCH(D$1,Data!$C$1:$AJ$1,0))*10^15-SUM(D2:D8)</f>
        <v>2984287149306296</v>
      </c>
      <c r="E9" s="23">
        <f>INDEX(Data!$C$135:$AJ$135,MATCH(E$1,Data!$C$1:$AJ$1,0))*10^15-INDEX(Data!$C$134:$AJ$134,MATCH(E$1,Data!$C$1:$AJ$1,0))*10^15-SUM(E2:E8)</f>
        <v>3043641781406586</v>
      </c>
      <c r="F9" s="23">
        <f>INDEX(Data!$C$135:$AJ$135,MATCH(F$1,Data!$C$1:$AJ$1,0))*10^15-INDEX(Data!$C$134:$AJ$134,MATCH(F$1,Data!$C$1:$AJ$1,0))*10^15-SUM(F2:F8)</f>
        <v>3117099948099018</v>
      </c>
      <c r="G9" s="23">
        <f>INDEX(Data!$C$135:$AJ$135,MATCH(G$1,Data!$C$1:$AJ$1,0))*10^15-INDEX(Data!$C$134:$AJ$134,MATCH(G$1,Data!$C$1:$AJ$1,0))*10^15-SUM(G2:G8)</f>
        <v>3167063297428125</v>
      </c>
      <c r="H9" s="23">
        <f>INDEX(Data!$C$135:$AJ$135,MATCH(H$1,Data!$C$1:$AJ$1,0))*10^15-INDEX(Data!$C$134:$AJ$134,MATCH(H$1,Data!$C$1:$AJ$1,0))*10^15-SUM(H2:H8)</f>
        <v>3207699574836195</v>
      </c>
      <c r="I9" s="23">
        <f>INDEX(Data!$C$135:$AJ$135,MATCH(I$1,Data!$C$1:$AJ$1,0))*10^15-INDEX(Data!$C$134:$AJ$134,MATCH(I$1,Data!$C$1:$AJ$1,0))*10^15-SUM(I2:I8)</f>
        <v>3247465412269986</v>
      </c>
      <c r="J9" s="23">
        <f>INDEX(Data!$C$135:$AJ$135,MATCH(J$1,Data!$C$1:$AJ$1,0))*10^15-INDEX(Data!$C$134:$AJ$134,MATCH(J$1,Data!$C$1:$AJ$1,0))*10^15-SUM(J2:J8)</f>
        <v>3269475704988562</v>
      </c>
      <c r="K9" s="23">
        <f>INDEX(Data!$C$135:$AJ$135,MATCH(K$1,Data!$C$1:$AJ$1,0))*10^15-INDEX(Data!$C$134:$AJ$134,MATCH(K$1,Data!$C$1:$AJ$1,0))*10^15-SUM(K2:K8)</f>
        <v>3305524628201898</v>
      </c>
      <c r="L9" s="23">
        <f>INDEX(Data!$C$135:$AJ$135,MATCH(L$1,Data!$C$1:$AJ$1,0))*10^15-INDEX(Data!$C$134:$AJ$134,MATCH(L$1,Data!$C$1:$AJ$1,0))*10^15-SUM(L2:L8)</f>
        <v>3344673875476150</v>
      </c>
      <c r="M9" s="23">
        <f>INDEX(Data!$C$135:$AJ$135,MATCH(M$1,Data!$C$1:$AJ$1,0))*10^15-INDEX(Data!$C$134:$AJ$134,MATCH(M$1,Data!$C$1:$AJ$1,0))*10^15-SUM(M2:M8)</f>
        <v>3378653656282750</v>
      </c>
      <c r="N9" s="23">
        <f>INDEX(Data!$C$135:$AJ$135,MATCH(N$1,Data!$C$1:$AJ$1,0))*10^15-INDEX(Data!$C$134:$AJ$134,MATCH(N$1,Data!$C$1:$AJ$1,0))*10^15-SUM(N2:N8)</f>
        <v>3396117848762272</v>
      </c>
      <c r="O9" s="23">
        <f>INDEX(Data!$C$135:$AJ$135,MATCH(O$1,Data!$C$1:$AJ$1,0))*10^15-INDEX(Data!$C$134:$AJ$134,MATCH(O$1,Data!$C$1:$AJ$1,0))*10^15-SUM(O2:O8)</f>
        <v>3417220111961456</v>
      </c>
      <c r="P9" s="23">
        <f>INDEX(Data!$C$135:$AJ$135,MATCH(P$1,Data!$C$1:$AJ$1,0))*10^15-INDEX(Data!$C$134:$AJ$134,MATCH(P$1,Data!$C$1:$AJ$1,0))*10^15-SUM(P2:P8)</f>
        <v>3442749393112538</v>
      </c>
      <c r="Q9" s="23">
        <f>INDEX(Data!$C$135:$AJ$135,MATCH(Q$1,Data!$C$1:$AJ$1,0))*10^15-INDEX(Data!$C$134:$AJ$134,MATCH(Q$1,Data!$C$1:$AJ$1,0))*10^15-SUM(Q2:Q8)</f>
        <v>3457471461841378</v>
      </c>
      <c r="R9" s="23">
        <f>INDEX(Data!$C$135:$AJ$135,MATCH(R$1,Data!$C$1:$AJ$1,0))*10^15-INDEX(Data!$C$134:$AJ$134,MATCH(R$1,Data!$C$1:$AJ$1,0))*10^15-SUM(R2:R8)</f>
        <v>3477317072357964</v>
      </c>
      <c r="S9" s="23">
        <f>INDEX(Data!$C$135:$AJ$135,MATCH(S$1,Data!$C$1:$AJ$1,0))*10^15-INDEX(Data!$C$134:$AJ$134,MATCH(S$1,Data!$C$1:$AJ$1,0))*10^15-SUM(S2:S8)</f>
        <v>3502349596589846</v>
      </c>
      <c r="T9" s="23">
        <f>INDEX(Data!$C$135:$AJ$135,MATCH(T$1,Data!$C$1:$AJ$1,0))*10^15-INDEX(Data!$C$134:$AJ$134,MATCH(T$1,Data!$C$1:$AJ$1,0))*10^15-SUM(T2:T8)</f>
        <v>3530571011825194</v>
      </c>
      <c r="U9" s="23">
        <f>INDEX(Data!$C$135:$AJ$135,MATCH(U$1,Data!$C$1:$AJ$1,0))*10^15-INDEX(Data!$C$134:$AJ$134,MATCH(U$1,Data!$C$1:$AJ$1,0))*10^15-SUM(U2:U8)</f>
        <v>3558455890549636</v>
      </c>
      <c r="V9" s="23">
        <f>INDEX(Data!$C$135:$AJ$135,MATCH(V$1,Data!$C$1:$AJ$1,0))*10^15-INDEX(Data!$C$134:$AJ$134,MATCH(V$1,Data!$C$1:$AJ$1,0))*10^15-SUM(V2:V8)</f>
        <v>3589043427961926</v>
      </c>
      <c r="W9" s="23">
        <f>INDEX(Data!$C$135:$AJ$135,MATCH(W$1,Data!$C$1:$AJ$1,0))*10^15-INDEX(Data!$C$134:$AJ$134,MATCH(W$1,Data!$C$1:$AJ$1,0))*10^15-SUM(W2:W8)</f>
        <v>3621774841363880</v>
      </c>
      <c r="X9" s="23">
        <f>INDEX(Data!$C$135:$AJ$135,MATCH(X$1,Data!$C$1:$AJ$1,0))*10^15-INDEX(Data!$C$134:$AJ$134,MATCH(X$1,Data!$C$1:$AJ$1,0))*10^15-SUM(X2:X8)</f>
        <v>3652635256683016</v>
      </c>
      <c r="Y9" s="23">
        <f>INDEX(Data!$C$135:$AJ$135,MATCH(Y$1,Data!$C$1:$AJ$1,0))*10^15-INDEX(Data!$C$134:$AJ$134,MATCH(Y$1,Data!$C$1:$AJ$1,0))*10^15-SUM(Y2:Y8)</f>
        <v>3679595239790828</v>
      </c>
      <c r="Z9" s="23">
        <f>INDEX(Data!$C$135:$AJ$135,MATCH(Z$1,Data!$C$1:$AJ$1,0))*10^15-INDEX(Data!$C$134:$AJ$134,MATCH(Z$1,Data!$C$1:$AJ$1,0))*10^15-SUM(Z2:Z8)</f>
        <v>3709282581245808</v>
      </c>
      <c r="AA9" s="23">
        <f>INDEX(Data!$C$135:$AJ$135,MATCH(AA$1,Data!$C$1:$AJ$1,0))*10^15-INDEX(Data!$C$134:$AJ$134,MATCH(AA$1,Data!$C$1:$AJ$1,0))*10^15-SUM(AA2:AA8)</f>
        <v>3737752430955070</v>
      </c>
      <c r="AB9" s="23">
        <f>INDEX(Data!$C$135:$AJ$135,MATCH(AB$1,Data!$C$1:$AJ$1,0))*10^15-INDEX(Data!$C$134:$AJ$134,MATCH(AB$1,Data!$C$1:$AJ$1,0))*10^15-SUM(AB2:AB8)</f>
        <v>3766468238206262</v>
      </c>
      <c r="AC9" s="23">
        <f>INDEX(Data!$C$135:$AJ$135,MATCH(AC$1,Data!$C$1:$AJ$1,0))*10^15-INDEX(Data!$C$134:$AJ$134,MATCH(AC$1,Data!$C$1:$AJ$1,0))*10^15-SUM(AC2:AC8)</f>
        <v>3796583497276574</v>
      </c>
      <c r="AD9" s="23">
        <f>INDEX(Data!$C$135:$AJ$135,MATCH(AD$1,Data!$C$1:$AJ$1,0))*10^15-INDEX(Data!$C$134:$AJ$134,MATCH(AD$1,Data!$C$1:$AJ$1,0))*10^15-SUM(AD2:AD8)</f>
        <v>3832423505202216</v>
      </c>
      <c r="AE9" s="23">
        <f>INDEX(Data!$C$135:$AJ$135,MATCH(AE$1,Data!$C$1:$AJ$1,0))*10^15-INDEX(Data!$C$134:$AJ$134,MATCH(AE$1,Data!$C$1:$AJ$1,0))*10^15-SUM(AE2:AE8)</f>
        <v>3866335279113714</v>
      </c>
      <c r="AF9" s="23">
        <f>INDEX(Data!$C$135:$AJ$135,MATCH(AF$1,Data!$C$1:$AJ$1,0))*10^15-INDEX(Data!$C$134:$AJ$134,MATCH(AF$1,Data!$C$1:$AJ$1,0))*10^15-SUM(AF2:AF8)</f>
        <v>3901880956760394</v>
      </c>
      <c r="AG9" s="23">
        <f>INDEX(Data!$C$135:$AJ$135,MATCH(AG$1,Data!$C$1:$AJ$1,0))*10^15-INDEX(Data!$C$134:$AJ$134,MATCH(AG$1,Data!$C$1:$AJ$1,0))*10^15-SUM(AG2:AG8)</f>
        <v>3934719864365130</v>
      </c>
      <c r="AH9" s="23">
        <f>INDEX(Data!$C$135:$AJ$135,MATCH(AH$1,Data!$C$1:$AJ$1,0))*10^15-INDEX(Data!$C$134:$AJ$134,MATCH(AH$1,Data!$C$1:$AJ$1,0))*10^15-SUM(AH2:AH8)</f>
        <v>3969798117798984</v>
      </c>
      <c r="AI9" s="23">
        <f>INDEX(Data!$C$135:$AJ$135,MATCH(AI$1,Data!$C$1:$AJ$1,0))*10^15-INDEX(Data!$C$134:$AJ$134,MATCH(AI$1,Data!$C$1:$AJ$1,0))*10^15-SUM(AI2:AI8)</f>
        <v>4009307154519498</v>
      </c>
    </row>
    <row r="11" spans="1:35" x14ac:dyDescent="0.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73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2020-05-07T21:32:05Z</dcterms:modified>
</cp:coreProperties>
</file>