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trans\EoNVFEwFC\"/>
    </mc:Choice>
  </mc:AlternateContent>
  <xr:revisionPtr revIDLastSave="0" documentId="13_ncr:1_{44E1A2FE-181E-4954-AFCE-51284346C535}" xr6:coauthVersionLast="46" xr6:coauthVersionMax="46" xr10:uidLastSave="{00000000-0000-0000-0000-000000000000}"/>
  <bookViews>
    <workbookView xWindow="38280" yWindow="3675" windowWidth="29040" windowHeight="17265" firstSheet="3" activeTab="8" xr2:uid="{00000000-000D-0000-FFFF-FFFF00000000}"/>
  </bookViews>
  <sheets>
    <sheet name="About" sheetId="1" r:id="rId1"/>
    <sheet name="Ricardo Energy &amp; Environment" sheetId="11" r:id="rId2"/>
    <sheet name="Plug-in Hybrid Elec Fraction" sheetId="6" r:id="rId3"/>
    <sheet name="Data" sheetId="2" r:id="rId4"/>
    <sheet name="EoNVFEwFC-LDVs" sheetId="3" r:id="rId5"/>
    <sheet name="EoNVFEwFC-HDVs" sheetId="5" r:id="rId6"/>
    <sheet name="EoNVFEwFC-aircraft" sheetId="7" r:id="rId7"/>
    <sheet name="EoNVFEwFC-rail" sheetId="8" r:id="rId8"/>
    <sheet name="EoNVFEwFC-ships" sheetId="9" r:id="rId9"/>
    <sheet name="EoNVFEwFC-motorbikes" sheetId="10" r:id="rId10"/>
  </sheets>
  <definedNames>
    <definedName name="elec_fraction">'Plug-in Hybrid Elec Fraction'!$B$7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B8" i="2" l="1"/>
  <c r="B7" i="2"/>
  <c r="B6" i="2"/>
  <c r="B5" i="2"/>
  <c r="B4" i="2"/>
  <c r="B3" i="2"/>
  <c r="G5" i="11"/>
  <c r="C11" i="6" l="1"/>
  <c r="C13" i="6" l="1"/>
  <c r="C12" i="6"/>
  <c r="B7" i="6" s="1"/>
  <c r="C10" i="6"/>
  <c r="E14" i="11" l="1"/>
  <c r="C14" i="11"/>
  <c r="G14" i="11" s="1"/>
  <c r="F13" i="11"/>
  <c r="E13" i="11"/>
  <c r="G13" i="11" s="1"/>
  <c r="F12" i="11"/>
  <c r="E12" i="11"/>
  <c r="G12" i="11" s="1"/>
  <c r="F11" i="11"/>
  <c r="E11" i="11"/>
  <c r="G11" i="11" s="1"/>
  <c r="F10" i="11"/>
  <c r="E10" i="11"/>
  <c r="G10" i="11" s="1"/>
  <c r="F9" i="11"/>
  <c r="E9" i="11"/>
  <c r="G9" i="11" s="1"/>
  <c r="F8" i="11"/>
  <c r="E8" i="11"/>
  <c r="G8" i="11" s="1"/>
  <c r="E7" i="11"/>
  <c r="C7" i="11"/>
  <c r="F6" i="11"/>
  <c r="E6" i="11"/>
  <c r="G6" i="11" s="1"/>
  <c r="F5" i="11"/>
  <c r="E5" i="11"/>
  <c r="G7" i="11" l="1"/>
  <c r="F7" i="11"/>
  <c r="H11" i="5" l="1"/>
  <c r="G10" i="5"/>
  <c r="H11" i="3"/>
  <c r="G10" i="3"/>
  <c r="F5" i="5" l="1"/>
  <c r="F2" i="5"/>
  <c r="E5" i="5"/>
  <c r="D4" i="5"/>
  <c r="C3" i="5"/>
  <c r="B2" i="5"/>
  <c r="F4" i="3"/>
  <c r="F2" i="3"/>
  <c r="D4" i="3" l="1"/>
  <c r="E5" i="3"/>
  <c r="C3" i="3"/>
  <c r="B2" i="3"/>
  <c r="E8" i="7" l="1"/>
  <c r="H11" i="7"/>
  <c r="B2" i="7"/>
  <c r="C3" i="7"/>
  <c r="D4" i="7"/>
  <c r="H11" i="9"/>
  <c r="C3" i="9"/>
  <c r="D4" i="9"/>
  <c r="B2" i="9"/>
  <c r="E5" i="8"/>
  <c r="H11" i="8"/>
  <c r="B2" i="8"/>
  <c r="C3" i="8"/>
  <c r="D4" i="8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<sst xmlns="http://schemas.openxmlformats.org/spreadsheetml/2006/main" count="185" uniqueCount="89">
  <si>
    <t>EoNVFEwFC Elasticity of New Veh Fuel Economy wrt Fuel Cost</t>
  </si>
  <si>
    <t>Sources:</t>
  </si>
  <si>
    <t>LDVs</t>
  </si>
  <si>
    <t>HDVs</t>
  </si>
  <si>
    <t>Vehicle Type</t>
  </si>
  <si>
    <t>aircraft</t>
  </si>
  <si>
    <t>rail</t>
  </si>
  <si>
    <t>ships</t>
  </si>
  <si>
    <t>motorbikes</t>
  </si>
  <si>
    <t>Elasticity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</si>
  <si>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</si>
  <si>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</si>
  <si>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</si>
  <si>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</si>
  <si>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</si>
  <si>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</si>
  <si>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</si>
  <si>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</si>
  <si>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</si>
  <si>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</si>
  <si>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</si>
  <si>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</si>
  <si>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</si>
  <si>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</si>
  <si>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</si>
  <si>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</si>
  <si>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</si>
  <si>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</si>
  <si>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</si>
  <si>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Plug-in hybrids can accept either electricity or combustible fuels.</t>
  </si>
  <si>
    <t>This sheet specifies the percentage of driving for which electricity is used.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</si>
  <si>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</si>
  <si>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</si>
  <si>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</si>
  <si>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</si>
  <si>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</si>
  <si>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</si>
  <si>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</si>
  <si>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</si>
  <si>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LPG vehicle</t>
  </si>
  <si>
    <t>hydrogen vehicle</t>
  </si>
  <si>
    <t>Elasticity (dimensionless)</t>
  </si>
  <si>
    <t>HDVs, LDVs, Rail, Shipping</t>
  </si>
  <si>
    <t>Ricardo Energy &amp; Environment</t>
  </si>
  <si>
    <t>SULTAN modelling to explore the wider potential impacts of transport GHG reduction policies in 2030 - Report for the European Climate Foundation</t>
  </si>
  <si>
    <t>http://www.transport-ncps.net/wp-content/uploads/plikownia/TOOLbox/Documents-Repository/CROSS%20CUTTING/ECF%20-%20European%20Climate%20Foundation/ECF__%20Potential_impacts_of_Tansport_GHG_Reduction_policy_%20in_2030_2016.pdf</t>
  </si>
  <si>
    <t>Pg. 34, Table A12: Fuel price elasticities used in the definition of illustrative scenarios modelled in SULTAN</t>
  </si>
  <si>
    <t>Aviation</t>
  </si>
  <si>
    <t>Transport &amp; Environment</t>
  </si>
  <si>
    <t>Roadmap to decarbonising European aviation</t>
  </si>
  <si>
    <t>https://www.transportenvironment.org/publications/roadmap-decarbonising-european-aviation</t>
  </si>
  <si>
    <t>Pg. 27-28, Price elasticities</t>
  </si>
  <si>
    <t>Table A12: Fuel price elasticities used in the definition of illustrative scenarios modelled in SULTAN Mode</t>
  </si>
  <si>
    <t>Mode</t>
  </si>
  <si>
    <t>% Demand</t>
  </si>
  <si>
    <t xml:space="preserve">% New Vehicle </t>
  </si>
  <si>
    <t>Elasticity Demand</t>
  </si>
  <si>
    <t>Elasticity New Vehicle</t>
  </si>
  <si>
    <t>Car</t>
  </si>
  <si>
    <t>Bus</t>
  </si>
  <si>
    <t>Passenger Rail</t>
  </si>
  <si>
    <t>Motorcycle</t>
  </si>
  <si>
    <t>LCV</t>
  </si>
  <si>
    <t>Medium Truck</t>
  </si>
  <si>
    <t>Heavy Truck</t>
  </si>
  <si>
    <t>Inland Shipping</t>
  </si>
  <si>
    <t>Freight Rail</t>
  </si>
  <si>
    <t>Own Assumption</t>
  </si>
  <si>
    <t>Source: Ricardo Energy &amp; Environment (2016) based on UK MARKAL ED model (AEA, 2008)</t>
  </si>
  <si>
    <t>Passenger vehicle values assumed</t>
  </si>
  <si>
    <t>Heavy Truck values assumed</t>
  </si>
  <si>
    <t>Freight rail values assumed</t>
  </si>
  <si>
    <t>Inland shipping values assumed</t>
  </si>
  <si>
    <t>Percentage Fuel Use (dimensionless)</t>
  </si>
  <si>
    <t>Average ('15-'50)</t>
  </si>
  <si>
    <t>BPoEFUbVT-LDVs-psgr-plghyb</t>
  </si>
  <si>
    <t>BPoEFUbVT-LDVs-frgt-plghyb</t>
  </si>
  <si>
    <t>BPoEFUbVT-HDVs-psgr-plghyb</t>
  </si>
  <si>
    <t>BPoEFUbVT-HDVs-frgt-plghyb</t>
  </si>
  <si>
    <t>Perc of Electricity Use for Plug-In Hybrid Vehicles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</si>
  <si>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</si>
  <si>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</si>
  <si>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</si>
  <si>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Based on Central_2018_EU28_tra_det_yearly.xlsx - TRA_VEffInv</t>
  </si>
  <si>
    <t>This estimate is based on the average value projected from the POTENCIA Scenario for Plug-in HDV from 2015-2050</t>
  </si>
  <si>
    <t>Source: JRC POTEnCIA Scenario; also used in BPoEFUbVT</t>
  </si>
  <si>
    <t>Electricity share (based on HDV average)</t>
  </si>
  <si>
    <t>However, based on the variable BPoEFUbVT, diesel freight ships use exclusively diesel fuel in all years.</t>
  </si>
  <si>
    <t>Thus all elasticity is thus effectively assigned to diesel fuel.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</si>
</sst>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2" fillId="0" borderId="0" xfId="1" applyAlignment="1">
      <alignment wrapText="1"/>
    </xf>
    <xf numFmtId="9" fontId="0" fillId="0" borderId="0" xfId="9" applyFont="1"/>
    <xf numFmtId="9" fontId="0" fillId="0" borderId="0" xfId="0" applyNumberFormat="1"/>
    <xf numFmtId="0" fontId="0" fillId="3" borderId="0" xfId="0" applyFill="1"/>
    <xf numFmtId="9" fontId="0" fillId="2" borderId="0" xfId="9" applyFont="1" applyFill="1"/>
    <xf numFmtId="9" fontId="0" fillId="2" borderId="0" xfId="0" applyNumberFormat="1" applyFill="1"/>
    <xf numFmtId="164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Fill="1"/>
    <xf numFmtId="0" fontId="0" fillId="0" borderId="0" xfId="0" applyFill="1"/>
  </cellXfs>
  <cellStyles count="10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Percent" xfId="9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www.transportenvironment.org/publications/roadmap-decarbonising-european-aviation" TargetMode="External"/><Relationship Id="rId1" Type="http://schemas.openxmlformats.org/officeDocument/2006/relationships/hyperlink" Target="http://www.transport-ncps.net/wp-content/uploads/plikownia/TOOLbox/Documents-Repository/CROSS%20CUTTING/ECF%20-%20European%20Climate%20Foundation/ECF__%20Potential_impacts_of_Tansport_GHG_Reduction_policy_%20in_2030_2016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zoomScale="85" zoomScaleNormal="85" workbookViewId="0">
      <selection activeCell="A37" sqref="A37"/>
    </sheetView>
  </sheetViews>
  <sheetFormatPr defaultColWidth="9.1328125" defaultRowHeight="14.25" x14ac:dyDescent="0.45"/>
  <cols>
    <col min="1" max="1" width="10" customWidth="1"/>
    <col min="2" max="2" width="95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42</v>
      </c>
    </row>
    <row r="4" spans="1:2" x14ac:dyDescent="0.45">
      <c r="B4" t="s">
        <v>43</v>
      </c>
    </row>
    <row r="5" spans="1:2" x14ac:dyDescent="0.45">
      <c r="B5" s="3">
        <v>2016</v>
      </c>
    </row>
    <row r="6" spans="1:2" ht="28.5" x14ac:dyDescent="0.45">
      <c r="B6" s="10" t="s">
        <v>44</v>
      </c>
    </row>
    <row r="7" spans="1:2" ht="57" x14ac:dyDescent="0.45">
      <c r="B7" s="11" t="s">
        <v>45</v>
      </c>
    </row>
    <row r="8" spans="1:2" x14ac:dyDescent="0.45">
      <c r="B8" t="s">
        <v>46</v>
      </c>
    </row>
    <row r="10" spans="1:2" x14ac:dyDescent="0.45">
      <c r="B10" s="2" t="s">
        <v>47</v>
      </c>
    </row>
    <row r="11" spans="1:2" x14ac:dyDescent="0.45">
      <c r="B11" t="s">
        <v>48</v>
      </c>
    </row>
    <row r="12" spans="1:2" x14ac:dyDescent="0.45">
      <c r="B12" s="3">
        <v>2018</v>
      </c>
    </row>
    <row r="13" spans="1:2" x14ac:dyDescent="0.45">
      <c r="B13" t="s">
        <v>49</v>
      </c>
    </row>
    <row r="14" spans="1:2" x14ac:dyDescent="0.45">
      <c r="B14" s="4" t="s">
        <v>50</v>
      </c>
    </row>
    <row r="15" spans="1:2" x14ac:dyDescent="0.45">
      <c r="B15" s="3" t="s">
        <v>51</v>
      </c>
    </row>
    <row r="17" spans="1:2" x14ac:dyDescent="0.45">
      <c r="B17" s="2" t="s">
        <v>28</v>
      </c>
    </row>
    <row r="18" spans="1:2" x14ac:dyDescent="0.45">
      <c r="B18" t="s">
        <v>80</v>
      </c>
    </row>
    <row r="19" spans="1:2" x14ac:dyDescent="0.45">
      <c r="B19" s="3">
        <v>2019</v>
      </c>
    </row>
    <row r="20" spans="1:2" x14ac:dyDescent="0.45">
      <c r="B20" t="s">
        <v>81</v>
      </c>
    </row>
    <row r="21" spans="1:2" x14ac:dyDescent="0.45">
      <c r="B21" s="4" t="s">
        <v>82</v>
      </c>
    </row>
    <row r="22" spans="1:2" x14ac:dyDescent="0.45">
      <c r="B22" t="s">
        <v>83</v>
      </c>
    </row>
    <row r="24" spans="1:2" x14ac:dyDescent="0.45">
      <c r="A24" s="1" t="s">
        <v>16</v>
      </c>
    </row>
    <row r="25" spans="1:2" x14ac:dyDescent="0.45">
      <c r="A25" t="s">
        <v>24</v>
      </c>
    </row>
    <row r="26" spans="1:2" x14ac:dyDescent="0.45">
      <c r="A26" t="s">
        <v>25</v>
      </c>
    </row>
    <row r="27" spans="1:2" x14ac:dyDescent="0.45">
      <c r="A27" t="s">
        <v>26</v>
      </c>
    </row>
    <row r="28" spans="1:2" x14ac:dyDescent="0.45">
      <c r="A28" t="s">
        <v>27</v>
      </c>
    </row>
    <row r="30" spans="1:2" x14ac:dyDescent="0.45">
      <c r="A30" t="s">
        <v>31</v>
      </c>
    </row>
    <row r="31" spans="1:2" x14ac:dyDescent="0.45">
      <c r="A31" t="s">
        <v>32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87</v>
      </c>
    </row>
    <row r="36" spans="1:1" x14ac:dyDescent="0.45">
      <c r="A36" t="s">
        <v>88</v>
      </c>
    </row>
  </sheetData>
  <hyperlinks>
    <hyperlink ref="B7" r:id="rId1" display="http://www.transport-ncps.net/wp-content/uploads/plikownia/TOOLbox/Documents-Repository/CROSS CUTTING/ECF - European Climate Foundation/ECF__ Potential_impacts_of_Tansport_GHG_Reduction_policy_ in_2030_2016.pdf" xr:uid="{EE111A06-A67B-40F4-9A43-F3400FE63BFD}"/>
    <hyperlink ref="B14" r:id="rId2" xr:uid="{BD05241D-31E5-45D9-B49E-1131420660B4}"/>
    <hyperlink ref="B21" r:id="rId3" xr:uid="{A90E29E2-6F89-452F-AB59-44810302756D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>
      <selection activeCell="F7" sqref="F7"/>
    </sheetView>
  </sheetViews>
  <sheetFormatPr defaultColWidth="9.1328125" defaultRowHeight="14.25" x14ac:dyDescent="0.45"/>
  <cols>
    <col min="1" max="1" width="26" customWidth="1"/>
    <col min="2" max="2" width="24.265625" customWidth="1"/>
    <col min="3" max="3" width="20.86328125" customWidth="1"/>
    <col min="4" max="4" width="19.265625" customWidth="1"/>
    <col min="5" max="5" width="17.59765625" customWidth="1"/>
    <col min="6" max="8" width="21.59765625" customWidth="1"/>
  </cols>
  <sheetData>
    <row r="1" spans="1:8" x14ac:dyDescent="0.4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45">
      <c r="A2" t="s">
        <v>17</v>
      </c>
      <c r="B2">
        <f>Data!$B$8</f>
        <v>0.24599999999999997</v>
      </c>
      <c r="C2">
        <v>0</v>
      </c>
      <c r="D2">
        <v>0</v>
      </c>
      <c r="E2">
        <v>0</v>
      </c>
      <c r="F2">
        <f>Data!$B8*elec_fraction</f>
        <v>7.9237540813189303E-2</v>
      </c>
      <c r="G2">
        <v>0</v>
      </c>
      <c r="H2">
        <v>0</v>
      </c>
    </row>
    <row r="3" spans="1:8" x14ac:dyDescent="0.45">
      <c r="A3" t="s">
        <v>18</v>
      </c>
      <c r="B3">
        <v>0</v>
      </c>
      <c r="C3">
        <f>Data!$B$8</f>
        <v>0.24599999999999997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19</v>
      </c>
      <c r="B4">
        <v>0</v>
      </c>
      <c r="C4">
        <v>0</v>
      </c>
      <c r="D4">
        <f>Data!$B$8</f>
        <v>0.24599999999999997</v>
      </c>
      <c r="E4">
        <v>0</v>
      </c>
      <c r="F4">
        <f>Data!$B$8*(1-elec_fraction)</f>
        <v>0.16676245918681068</v>
      </c>
      <c r="G4">
        <v>0</v>
      </c>
      <c r="H4">
        <v>0</v>
      </c>
    </row>
    <row r="5" spans="1:8" x14ac:dyDescent="0.45">
      <c r="A5" t="s">
        <v>20</v>
      </c>
      <c r="B5">
        <v>0</v>
      </c>
      <c r="C5">
        <v>0</v>
      </c>
      <c r="D5">
        <v>0</v>
      </c>
      <c r="E5">
        <f>Data!$B$8</f>
        <v>0.24599999999999997</v>
      </c>
      <c r="F5">
        <v>0</v>
      </c>
      <c r="G5">
        <v>0</v>
      </c>
      <c r="H5">
        <v>0</v>
      </c>
    </row>
    <row r="6" spans="1:8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0.24599999999999997</v>
      </c>
      <c r="H10">
        <v>0</v>
      </c>
    </row>
    <row r="11" spans="1:8" x14ac:dyDescent="0.4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0.24599999999999997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AD59-4430-4221-A983-CB96B872D250}">
  <dimension ref="A2:G16"/>
  <sheetViews>
    <sheetView zoomScale="85" zoomScaleNormal="85" workbookViewId="0">
      <selection activeCell="B2" sqref="B2"/>
    </sheetView>
  </sheetViews>
  <sheetFormatPr defaultColWidth="10.73046875" defaultRowHeight="14.25" x14ac:dyDescent="0.45"/>
  <cols>
    <col min="1" max="1" width="16.265625" bestFit="1" customWidth="1"/>
    <col min="2" max="2" width="19.86328125" customWidth="1"/>
    <col min="5" max="5" width="14.59765625" bestFit="1" customWidth="1"/>
    <col min="6" max="6" width="17.1328125" bestFit="1" customWidth="1"/>
    <col min="7" max="7" width="20.265625" bestFit="1" customWidth="1"/>
  </cols>
  <sheetData>
    <row r="2" spans="1:7" x14ac:dyDescent="0.45">
      <c r="B2" s="1" t="s">
        <v>52</v>
      </c>
    </row>
    <row r="4" spans="1:7" x14ac:dyDescent="0.45">
      <c r="B4" s="8" t="s">
        <v>53</v>
      </c>
      <c r="C4" s="8" t="s">
        <v>9</v>
      </c>
      <c r="D4" s="8" t="s">
        <v>54</v>
      </c>
      <c r="E4" s="8" t="s">
        <v>55</v>
      </c>
      <c r="F4" s="8" t="s">
        <v>56</v>
      </c>
      <c r="G4" s="8" t="s">
        <v>57</v>
      </c>
    </row>
    <row r="5" spans="1:7" x14ac:dyDescent="0.45">
      <c r="B5" t="s">
        <v>58</v>
      </c>
      <c r="C5">
        <v>-0.54</v>
      </c>
      <c r="D5" s="12">
        <v>0.4</v>
      </c>
      <c r="E5" s="13">
        <f>1-D5</f>
        <v>0.6</v>
      </c>
      <c r="F5">
        <f>C5*D5</f>
        <v>-0.21600000000000003</v>
      </c>
      <c r="G5">
        <f>C5*E5</f>
        <v>-0.32400000000000001</v>
      </c>
    </row>
    <row r="6" spans="1:7" x14ac:dyDescent="0.45">
      <c r="B6" t="s">
        <v>59</v>
      </c>
      <c r="C6">
        <v>-0.38</v>
      </c>
      <c r="D6" s="12">
        <v>0.5</v>
      </c>
      <c r="E6" s="13">
        <f t="shared" ref="E6:E14" si="0">1-D6</f>
        <v>0.5</v>
      </c>
      <c r="F6">
        <f t="shared" ref="F6:F13" si="1">C6*D6</f>
        <v>-0.19</v>
      </c>
      <c r="G6">
        <f t="shared" ref="G6:G13" si="2">C6*E6</f>
        <v>-0.19</v>
      </c>
    </row>
    <row r="7" spans="1:7" x14ac:dyDescent="0.45">
      <c r="B7" t="s">
        <v>60</v>
      </c>
      <c r="C7">
        <f>-0.24</f>
        <v>-0.24</v>
      </c>
      <c r="D7" s="12">
        <v>0.9</v>
      </c>
      <c r="E7" s="13">
        <f t="shared" si="0"/>
        <v>9.9999999999999978E-2</v>
      </c>
      <c r="F7">
        <f t="shared" si="1"/>
        <v>-0.216</v>
      </c>
      <c r="G7">
        <f t="shared" si="2"/>
        <v>-2.3999999999999994E-2</v>
      </c>
    </row>
    <row r="8" spans="1:7" x14ac:dyDescent="0.45">
      <c r="B8" t="s">
        <v>61</v>
      </c>
      <c r="C8">
        <v>-0.41</v>
      </c>
      <c r="D8" s="12">
        <v>0.4</v>
      </c>
      <c r="E8" s="13">
        <f t="shared" si="0"/>
        <v>0.6</v>
      </c>
      <c r="F8">
        <f t="shared" si="1"/>
        <v>-0.16400000000000001</v>
      </c>
      <c r="G8">
        <f t="shared" si="2"/>
        <v>-0.24599999999999997</v>
      </c>
    </row>
    <row r="9" spans="1:7" x14ac:dyDescent="0.45">
      <c r="B9" t="s">
        <v>62</v>
      </c>
      <c r="C9">
        <v>-0.3</v>
      </c>
      <c r="D9" s="12">
        <v>0.67</v>
      </c>
      <c r="E9" s="13">
        <f t="shared" si="0"/>
        <v>0.32999999999999996</v>
      </c>
      <c r="F9">
        <f t="shared" si="1"/>
        <v>-0.20100000000000001</v>
      </c>
      <c r="G9">
        <f t="shared" si="2"/>
        <v>-9.8999999999999991E-2</v>
      </c>
    </row>
    <row r="10" spans="1:7" x14ac:dyDescent="0.45">
      <c r="B10" t="s">
        <v>63</v>
      </c>
      <c r="C10">
        <v>-0.3</v>
      </c>
      <c r="D10" s="12">
        <v>0.67</v>
      </c>
      <c r="E10" s="13">
        <f t="shared" si="0"/>
        <v>0.32999999999999996</v>
      </c>
      <c r="F10">
        <f t="shared" si="1"/>
        <v>-0.20100000000000001</v>
      </c>
      <c r="G10">
        <f t="shared" si="2"/>
        <v>-9.8999999999999991E-2</v>
      </c>
    </row>
    <row r="11" spans="1:7" x14ac:dyDescent="0.45">
      <c r="B11" t="s">
        <v>64</v>
      </c>
      <c r="C11">
        <v>-0.3</v>
      </c>
      <c r="D11" s="12">
        <v>0.67</v>
      </c>
      <c r="E11" s="13">
        <f t="shared" si="0"/>
        <v>0.32999999999999996</v>
      </c>
      <c r="F11">
        <f t="shared" si="1"/>
        <v>-0.20100000000000001</v>
      </c>
      <c r="G11">
        <f t="shared" si="2"/>
        <v>-9.8999999999999991E-2</v>
      </c>
    </row>
    <row r="12" spans="1:7" x14ac:dyDescent="0.45">
      <c r="B12" t="s">
        <v>65</v>
      </c>
      <c r="C12">
        <v>-0.18</v>
      </c>
      <c r="D12" s="12">
        <v>0.9</v>
      </c>
      <c r="E12" s="13">
        <f t="shared" si="0"/>
        <v>9.9999999999999978E-2</v>
      </c>
      <c r="F12">
        <f t="shared" si="1"/>
        <v>-0.16200000000000001</v>
      </c>
      <c r="G12">
        <f t="shared" si="2"/>
        <v>-1.7999999999999995E-2</v>
      </c>
    </row>
    <row r="13" spans="1:7" x14ac:dyDescent="0.45">
      <c r="B13" t="s">
        <v>66</v>
      </c>
      <c r="C13">
        <v>-0.24</v>
      </c>
      <c r="D13" s="12">
        <v>0.9</v>
      </c>
      <c r="E13" s="13">
        <f t="shared" si="0"/>
        <v>9.9999999999999978E-2</v>
      </c>
      <c r="F13">
        <f t="shared" si="1"/>
        <v>-0.216</v>
      </c>
      <c r="G13">
        <f t="shared" si="2"/>
        <v>-2.3999999999999994E-2</v>
      </c>
    </row>
    <row r="14" spans="1:7" x14ac:dyDescent="0.45">
      <c r="A14" s="2" t="s">
        <v>67</v>
      </c>
      <c r="B14" s="9" t="s">
        <v>47</v>
      </c>
      <c r="C14" s="14">
        <f>F14/0.9</f>
        <v>-0.3425333333333333</v>
      </c>
      <c r="D14" s="15">
        <v>0.9</v>
      </c>
      <c r="E14" s="16">
        <f t="shared" si="0"/>
        <v>9.9999999999999978E-2</v>
      </c>
      <c r="F14" s="14">
        <v>-0.30828</v>
      </c>
      <c r="G14" s="9">
        <f>C14*E14</f>
        <v>-3.4253333333333323E-2</v>
      </c>
    </row>
    <row r="16" spans="1:7" x14ac:dyDescent="0.45">
      <c r="B16" t="s">
        <v>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zoomScale="85" zoomScaleNormal="85" workbookViewId="0">
      <selection activeCell="B7" sqref="B7"/>
    </sheetView>
  </sheetViews>
  <sheetFormatPr defaultColWidth="9.1328125" defaultRowHeight="14.25" x14ac:dyDescent="0.45"/>
  <cols>
    <col min="1" max="1" width="30.59765625" customWidth="1"/>
  </cols>
  <sheetData>
    <row r="1" spans="1:39" x14ac:dyDescent="0.45">
      <c r="A1" t="s">
        <v>29</v>
      </c>
    </row>
    <row r="2" spans="1:39" x14ac:dyDescent="0.45">
      <c r="A2" t="s">
        <v>30</v>
      </c>
    </row>
    <row r="3" spans="1:39" x14ac:dyDescent="0.45">
      <c r="A3" t="s">
        <v>84</v>
      </c>
    </row>
    <row r="5" spans="1:39" x14ac:dyDescent="0.45">
      <c r="A5" s="2" t="s">
        <v>79</v>
      </c>
      <c r="B5" s="9"/>
      <c r="C5" s="9"/>
      <c r="D5" s="9"/>
      <c r="E5" s="2"/>
    </row>
    <row r="6" spans="1:39" x14ac:dyDescent="0.45">
      <c r="A6" s="8" t="s">
        <v>85</v>
      </c>
      <c r="E6" s="19"/>
    </row>
    <row r="7" spans="1:39" x14ac:dyDescent="0.45">
      <c r="A7" t="s">
        <v>86</v>
      </c>
      <c r="B7">
        <f>AVERAGE(C12:C13)</f>
        <v>0.32210382444385899</v>
      </c>
      <c r="E7" s="19"/>
    </row>
    <row r="9" spans="1:39" ht="57" x14ac:dyDescent="0.45">
      <c r="A9" s="18" t="s">
        <v>73</v>
      </c>
      <c r="B9" s="18"/>
      <c r="C9" s="10" t="s">
        <v>74</v>
      </c>
      <c r="D9" s="10">
        <v>2015</v>
      </c>
      <c r="E9" s="10">
        <v>2016</v>
      </c>
      <c r="F9" s="10">
        <v>2017</v>
      </c>
      <c r="G9" s="10">
        <v>2018</v>
      </c>
      <c r="H9" s="10">
        <v>2019</v>
      </c>
      <c r="I9" s="10">
        <v>2020</v>
      </c>
      <c r="J9" s="10">
        <v>2021</v>
      </c>
      <c r="K9" s="10">
        <v>2022</v>
      </c>
      <c r="L9" s="10">
        <v>2023</v>
      </c>
      <c r="M9" s="10">
        <v>2024</v>
      </c>
      <c r="N9" s="10">
        <v>2025</v>
      </c>
      <c r="O9" s="10">
        <v>2026</v>
      </c>
      <c r="P9" s="10">
        <v>2027</v>
      </c>
      <c r="Q9" s="10">
        <v>2028</v>
      </c>
      <c r="R9" s="10">
        <v>2029</v>
      </c>
      <c r="S9" s="10">
        <v>2030</v>
      </c>
      <c r="T9" s="10">
        <v>2031</v>
      </c>
      <c r="U9" s="10">
        <v>2032</v>
      </c>
      <c r="V9" s="10">
        <v>2033</v>
      </c>
      <c r="W9" s="10">
        <v>2034</v>
      </c>
      <c r="X9" s="10">
        <v>2035</v>
      </c>
      <c r="Y9" s="10">
        <v>2036</v>
      </c>
      <c r="Z9" s="10">
        <v>2037</v>
      </c>
      <c r="AA9" s="10">
        <v>2038</v>
      </c>
      <c r="AB9" s="10">
        <v>2039</v>
      </c>
      <c r="AC9" s="10">
        <v>2040</v>
      </c>
      <c r="AD9" s="10">
        <v>2041</v>
      </c>
      <c r="AE9" s="10">
        <v>2042</v>
      </c>
      <c r="AF9" s="10">
        <v>2043</v>
      </c>
      <c r="AG9" s="10">
        <v>2044</v>
      </c>
      <c r="AH9" s="10">
        <v>2045</v>
      </c>
      <c r="AI9" s="10">
        <v>2046</v>
      </c>
      <c r="AJ9" s="10">
        <v>2047</v>
      </c>
      <c r="AK9" s="10">
        <v>2048</v>
      </c>
      <c r="AL9" s="10">
        <v>2049</v>
      </c>
      <c r="AM9" s="10">
        <v>2050</v>
      </c>
    </row>
    <row r="10" spans="1:39" x14ac:dyDescent="0.45">
      <c r="A10" t="s">
        <v>75</v>
      </c>
      <c r="B10" t="s">
        <v>17</v>
      </c>
      <c r="C10">
        <f>AVERAGE(D10:AM10)</f>
        <v>0.27176472740084945</v>
      </c>
      <c r="D10">
        <v>0.26228063766191956</v>
      </c>
      <c r="E10">
        <v>0.26359319390798519</v>
      </c>
      <c r="F10">
        <v>0.2643112018155846</v>
      </c>
      <c r="G10">
        <v>0.26463209321580722</v>
      </c>
      <c r="H10">
        <v>0.26453042754932155</v>
      </c>
      <c r="I10">
        <v>0.26415015087812083</v>
      </c>
      <c r="J10">
        <v>0.26277507616159357</v>
      </c>
      <c r="K10">
        <v>0.26178790797394536</v>
      </c>
      <c r="L10">
        <v>0.2611870205028925</v>
      </c>
      <c r="M10">
        <v>0.26088942569552509</v>
      </c>
      <c r="N10">
        <v>0.2608131576849273</v>
      </c>
      <c r="O10">
        <v>0.26091657633982862</v>
      </c>
      <c r="P10">
        <v>0.26118951646492472</v>
      </c>
      <c r="Q10">
        <v>0.26159403200673342</v>
      </c>
      <c r="R10">
        <v>0.26216674008371382</v>
      </c>
      <c r="S10">
        <v>0.2629757919279001</v>
      </c>
      <c r="T10">
        <v>0.26401144531548526</v>
      </c>
      <c r="U10">
        <v>0.26525209998156529</v>
      </c>
      <c r="V10">
        <v>0.26666514392802393</v>
      </c>
      <c r="W10">
        <v>0.26820271129058149</v>
      </c>
      <c r="X10">
        <v>0.26981254834693658</v>
      </c>
      <c r="Y10">
        <v>0.27146269973192827</v>
      </c>
      <c r="Z10">
        <v>0.27311531616819679</v>
      </c>
      <c r="AA10">
        <v>0.2747552379590269</v>
      </c>
      <c r="AB10">
        <v>0.27636329820396216</v>
      </c>
      <c r="AC10">
        <v>0.27794981030361521</v>
      </c>
      <c r="AD10">
        <v>0.27951864758500633</v>
      </c>
      <c r="AE10">
        <v>0.28110467442254372</v>
      </c>
      <c r="AF10">
        <v>0.28272547791656338</v>
      </c>
      <c r="AG10">
        <v>0.28440997829981302</v>
      </c>
      <c r="AH10">
        <v>0.28617803690150306</v>
      </c>
      <c r="AI10">
        <v>0.28806035896558918</v>
      </c>
      <c r="AJ10">
        <v>0.29007245805231663</v>
      </c>
      <c r="AK10">
        <v>0.29225969775458571</v>
      </c>
      <c r="AL10">
        <v>0.29462468103135731</v>
      </c>
      <c r="AM10">
        <v>0.29719291440125567</v>
      </c>
    </row>
    <row r="11" spans="1:39" x14ac:dyDescent="0.45">
      <c r="A11" t="s">
        <v>76</v>
      </c>
      <c r="B11" t="s">
        <v>17</v>
      </c>
      <c r="C11">
        <f>AVERAGE(D11:AM11)</f>
        <v>0.21125392738484575</v>
      </c>
      <c r="D11">
        <v>0.24805315691689736</v>
      </c>
      <c r="E11">
        <v>0.24805315691689736</v>
      </c>
      <c r="F11">
        <v>0.2481050142161946</v>
      </c>
      <c r="G11">
        <v>0.24810272976369338</v>
      </c>
      <c r="H11">
        <v>0.2480611726236838</v>
      </c>
      <c r="I11">
        <v>0.24771450851818627</v>
      </c>
      <c r="J11">
        <v>0.24747651434974044</v>
      </c>
      <c r="K11">
        <v>0.24723453159570991</v>
      </c>
      <c r="L11">
        <v>0.24693190624447817</v>
      </c>
      <c r="M11">
        <v>0.2464416353261521</v>
      </c>
      <c r="N11">
        <v>0.24559524972211136</v>
      </c>
      <c r="O11">
        <v>0.24431474061877653</v>
      </c>
      <c r="P11">
        <v>0.24253213485163427</v>
      </c>
      <c r="Q11">
        <v>0.24017972782413397</v>
      </c>
      <c r="R11">
        <v>0.23723285563282934</v>
      </c>
      <c r="S11">
        <v>0.23366650571755343</v>
      </c>
      <c r="T11">
        <v>0.22953099832977122</v>
      </c>
      <c r="U11">
        <v>0.22493454958175127</v>
      </c>
      <c r="V11">
        <v>0.22007503699864972</v>
      </c>
      <c r="W11">
        <v>0.21506857547000613</v>
      </c>
      <c r="X11">
        <v>0.21005044229240247</v>
      </c>
      <c r="Y11">
        <v>0.20511314460848429</v>
      </c>
      <c r="Z11">
        <v>0.2003177683749752</v>
      </c>
      <c r="AA11">
        <v>0.19569583375471525</v>
      </c>
      <c r="AB11">
        <v>0.19123608175044096</v>
      </c>
      <c r="AC11">
        <v>0.18691476408210217</v>
      </c>
      <c r="AD11">
        <v>0.182650464647543</v>
      </c>
      <c r="AE11">
        <v>0.17835132052625641</v>
      </c>
      <c r="AF11">
        <v>0.17394353827624637</v>
      </c>
      <c r="AG11">
        <v>0.16935859513264795</v>
      </c>
      <c r="AH11">
        <v>0.16452135266697854</v>
      </c>
      <c r="AI11">
        <v>0.15938337211830492</v>
      </c>
      <c r="AJ11">
        <v>0.15388629331785617</v>
      </c>
      <c r="AK11">
        <v>0.14797671882767899</v>
      </c>
      <c r="AL11">
        <v>0.14161058080243796</v>
      </c>
      <c r="AM11">
        <v>0.13482641345652482</v>
      </c>
    </row>
    <row r="12" spans="1:39" x14ac:dyDescent="0.45">
      <c r="A12" t="s">
        <v>77</v>
      </c>
      <c r="B12" t="s">
        <v>17</v>
      </c>
      <c r="C12">
        <f t="shared" ref="C12:C13" si="0">AVERAGE(D12:AM12)</f>
        <v>0.32210382444385899</v>
      </c>
      <c r="D12">
        <v>0.25727352788693197</v>
      </c>
      <c r="E12">
        <v>0.25727352788693197</v>
      </c>
      <c r="F12">
        <v>0.25780600092369998</v>
      </c>
      <c r="G12">
        <v>0.25804356238189252</v>
      </c>
      <c r="H12">
        <v>0.25812790669059332</v>
      </c>
      <c r="I12">
        <v>0.25809131927809464</v>
      </c>
      <c r="J12">
        <v>0.2580427137142759</v>
      </c>
      <c r="K12">
        <v>0.25796843429493871</v>
      </c>
      <c r="L12">
        <v>0.25790879797188432</v>
      </c>
      <c r="M12">
        <v>0.25807693682588789</v>
      </c>
      <c r="N12">
        <v>0.25825823552835825</v>
      </c>
      <c r="O12">
        <v>0.25854777343975488</v>
      </c>
      <c r="P12">
        <v>0.25907883653115898</v>
      </c>
      <c r="Q12">
        <v>0.26004869611035586</v>
      </c>
      <c r="R12">
        <v>0.26125320919107331</v>
      </c>
      <c r="S12">
        <v>0.26299243115150922</v>
      </c>
      <c r="T12">
        <v>0.26531219402355993</v>
      </c>
      <c r="U12">
        <v>0.26822083001610897</v>
      </c>
      <c r="V12">
        <v>0.27199992366152009</v>
      </c>
      <c r="W12">
        <v>0.27682873782100853</v>
      </c>
      <c r="X12">
        <v>0.28288133799560128</v>
      </c>
      <c r="Y12">
        <v>0.29011173132392676</v>
      </c>
      <c r="Z12">
        <v>0.29894196246043714</v>
      </c>
      <c r="AA12">
        <v>0.30954792399856151</v>
      </c>
      <c r="AB12">
        <v>0.32206273362763377</v>
      </c>
      <c r="AC12">
        <v>0.33614863340503198</v>
      </c>
      <c r="AD12">
        <v>0.35239308511072198</v>
      </c>
      <c r="AE12">
        <v>0.37059248314911358</v>
      </c>
      <c r="AF12">
        <v>0.39113304426510437</v>
      </c>
      <c r="AG12">
        <v>0.41344856261775098</v>
      </c>
      <c r="AH12">
        <v>0.43733287177550689</v>
      </c>
      <c r="AI12">
        <v>0.46216738861733225</v>
      </c>
      <c r="AJ12">
        <v>0.48782865987816593</v>
      </c>
      <c r="AK12">
        <v>0.51426458717224066</v>
      </c>
      <c r="AL12">
        <v>0.54024368472788842</v>
      </c>
      <c r="AM12">
        <v>0.56548539452436564</v>
      </c>
    </row>
    <row r="13" spans="1:39" x14ac:dyDescent="0.45">
      <c r="A13" t="s">
        <v>78</v>
      </c>
      <c r="B13" t="s">
        <v>17</v>
      </c>
      <c r="C13">
        <f t="shared" si="0"/>
        <v>0.32210382444385899</v>
      </c>
      <c r="D13">
        <v>0.25727352788693197</v>
      </c>
      <c r="E13">
        <v>0.25727352788693197</v>
      </c>
      <c r="F13">
        <v>0.25780600092369998</v>
      </c>
      <c r="G13">
        <v>0.25804356238189252</v>
      </c>
      <c r="H13">
        <v>0.25812790669059332</v>
      </c>
      <c r="I13">
        <v>0.25809131927809464</v>
      </c>
      <c r="J13">
        <v>0.2580427137142759</v>
      </c>
      <c r="K13">
        <v>0.25796843429493871</v>
      </c>
      <c r="L13">
        <v>0.25790879797188432</v>
      </c>
      <c r="M13">
        <v>0.25807693682588789</v>
      </c>
      <c r="N13">
        <v>0.25825823552835825</v>
      </c>
      <c r="O13">
        <v>0.25854777343975488</v>
      </c>
      <c r="P13">
        <v>0.25907883653115898</v>
      </c>
      <c r="Q13">
        <v>0.26004869611035586</v>
      </c>
      <c r="R13">
        <v>0.26125320919107331</v>
      </c>
      <c r="S13">
        <v>0.26299243115150922</v>
      </c>
      <c r="T13">
        <v>0.26531219402355993</v>
      </c>
      <c r="U13">
        <v>0.26822083001610897</v>
      </c>
      <c r="V13">
        <v>0.27199992366152009</v>
      </c>
      <c r="W13">
        <v>0.27682873782100853</v>
      </c>
      <c r="X13">
        <v>0.28288133799560128</v>
      </c>
      <c r="Y13">
        <v>0.29011173132392676</v>
      </c>
      <c r="Z13">
        <v>0.29894196246043714</v>
      </c>
      <c r="AA13">
        <v>0.30954792399856151</v>
      </c>
      <c r="AB13">
        <v>0.32206273362763377</v>
      </c>
      <c r="AC13">
        <v>0.33614863340503198</v>
      </c>
      <c r="AD13">
        <v>0.35239308511072198</v>
      </c>
      <c r="AE13">
        <v>0.37059248314911358</v>
      </c>
      <c r="AF13">
        <v>0.39113304426510437</v>
      </c>
      <c r="AG13">
        <v>0.41344856261775098</v>
      </c>
      <c r="AH13">
        <v>0.43733287177550689</v>
      </c>
      <c r="AI13">
        <v>0.46216738861733225</v>
      </c>
      <c r="AJ13">
        <v>0.48782865987816593</v>
      </c>
      <c r="AK13">
        <v>0.51426458717224066</v>
      </c>
      <c r="AL13">
        <v>0.54024368472788842</v>
      </c>
      <c r="AM13">
        <v>0.56548539452436564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/>
  </sheetViews>
  <sheetFormatPr defaultColWidth="9.1328125" defaultRowHeight="14.25" x14ac:dyDescent="0.45"/>
  <cols>
    <col min="1" max="1" width="24.73046875" customWidth="1"/>
    <col min="2" max="2" width="14.86328125" customWidth="1"/>
    <col min="3" max="3" width="34" customWidth="1"/>
  </cols>
  <sheetData>
    <row r="1" spans="1:3" x14ac:dyDescent="0.45">
      <c r="A1" s="2" t="s">
        <v>38</v>
      </c>
      <c r="B1" s="9"/>
      <c r="C1" s="9"/>
    </row>
    <row r="2" spans="1:3" x14ac:dyDescent="0.45">
      <c r="A2" s="1" t="s">
        <v>4</v>
      </c>
      <c r="B2" s="5" t="s">
        <v>9</v>
      </c>
      <c r="C2" s="1" t="s">
        <v>10</v>
      </c>
    </row>
    <row r="3" spans="1:3" x14ac:dyDescent="0.45">
      <c r="A3" t="s">
        <v>2</v>
      </c>
      <c r="B3">
        <f>-'Ricardo Energy &amp; Environment'!G5</f>
        <v>0.32400000000000001</v>
      </c>
      <c r="C3" t="s">
        <v>69</v>
      </c>
    </row>
    <row r="4" spans="1:3" x14ac:dyDescent="0.45">
      <c r="A4" t="s">
        <v>3</v>
      </c>
      <c r="B4">
        <f>-'Ricardo Energy &amp; Environment'!G11</f>
        <v>9.8999999999999991E-2</v>
      </c>
      <c r="C4" t="s">
        <v>70</v>
      </c>
    </row>
    <row r="5" spans="1:3" x14ac:dyDescent="0.45">
      <c r="A5" t="s">
        <v>5</v>
      </c>
      <c r="B5" s="17">
        <f>-'Ricardo Energy &amp; Environment'!G14</f>
        <v>3.4253333333333323E-2</v>
      </c>
    </row>
    <row r="6" spans="1:3" x14ac:dyDescent="0.45">
      <c r="A6" t="s">
        <v>6</v>
      </c>
      <c r="B6">
        <f>-'Ricardo Energy &amp; Environment'!G13</f>
        <v>2.3999999999999994E-2</v>
      </c>
      <c r="C6" t="s">
        <v>71</v>
      </c>
    </row>
    <row r="7" spans="1:3" x14ac:dyDescent="0.45">
      <c r="A7" t="s">
        <v>7</v>
      </c>
      <c r="B7">
        <f>-'Ricardo Energy &amp; Environment'!G12</f>
        <v>1.7999999999999995E-2</v>
      </c>
      <c r="C7" t="s">
        <v>72</v>
      </c>
    </row>
    <row r="8" spans="1:3" x14ac:dyDescent="0.45">
      <c r="A8" t="s">
        <v>8</v>
      </c>
      <c r="B8">
        <f>-'Ricardo Energy &amp; Environment'!G8</f>
        <v>0.24599999999999997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>
      <selection activeCell="B2" sqref="B2"/>
    </sheetView>
  </sheetViews>
  <sheetFormatPr defaultColWidth="9.1328125" defaultRowHeight="14.25" x14ac:dyDescent="0.45"/>
  <cols>
    <col min="1" max="1" width="26" customWidth="1"/>
    <col min="2" max="2" width="24.265625" customWidth="1"/>
    <col min="3" max="3" width="20.86328125" customWidth="1"/>
    <col min="4" max="4" width="19.265625" customWidth="1"/>
    <col min="5" max="5" width="17.59765625" customWidth="1"/>
    <col min="6" max="8" width="21.59765625" customWidth="1"/>
  </cols>
  <sheetData>
    <row r="1" spans="1:8" x14ac:dyDescent="0.4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45">
      <c r="A2" t="s">
        <v>17</v>
      </c>
      <c r="B2">
        <f>Data!$B$3</f>
        <v>0.32400000000000001</v>
      </c>
      <c r="C2">
        <v>0</v>
      </c>
      <c r="D2">
        <v>0</v>
      </c>
      <c r="E2">
        <v>0</v>
      </c>
      <c r="F2">
        <f>Data!$B3*elec_fraction</f>
        <v>0.10436163911981032</v>
      </c>
      <c r="G2">
        <v>0</v>
      </c>
      <c r="H2">
        <v>0</v>
      </c>
    </row>
    <row r="3" spans="1:8" x14ac:dyDescent="0.45">
      <c r="A3" t="s">
        <v>18</v>
      </c>
      <c r="B3">
        <v>0</v>
      </c>
      <c r="C3">
        <f>Data!$B$3</f>
        <v>0.32400000000000001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19</v>
      </c>
      <c r="B4">
        <v>0</v>
      </c>
      <c r="C4">
        <v>0</v>
      </c>
      <c r="D4">
        <f>Data!$B$3</f>
        <v>0.32400000000000001</v>
      </c>
      <c r="E4">
        <v>0</v>
      </c>
      <c r="F4">
        <f>Data!$B$3*(1-elec_fraction)</f>
        <v>0.2196383608801897</v>
      </c>
      <c r="G4">
        <v>0</v>
      </c>
      <c r="H4">
        <v>0</v>
      </c>
    </row>
    <row r="5" spans="1:8" x14ac:dyDescent="0.45">
      <c r="A5" t="s">
        <v>20</v>
      </c>
      <c r="B5">
        <v>0</v>
      </c>
      <c r="C5">
        <v>0</v>
      </c>
      <c r="D5">
        <v>0</v>
      </c>
      <c r="E5">
        <f>Data!$B$3</f>
        <v>0.32400000000000001</v>
      </c>
      <c r="F5">
        <v>0</v>
      </c>
      <c r="G5">
        <v>0</v>
      </c>
      <c r="H5">
        <v>0</v>
      </c>
    </row>
    <row r="6" spans="1:8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0.32400000000000001</v>
      </c>
      <c r="H10">
        <v>0</v>
      </c>
    </row>
    <row r="11" spans="1:8" x14ac:dyDescent="0.4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0.32400000000000001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topLeftCell="B1" workbookViewId="0">
      <selection activeCell="F2" sqref="F2"/>
    </sheetView>
  </sheetViews>
  <sheetFormatPr defaultColWidth="9.1328125" defaultRowHeight="14.25" x14ac:dyDescent="0.45"/>
  <cols>
    <col min="1" max="1" width="26" customWidth="1"/>
    <col min="2" max="2" width="24.265625" customWidth="1"/>
    <col min="3" max="3" width="20.86328125" customWidth="1"/>
    <col min="4" max="4" width="19.265625" customWidth="1"/>
    <col min="5" max="5" width="17.59765625" customWidth="1"/>
    <col min="6" max="8" width="21.59765625" customWidth="1"/>
  </cols>
  <sheetData>
    <row r="1" spans="1:8" x14ac:dyDescent="0.4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45">
      <c r="A2" t="s">
        <v>17</v>
      </c>
      <c r="B2">
        <f>Data!$B$4</f>
        <v>9.8999999999999991E-2</v>
      </c>
      <c r="C2">
        <v>0</v>
      </c>
      <c r="D2">
        <v>0</v>
      </c>
      <c r="E2">
        <v>0</v>
      </c>
      <c r="F2">
        <f>Data!$B$4*elec_fraction</f>
        <v>3.1888278619942034E-2</v>
      </c>
      <c r="G2">
        <v>0</v>
      </c>
      <c r="H2">
        <v>0</v>
      </c>
    </row>
    <row r="3" spans="1:8" x14ac:dyDescent="0.45">
      <c r="A3" t="s">
        <v>18</v>
      </c>
      <c r="B3">
        <v>0</v>
      </c>
      <c r="C3">
        <f>Data!$B$4</f>
        <v>9.8999999999999991E-2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19</v>
      </c>
      <c r="B4">
        <v>0</v>
      </c>
      <c r="C4">
        <v>0</v>
      </c>
      <c r="D4">
        <f>Data!$B$4</f>
        <v>9.8999999999999991E-2</v>
      </c>
      <c r="E4">
        <v>0</v>
      </c>
      <c r="F4">
        <v>0</v>
      </c>
      <c r="G4">
        <v>0</v>
      </c>
      <c r="H4">
        <v>0</v>
      </c>
    </row>
    <row r="5" spans="1:8" x14ac:dyDescent="0.45">
      <c r="A5" t="s">
        <v>20</v>
      </c>
      <c r="B5">
        <v>0</v>
      </c>
      <c r="C5">
        <v>0</v>
      </c>
      <c r="D5">
        <v>0</v>
      </c>
      <c r="E5">
        <f>Data!$B$4</f>
        <v>9.8999999999999991E-2</v>
      </c>
      <c r="F5">
        <f>Data!$B$4*(1-elec_fraction)</f>
        <v>6.7111721380057957E-2</v>
      </c>
      <c r="G5">
        <v>0</v>
      </c>
      <c r="H5">
        <v>0</v>
      </c>
    </row>
    <row r="6" spans="1:8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9.8999999999999991E-2</v>
      </c>
      <c r="H10">
        <v>0</v>
      </c>
    </row>
    <row r="11" spans="1:8" x14ac:dyDescent="0.4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9.8999999999999991E-2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>
      <selection activeCell="G42" sqref="G42"/>
    </sheetView>
  </sheetViews>
  <sheetFormatPr defaultColWidth="9.1328125" defaultRowHeight="14.25" x14ac:dyDescent="0.45"/>
  <cols>
    <col min="1" max="1" width="26" customWidth="1"/>
    <col min="2" max="2" width="24.265625" customWidth="1"/>
    <col min="3" max="3" width="20.86328125" customWidth="1"/>
    <col min="4" max="4" width="19.265625" customWidth="1"/>
    <col min="5" max="5" width="17.59765625" customWidth="1"/>
    <col min="6" max="8" width="21.59765625" customWidth="1"/>
  </cols>
  <sheetData>
    <row r="1" spans="1:8" x14ac:dyDescent="0.4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45">
      <c r="A2" t="s">
        <v>17</v>
      </c>
      <c r="B2">
        <f>Data!$B$5</f>
        <v>3.4253333333333323E-2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5">
      <c r="A3" t="s">
        <v>18</v>
      </c>
      <c r="B3">
        <v>0</v>
      </c>
      <c r="C3">
        <f>Data!$B$5</f>
        <v>3.4253333333333323E-2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19</v>
      </c>
      <c r="B4">
        <v>0</v>
      </c>
      <c r="C4">
        <v>0</v>
      </c>
      <c r="D4">
        <f>Data!$B$5</f>
        <v>3.4253333333333323E-2</v>
      </c>
      <c r="E4">
        <v>0</v>
      </c>
      <c r="F4">
        <v>0</v>
      </c>
      <c r="G4">
        <v>0</v>
      </c>
      <c r="H4">
        <v>0</v>
      </c>
    </row>
    <row r="5" spans="1:8" x14ac:dyDescent="0.4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 t="s">
        <v>23</v>
      </c>
      <c r="B8">
        <v>0</v>
      </c>
      <c r="C8">
        <v>0</v>
      </c>
      <c r="D8">
        <v>0</v>
      </c>
      <c r="E8">
        <f>Data!$B$5</f>
        <v>3.4253333333333323E-2</v>
      </c>
      <c r="F8">
        <v>0</v>
      </c>
      <c r="G8">
        <v>0</v>
      </c>
      <c r="H8">
        <v>0</v>
      </c>
    </row>
    <row r="9" spans="1:8" x14ac:dyDescent="0.4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3.4253333333333323E-2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>
      <selection activeCell="H11" sqref="H11"/>
    </sheetView>
  </sheetViews>
  <sheetFormatPr defaultColWidth="9.1328125" defaultRowHeight="14.25" x14ac:dyDescent="0.45"/>
  <cols>
    <col min="1" max="1" width="26" customWidth="1"/>
    <col min="2" max="2" width="24.265625" customWidth="1"/>
    <col min="3" max="3" width="20.86328125" customWidth="1"/>
    <col min="4" max="4" width="19.265625" customWidth="1"/>
    <col min="5" max="5" width="17.59765625" customWidth="1"/>
    <col min="6" max="8" width="21.59765625" customWidth="1"/>
  </cols>
  <sheetData>
    <row r="1" spans="1:8" x14ac:dyDescent="0.4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45">
      <c r="A2" t="s">
        <v>17</v>
      </c>
      <c r="B2">
        <f>Data!$B$6</f>
        <v>2.3999999999999994E-2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5">
      <c r="A3" t="s">
        <v>18</v>
      </c>
      <c r="B3">
        <v>0</v>
      </c>
      <c r="C3">
        <f>Data!$B$6</f>
        <v>2.3999999999999994E-2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19</v>
      </c>
      <c r="B4">
        <v>0</v>
      </c>
      <c r="C4">
        <v>0</v>
      </c>
      <c r="D4">
        <f>Data!$B$6</f>
        <v>2.3999999999999994E-2</v>
      </c>
      <c r="E4">
        <v>0</v>
      </c>
      <c r="F4">
        <v>0</v>
      </c>
      <c r="G4">
        <v>0</v>
      </c>
      <c r="H4">
        <v>0</v>
      </c>
    </row>
    <row r="5" spans="1:8" x14ac:dyDescent="0.45">
      <c r="A5" t="s">
        <v>20</v>
      </c>
      <c r="B5">
        <v>0</v>
      </c>
      <c r="C5">
        <v>0</v>
      </c>
      <c r="D5">
        <v>0</v>
      </c>
      <c r="E5">
        <f>Data!$B$6</f>
        <v>2.3999999999999994E-2</v>
      </c>
      <c r="F5">
        <v>0</v>
      </c>
      <c r="G5">
        <v>0</v>
      </c>
      <c r="H5">
        <v>0</v>
      </c>
    </row>
    <row r="6" spans="1:8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2.3999999999999994E-2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tabSelected="1" workbookViewId="0">
      <selection activeCell="E11" sqref="E11"/>
    </sheetView>
  </sheetViews>
  <sheetFormatPr defaultColWidth="9.1328125" defaultRowHeight="14.25" x14ac:dyDescent="0.45"/>
  <cols>
    <col min="1" max="1" width="26" customWidth="1"/>
    <col min="2" max="2" width="24.265625" customWidth="1"/>
    <col min="3" max="3" width="20.86328125" customWidth="1"/>
    <col min="4" max="4" width="19.265625" customWidth="1"/>
    <col min="5" max="5" width="17.59765625" customWidth="1"/>
    <col min="6" max="8" width="21.59765625" customWidth="1"/>
  </cols>
  <sheetData>
    <row r="1" spans="1:8" x14ac:dyDescent="0.4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45">
      <c r="A2" t="s">
        <v>17</v>
      </c>
      <c r="B2">
        <f>Data!$B$7</f>
        <v>1.7999999999999995E-2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5">
      <c r="A3" t="s">
        <v>18</v>
      </c>
      <c r="B3">
        <v>0</v>
      </c>
      <c r="C3">
        <f>Data!$B$7</f>
        <v>1.7999999999999995E-2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19</v>
      </c>
      <c r="B4">
        <v>0</v>
      </c>
      <c r="C4">
        <v>0</v>
      </c>
      <c r="D4">
        <f>Data!$B$7</f>
        <v>1.7999999999999995E-2</v>
      </c>
      <c r="E4">
        <v>0</v>
      </c>
      <c r="F4">
        <v>0</v>
      </c>
      <c r="G4">
        <v>0</v>
      </c>
      <c r="H4">
        <v>0</v>
      </c>
    </row>
    <row r="5" spans="1:8" x14ac:dyDescent="0.45">
      <c r="A5" t="s">
        <v>20</v>
      </c>
      <c r="B5">
        <v>0</v>
      </c>
      <c r="C5">
        <v>0</v>
      </c>
      <c r="D5">
        <v>0</v>
      </c>
      <c r="E5" s="20">
        <f>Data!$B$7*1</f>
        <v>1.7999999999999995E-2</v>
      </c>
      <c r="F5">
        <v>0</v>
      </c>
      <c r="G5">
        <v>0</v>
      </c>
      <c r="H5">
        <v>0</v>
      </c>
    </row>
    <row r="6" spans="1:8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 t="s">
        <v>33</v>
      </c>
      <c r="B9">
        <v>0</v>
      </c>
      <c r="C9">
        <v>0</v>
      </c>
      <c r="D9">
        <v>0</v>
      </c>
      <c r="E9" s="20">
        <v>0</v>
      </c>
      <c r="F9">
        <v>0</v>
      </c>
      <c r="G9">
        <v>0</v>
      </c>
      <c r="H9">
        <v>0</v>
      </c>
    </row>
    <row r="10" spans="1:8" x14ac:dyDescent="0.4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1.7999999999999995E-2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About</vt:lpstr>
      <vt:lpstr>Ricardo Energy &amp; Environment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2015-06-16T18:03:32Z</dcterms:created>
  <dcterms:modified xsi:type="dcterms:W3CDTF">2021-02-24T18:56:11Z</dcterms:modified>
</cp:coreProperties>
</file>