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Projects\2 - Ad Hoc\EPS\eps-us-2.1.0\InputData\trans\PTFURfE\"/>
    </mc:Choice>
  </mc:AlternateContent>
  <xr:revisionPtr revIDLastSave="0" documentId="13_ncr:1_{BF562817-ADC6-4A1C-ACD4-B54DB9451D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Road Calculations" sheetId="9" r:id="rId2"/>
    <sheet name="Rail Calculations" sheetId="8" r:id="rId3"/>
    <sheet name="HDVs, Rail" sheetId="2" r:id="rId4"/>
    <sheet name="PTFURfE" sheetId="4" r:id="rId5"/>
    <sheet name="Cross-check  POTENCIA Data" sheetId="11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1" l="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C12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D7" i="11"/>
  <c r="E7" i="11"/>
  <c r="F7" i="11"/>
  <c r="G7" i="11"/>
  <c r="H7" i="11"/>
  <c r="I7" i="11"/>
  <c r="J7" i="11"/>
  <c r="K7" i="11"/>
  <c r="L7" i="11"/>
  <c r="M7" i="11"/>
  <c r="N7" i="11"/>
  <c r="C7" i="11"/>
  <c r="B17" i="2"/>
  <c r="B18" i="2" l="1"/>
  <c r="F35" i="9"/>
  <c r="E36" i="9"/>
  <c r="F36" i="9" s="1"/>
  <c r="E35" i="9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7" i="9"/>
  <c r="F27" i="9" s="1"/>
  <c r="E28" i="9"/>
  <c r="F28" i="9" s="1"/>
  <c r="B21" i="2"/>
  <c r="E19" i="8"/>
  <c r="F19" i="8" s="1"/>
  <c r="D19" i="8"/>
  <c r="D18" i="8"/>
  <c r="E18" i="8" s="1"/>
  <c r="F18" i="8" s="1"/>
  <c r="D20" i="8"/>
  <c r="E20" i="8" s="1"/>
  <c r="F20" i="8" s="1"/>
  <c r="G27" i="9" l="1"/>
  <c r="G35" i="9"/>
  <c r="G29" i="9"/>
  <c r="G34" i="9"/>
  <c r="G30" i="9"/>
  <c r="B7" i="4"/>
  <c r="C7" i="4"/>
  <c r="B3" i="4"/>
  <c r="C3" i="4"/>
  <c r="C2" i="4"/>
  <c r="B2" i="4"/>
  <c r="B19" i="2"/>
  <c r="B20" i="2"/>
  <c r="B6" i="4"/>
  <c r="F68" i="9"/>
  <c r="F78" i="9"/>
  <c r="F77" i="9"/>
  <c r="G36" i="9" s="1"/>
  <c r="F76" i="9"/>
  <c r="F75" i="9"/>
  <c r="F74" i="9"/>
  <c r="F73" i="9"/>
  <c r="G33" i="9" s="1"/>
  <c r="F72" i="9"/>
  <c r="F71" i="9"/>
  <c r="G32" i="9" s="1"/>
  <c r="F70" i="9"/>
  <c r="G31" i="9" s="1"/>
  <c r="F69" i="9"/>
  <c r="F67" i="9"/>
  <c r="F66" i="9"/>
  <c r="F65" i="9"/>
  <c r="G28" i="9" s="1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G12" i="9" s="1"/>
  <c r="E26" i="9"/>
  <c r="F26" i="9" s="1"/>
  <c r="E25" i="9"/>
  <c r="F25" i="9" s="1"/>
  <c r="G25" i="9" s="1"/>
  <c r="E24" i="9"/>
  <c r="F24" i="9" s="1"/>
  <c r="E23" i="9"/>
  <c r="F23" i="9" s="1"/>
  <c r="E22" i="9"/>
  <c r="F22" i="9" s="1"/>
  <c r="F21" i="9"/>
  <c r="G21" i="9" s="1"/>
  <c r="E21" i="9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F13" i="9"/>
  <c r="G13" i="9" s="1"/>
  <c r="E13" i="9"/>
  <c r="E12" i="9"/>
  <c r="F12" i="9" s="1"/>
  <c r="E33" i="8"/>
  <c r="E32" i="8"/>
  <c r="C31" i="8"/>
  <c r="E31" i="8" s="1"/>
  <c r="E30" i="8"/>
  <c r="F17" i="8" s="1"/>
  <c r="E29" i="8"/>
  <c r="E28" i="8"/>
  <c r="F15" i="8" s="1"/>
  <c r="C27" i="8"/>
  <c r="E27" i="8" s="1"/>
  <c r="F14" i="8" s="1"/>
  <c r="E26" i="8"/>
  <c r="F13" i="8" s="1"/>
  <c r="C18" i="8"/>
  <c r="E17" i="8"/>
  <c r="D17" i="8"/>
  <c r="D16" i="8"/>
  <c r="E16" i="8" s="1"/>
  <c r="D15" i="8"/>
  <c r="E15" i="8" s="1"/>
  <c r="C14" i="8"/>
  <c r="D14" i="8" s="1"/>
  <c r="E14" i="8" s="1"/>
  <c r="D13" i="8"/>
  <c r="E13" i="8" s="1"/>
  <c r="G15" i="9" l="1"/>
  <c r="G17" i="9"/>
  <c r="G22" i="9"/>
  <c r="G19" i="9"/>
  <c r="G14" i="9"/>
  <c r="G26" i="9"/>
  <c r="G23" i="9"/>
  <c r="F16" i="8"/>
  <c r="G24" i="9"/>
  <c r="G18" i="9"/>
  <c r="G16" i="9"/>
  <c r="G20" i="9"/>
  <c r="C12" i="8"/>
  <c r="D12" i="8" s="1"/>
  <c r="E12" i="8" s="1"/>
  <c r="C25" i="8"/>
  <c r="C24" i="8" l="1"/>
  <c r="E24" i="8" s="1"/>
  <c r="E25" i="8"/>
  <c r="F12" i="8" s="1"/>
</calcChain>
</file>

<file path=xl/sharedStrings.xml><?xml version="1.0" encoding="utf-8"?>
<sst xmlns="http://schemas.openxmlformats.org/spreadsheetml/2006/main" count="184" uniqueCount="93">
  <si>
    <t>Source:</t>
  </si>
  <si>
    <t>Model Vehicle Type</t>
  </si>
  <si>
    <t>Energy Use (BTU/passenger*mile)</t>
  </si>
  <si>
    <t>passenger HDV</t>
  </si>
  <si>
    <t>Fuel Type</t>
  </si>
  <si>
    <t>petroleum diesel</t>
  </si>
  <si>
    <t>electricity</t>
  </si>
  <si>
    <t>passenger rail</t>
  </si>
  <si>
    <t>LDVs</t>
  </si>
  <si>
    <t>Percentage Fuel Use Reduction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</si>
  <si>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</si>
  <si>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</si>
  <si>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</si>
  <si>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</si>
  <si>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</si>
  <si>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</si>
  <si>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</si>
  <si>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</si>
  <si>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</si>
  <si>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</si>
  <si>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</si>
  <si>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</si>
  <si>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</si>
  <si>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</si>
  <si>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</si>
  <si>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</si>
  <si>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</si>
  <si>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</si>
  <si>
    <t>Transport activity</t>
  </si>
  <si>
    <t>Passenger transport (mio pkm)</t>
  </si>
  <si>
    <t>Domestic</t>
  </si>
  <si>
    <t>Freight transport (mio tkm)</t>
  </si>
  <si>
    <t>Passenger transport</t>
  </si>
  <si>
    <t>Freight transport</t>
  </si>
  <si>
    <t>Notes</t>
  </si>
  <si>
    <t>ton-mile in the USA: 1 ton-mile * ( 0.907185 t / short ton) * ( 1.609344 km / mile ) = 1.460 tkm[3]</t>
  </si>
  <si>
    <t>passenger-mile (or pmi ?) sometimes in the USA; 1 pmi = 1.609344 pkm</t>
  </si>
  <si>
    <t>1 mi = 1.609344 km</t>
  </si>
  <si>
    <t>1 ktoe = 39652608749.183 Btu</t>
  </si>
  <si>
    <t>Mio Passenger/Ton-Miles</t>
  </si>
  <si>
    <t>Passenger/Ton-Miles</t>
  </si>
  <si>
    <t>BTU</t>
  </si>
  <si>
    <t>Total energy consumption (ktoe)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</si>
  <si>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</si>
  <si>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</si>
  <si>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</si>
  <si>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</si>
  <si>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</si>
  <si>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</si>
  <si>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EU28 - Rail, metro and tram / energy consumption</t>
  </si>
  <si>
    <t>Diesel oil (incl. biofuels)</t>
  </si>
  <si>
    <t>EU28 - Road transport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</si>
  <si>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</si>
  <si>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</si>
  <si>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</si>
  <si>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</si>
  <si>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</si>
  <si>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</si>
  <si>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</si>
  <si>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</si>
  <si>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</si>
  <si>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Light duty vehicles</t>
  </si>
  <si>
    <t>Heavy duty vehicles</t>
  </si>
  <si>
    <t>International</t>
  </si>
  <si>
    <t>Powered 2-wheelers (Gasoline)</t>
  </si>
  <si>
    <t>of which biofuels</t>
  </si>
  <si>
    <t>of which biogas</t>
  </si>
  <si>
    <t>Plug-in hybrid electric (Gasoline and electricity)</t>
  </si>
  <si>
    <t>of which electricity</t>
  </si>
  <si>
    <t>Heavy duty vehicles (Diesel oil incl. biofuels)</t>
  </si>
  <si>
    <r>
      <t>kilogram-kilometre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kgkm</t>
    </r>
    <r>
      <rPr>
        <sz val="11"/>
        <color rgb="FF222222"/>
        <rFont val="Arial"/>
        <family val="2"/>
      </rPr>
      <t>, moving 1 kg of cargo a distance of 1 km;</t>
    </r>
  </si>
  <si>
    <r>
      <t>tonne-kilometre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tkm</t>
    </r>
    <r>
      <rPr>
        <sz val="11"/>
        <color rgb="FF222222"/>
        <rFont val="Arial"/>
        <family val="2"/>
      </rPr>
      <t>; 1 tkm = 1,000 kgkm;</t>
    </r>
  </si>
  <si>
    <r>
      <t>kilometre-tonne</t>
    </r>
    <r>
      <rPr>
        <sz val="11"/>
        <color rgb="FF222222"/>
        <rFont val="Arial"/>
        <family val="2"/>
      </rPr>
      <t> (unit: kmt) — the transportation of one </t>
    </r>
    <r>
      <rPr>
        <sz val="11"/>
        <color rgb="FF0B0080"/>
        <rFont val="Arial"/>
        <family val="2"/>
      </rPr>
      <t>tonne</t>
    </r>
    <r>
      <rPr>
        <sz val="11"/>
        <color rgb="FF222222"/>
        <rFont val="Arial"/>
        <family val="2"/>
      </rPr>
      <t> over one </t>
    </r>
    <r>
      <rPr>
        <sz val="11"/>
        <color rgb="FF0B0080"/>
        <rFont val="Arial"/>
        <family val="2"/>
      </rPr>
      <t>kilometre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[4][5]</t>
    </r>
  </si>
  <si>
    <r>
      <t>passenger-kilometre</t>
    </r>
    <r>
      <rPr>
        <sz val="11"/>
        <color rgb="FF222222"/>
        <rFont val="Arial"/>
        <family val="2"/>
      </rPr>
      <t> or </t>
    </r>
    <r>
      <rPr>
        <b/>
        <sz val="11"/>
        <color rgb="FF222222"/>
        <rFont val="Arial"/>
        <family val="2"/>
      </rPr>
      <t>pkm</t>
    </r>
    <r>
      <rPr>
        <sz val="11"/>
        <color rgb="FF222222"/>
        <rFont val="Arial"/>
        <family val="2"/>
      </rPr>
      <t> internationally;</t>
    </r>
  </si>
  <si>
    <r>
      <t>passenger-mile</t>
    </r>
    <r>
      <rPr>
        <sz val="11"/>
        <color rgb="FF222222"/>
        <rFont val="Arial"/>
        <family val="2"/>
      </rPr>
      <t> (or </t>
    </r>
    <r>
      <rPr>
        <b/>
        <sz val="11"/>
        <color rgb="FF222222"/>
        <rFont val="Arial"/>
        <family val="2"/>
      </rPr>
      <t>pmi</t>
    </r>
    <r>
      <rPr>
        <sz val="11"/>
        <color rgb="FF222222"/>
        <rFont val="Arial"/>
        <family val="2"/>
      </rPr>
      <t> ?) sometimes in the USA; 1 pmi = 1.609344 pkm</t>
    </r>
  </si>
  <si>
    <t>BTU/Miles</t>
  </si>
  <si>
    <t>freight rail</t>
  </si>
  <si>
    <t>BTU/Mile</t>
  </si>
  <si>
    <t>passenger LDV</t>
  </si>
  <si>
    <t>freight LDV</t>
  </si>
  <si>
    <t>type (e.g. diesel for most road vehicles) due to the fact that electricity</t>
  </si>
  <si>
    <t>This variable shows fleet-wide energy use (BTU/passenger*mile).</t>
  </si>
  <si>
    <t>JRC-IDEES Database</t>
  </si>
  <si>
    <t>TrRoad_tech</t>
  </si>
  <si>
    <t>https://ec.europa.eu/jrc/en/potencia/jrc-idees</t>
  </si>
  <si>
    <t>Road Vehicles</t>
  </si>
  <si>
    <t>Rail</t>
  </si>
  <si>
    <t>TrRail_act</t>
  </si>
  <si>
    <t>EU28 - Vehicle-efficiencies / new vehicles</t>
  </si>
  <si>
    <t>New vehicle efficiencies (kgoe/100 vkm)</t>
  </si>
  <si>
    <t>Light commercial vehicles</t>
  </si>
  <si>
    <t>Compression ignition - Diesel</t>
  </si>
  <si>
    <t>Electric Battery with/without range extender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</si>
</sst>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0.000"/>
    <numFmt numFmtId="166" formatCode="#,##0.0;\-#,##0.0;&quot;-&quot;"/>
    <numFmt numFmtId="167" formatCode="#,##0;\-#,##0;&quot;-&quot;"/>
    <numFmt numFmtId="168" formatCode="#,##0.00;\-#,##0.00;&quot;-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0" fontId="5" fillId="4" borderId="1" xfId="3" applyFont="1" applyFill="1" applyBorder="1" applyAlignment="1">
      <alignment horizontal="left" vertical="center"/>
    </xf>
    <xf numFmtId="1" fontId="6" fillId="4" borderId="1" xfId="3" applyNumberFormat="1" applyFont="1" applyFill="1" applyBorder="1" applyAlignment="1">
      <alignment horizontal="center" vertical="center"/>
    </xf>
    <xf numFmtId="0" fontId="7" fillId="5" borderId="0" xfId="3" applyFont="1" applyFill="1" applyAlignment="1">
      <alignment vertical="center"/>
    </xf>
    <xf numFmtId="0" fontId="8" fillId="6" borderId="1" xfId="3" applyFont="1" applyFill="1" applyBorder="1" applyAlignment="1">
      <alignment horizontal="left" vertical="center"/>
    </xf>
    <xf numFmtId="166" fontId="9" fillId="6" borderId="1" xfId="3" applyNumberFormat="1" applyFont="1" applyFill="1" applyBorder="1" applyAlignment="1">
      <alignment vertical="center"/>
    </xf>
    <xf numFmtId="0" fontId="7" fillId="5" borderId="0" xfId="3" applyFont="1" applyFill="1" applyAlignment="1">
      <alignment horizontal="left" vertical="center" indent="2"/>
    </xf>
    <xf numFmtId="167" fontId="7" fillId="0" borderId="0" xfId="3" applyNumberFormat="1" applyFont="1" applyAlignment="1">
      <alignment vertical="center"/>
    </xf>
    <xf numFmtId="0" fontId="7" fillId="5" borderId="4" xfId="3" applyFont="1" applyFill="1" applyBorder="1" applyAlignment="1">
      <alignment horizontal="left" vertical="center" indent="2"/>
    </xf>
    <xf numFmtId="167" fontId="7" fillId="0" borderId="4" xfId="3" applyNumberFormat="1" applyFont="1" applyBorder="1" applyAlignment="1">
      <alignment vertical="center"/>
    </xf>
    <xf numFmtId="166" fontId="7" fillId="0" borderId="0" xfId="3" applyNumberFormat="1" applyFont="1" applyAlignment="1">
      <alignment vertical="center"/>
    </xf>
    <xf numFmtId="166" fontId="7" fillId="0" borderId="4" xfId="3" applyNumberFormat="1" applyFont="1" applyBorder="1" applyAlignment="1">
      <alignment vertical="center"/>
    </xf>
    <xf numFmtId="0" fontId="12" fillId="0" borderId="0" xfId="0" applyFont="1"/>
    <xf numFmtId="0" fontId="1" fillId="0" borderId="0" xfId="0" applyFont="1" applyAlignment="1">
      <alignment horizontal="center"/>
    </xf>
    <xf numFmtId="168" fontId="9" fillId="6" borderId="1" xfId="3" applyNumberFormat="1" applyFont="1" applyFill="1" applyBorder="1" applyAlignment="1">
      <alignment vertical="center"/>
    </xf>
    <xf numFmtId="168" fontId="7" fillId="0" borderId="0" xfId="3" applyNumberFormat="1" applyFont="1" applyAlignment="1">
      <alignment vertical="center"/>
    </xf>
    <xf numFmtId="168" fontId="7" fillId="0" borderId="4" xfId="3" applyNumberFormat="1" applyFont="1" applyBorder="1" applyAlignment="1">
      <alignment vertical="center"/>
    </xf>
    <xf numFmtId="0" fontId="10" fillId="7" borderId="1" xfId="3" applyFont="1" applyFill="1" applyBorder="1" applyAlignment="1">
      <alignment horizontal="left" vertical="center" indent="1"/>
    </xf>
    <xf numFmtId="167" fontId="10" fillId="7" borderId="1" xfId="3" applyNumberFormat="1" applyFont="1" applyFill="1" applyBorder="1" applyAlignment="1">
      <alignment vertical="center"/>
    </xf>
    <xf numFmtId="0" fontId="7" fillId="5" borderId="5" xfId="3" applyFont="1" applyFill="1" applyBorder="1" applyAlignment="1">
      <alignment horizontal="left" vertical="center" indent="2"/>
    </xf>
    <xf numFmtId="167" fontId="7" fillId="0" borderId="5" xfId="3" applyNumberFormat="1" applyFont="1" applyBorder="1" applyAlignment="1">
      <alignment vertical="center"/>
    </xf>
    <xf numFmtId="0" fontId="7" fillId="5" borderId="3" xfId="3" applyFont="1" applyFill="1" applyBorder="1" applyAlignment="1">
      <alignment horizontal="left" vertical="center" indent="2"/>
    </xf>
    <xf numFmtId="167" fontId="7" fillId="0" borderId="3" xfId="3" applyNumberFormat="1" applyFont="1" applyBorder="1" applyAlignment="1">
      <alignment vertical="center"/>
    </xf>
    <xf numFmtId="0" fontId="7" fillId="5" borderId="0" xfId="3" applyFont="1" applyFill="1" applyAlignment="1">
      <alignment horizontal="left" vertical="center" indent="3"/>
    </xf>
    <xf numFmtId="0" fontId="7" fillId="5" borderId="6" xfId="3" applyFont="1" applyFill="1" applyBorder="1" applyAlignment="1">
      <alignment horizontal="left" vertical="center" indent="2"/>
    </xf>
    <xf numFmtId="167" fontId="7" fillId="0" borderId="6" xfId="3" applyNumberFormat="1" applyFont="1" applyBorder="1" applyAlignment="1">
      <alignment vertical="center"/>
    </xf>
    <xf numFmtId="166" fontId="10" fillId="7" borderId="1" xfId="3" applyNumberFormat="1" applyFont="1" applyFill="1" applyBorder="1" applyAlignment="1">
      <alignment vertical="center"/>
    </xf>
    <xf numFmtId="166" fontId="7" fillId="0" borderId="5" xfId="3" applyNumberFormat="1" applyFont="1" applyBorder="1" applyAlignment="1">
      <alignment vertical="center"/>
    </xf>
    <xf numFmtId="166" fontId="7" fillId="0" borderId="3" xfId="3" applyNumberFormat="1" applyFont="1" applyBorder="1" applyAlignment="1">
      <alignment vertical="center"/>
    </xf>
    <xf numFmtId="166" fontId="7" fillId="0" borderId="6" xfId="3" applyNumberFormat="1" applyFont="1" applyBorder="1" applyAlignment="1">
      <alignment vertical="center"/>
    </xf>
    <xf numFmtId="0" fontId="13" fillId="0" borderId="0" xfId="0" applyFont="1"/>
    <xf numFmtId="0" fontId="7" fillId="0" borderId="5" xfId="3" applyFont="1" applyBorder="1" applyAlignment="1">
      <alignment vertical="center"/>
    </xf>
    <xf numFmtId="0" fontId="7" fillId="5" borderId="5" xfId="3" applyFont="1" applyFill="1" applyBorder="1" applyAlignment="1">
      <alignment vertical="center"/>
    </xf>
    <xf numFmtId="0" fontId="7" fillId="5" borderId="2" xfId="3" applyFont="1" applyFill="1" applyBorder="1" applyAlignment="1">
      <alignment horizontal="left" vertical="center" indent="2"/>
    </xf>
    <xf numFmtId="166" fontId="7" fillId="0" borderId="2" xfId="3" applyNumberFormat="1" applyFont="1" applyBorder="1" applyAlignment="1">
      <alignment vertical="center"/>
    </xf>
    <xf numFmtId="0" fontId="7" fillId="5" borderId="4" xfId="3" applyFont="1" applyFill="1" applyBorder="1" applyAlignment="1">
      <alignment horizontal="left" vertical="center" indent="3"/>
    </xf>
    <xf numFmtId="168" fontId="10" fillId="7" borderId="1" xfId="3" applyNumberFormat="1" applyFont="1" applyFill="1" applyBorder="1" applyAlignment="1">
      <alignment vertical="center"/>
    </xf>
    <xf numFmtId="168" fontId="7" fillId="0" borderId="5" xfId="3" applyNumberFormat="1" applyFont="1" applyBorder="1" applyAlignment="1">
      <alignment vertical="center"/>
    </xf>
    <xf numFmtId="0" fontId="11" fillId="5" borderId="7" xfId="3" applyFont="1" applyFill="1" applyBorder="1" applyAlignment="1">
      <alignment horizontal="left" vertical="center" indent="3"/>
    </xf>
    <xf numFmtId="168" fontId="7" fillId="0" borderId="7" xfId="3" applyNumberFormat="1" applyFont="1" applyBorder="1" applyAlignment="1">
      <alignment vertical="center"/>
    </xf>
    <xf numFmtId="168" fontId="7" fillId="0" borderId="3" xfId="3" applyNumberFormat="1" applyFont="1" applyBorder="1" applyAlignment="1">
      <alignment vertical="center"/>
    </xf>
    <xf numFmtId="0" fontId="11" fillId="5" borderId="0" xfId="3" applyFont="1" applyFill="1" applyAlignment="1">
      <alignment horizontal="left" vertical="center" indent="4"/>
    </xf>
    <xf numFmtId="168" fontId="7" fillId="0" borderId="2" xfId="3" applyNumberFormat="1" applyFont="1" applyBorder="1" applyAlignment="1">
      <alignment vertical="center"/>
    </xf>
    <xf numFmtId="0" fontId="11" fillId="5" borderId="4" xfId="3" applyFont="1" applyFill="1" applyBorder="1" applyAlignment="1">
      <alignment horizontal="left" vertical="center" indent="4"/>
    </xf>
    <xf numFmtId="0" fontId="2" fillId="0" borderId="0" xfId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16" fillId="4" borderId="8" xfId="3" applyFont="1" applyFill="1" applyBorder="1" applyAlignment="1">
      <alignment horizontal="left" vertical="center"/>
    </xf>
    <xf numFmtId="1" fontId="17" fillId="4" borderId="8" xfId="3" applyNumberFormat="1" applyFont="1" applyFill="1" applyBorder="1" applyAlignment="1">
      <alignment horizontal="center" vertical="center"/>
    </xf>
    <xf numFmtId="0" fontId="18" fillId="5" borderId="0" xfId="3" applyFont="1" applyFill="1" applyAlignment="1">
      <alignment vertical="center"/>
    </xf>
    <xf numFmtId="168" fontId="18" fillId="0" borderId="0" xfId="3" applyNumberFormat="1" applyFont="1" applyAlignment="1">
      <alignment vertical="center"/>
    </xf>
    <xf numFmtId="0" fontId="19" fillId="6" borderId="1" xfId="3" applyFont="1" applyFill="1" applyBorder="1" applyAlignment="1">
      <alignment horizontal="left" vertical="center" indent="1"/>
    </xf>
    <xf numFmtId="168" fontId="19" fillId="6" borderId="1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indent="2"/>
    </xf>
    <xf numFmtId="168" fontId="17" fillId="6" borderId="1" xfId="3" applyNumberFormat="1" applyFont="1" applyFill="1" applyBorder="1" applyAlignment="1">
      <alignment vertical="center"/>
    </xf>
    <xf numFmtId="0" fontId="18" fillId="7" borderId="1" xfId="3" applyFont="1" applyFill="1" applyBorder="1" applyAlignment="1">
      <alignment horizontal="left" vertical="center" indent="3"/>
    </xf>
    <xf numFmtId="168" fontId="18" fillId="7" borderId="1" xfId="3" applyNumberFormat="1" applyFont="1" applyFill="1" applyBorder="1" applyAlignment="1">
      <alignment vertical="center"/>
    </xf>
    <xf numFmtId="0" fontId="18" fillId="5" borderId="0" xfId="3" applyFont="1" applyFill="1" applyAlignment="1">
      <alignment horizontal="left" vertical="center" indent="4"/>
    </xf>
    <xf numFmtId="43" fontId="0" fillId="0" borderId="0" xfId="4" applyFont="1"/>
    <xf numFmtId="43" fontId="0" fillId="0" borderId="0" xfId="4" applyNumberFormat="1" applyFont="1"/>
  </cellXfs>
  <cellStyles count="5">
    <cellStyle name="Komma" xfId="4" builtinId="3"/>
    <cellStyle name="Link" xfId="1" builtinId="8"/>
    <cellStyle name="Normal 2 4" xfId="3" xr:uid="{2C1FBF2C-894D-49DD-8206-01C4CD804758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Units_of_transportation_measureme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2" max="2" width="72.570312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s="5" t="s">
        <v>85</v>
      </c>
    </row>
    <row r="4" spans="1:2" x14ac:dyDescent="0.25">
      <c r="B4" t="s">
        <v>82</v>
      </c>
    </row>
    <row r="5" spans="1:2" x14ac:dyDescent="0.25">
      <c r="B5" s="2">
        <v>2018</v>
      </c>
    </row>
    <row r="6" spans="1:2" x14ac:dyDescent="0.25">
      <c r="B6" t="s">
        <v>83</v>
      </c>
    </row>
    <row r="7" spans="1:2" x14ac:dyDescent="0.25">
      <c r="B7" s="3" t="s">
        <v>84</v>
      </c>
    </row>
    <row r="9" spans="1:2" x14ac:dyDescent="0.25">
      <c r="B9" s="5" t="s">
        <v>86</v>
      </c>
    </row>
    <row r="10" spans="1:2" x14ac:dyDescent="0.25">
      <c r="B10" t="s">
        <v>82</v>
      </c>
    </row>
    <row r="11" spans="1:2" x14ac:dyDescent="0.25">
      <c r="B11" s="2">
        <v>2018</v>
      </c>
    </row>
    <row r="12" spans="1:2" x14ac:dyDescent="0.25">
      <c r="B12" t="s">
        <v>87</v>
      </c>
    </row>
    <row r="13" spans="1:2" x14ac:dyDescent="0.25">
      <c r="B13" s="3" t="s">
        <v>84</v>
      </c>
    </row>
    <row r="16" spans="1:2" x14ac:dyDescent="0.25">
      <c r="A16" s="1" t="s">
        <v>18</v>
      </c>
    </row>
    <row r="17" spans="1:1" x14ac:dyDescent="0.25">
      <c r="A17" s="10" t="s">
        <v>22</v>
      </c>
    </row>
    <row r="18" spans="1:1" x14ac:dyDescent="0.25">
      <c r="A18" s="10" t="s">
        <v>23</v>
      </c>
    </row>
    <row r="19" spans="1:1" x14ac:dyDescent="0.25">
      <c r="A19" s="10" t="s">
        <v>80</v>
      </c>
    </row>
    <row r="20" spans="1:1" x14ac:dyDescent="0.25">
      <c r="A20" s="10" t="s">
        <v>24</v>
      </c>
    </row>
    <row r="21" spans="1:1" x14ac:dyDescent="0.25">
      <c r="A21" s="10"/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6" spans="1:1" x14ac:dyDescent="0.25">
      <c r="A26" t="s">
        <v>26</v>
      </c>
    </row>
    <row r="27" spans="1:1" x14ac:dyDescent="0.25">
      <c r="A27" t="s">
        <v>27</v>
      </c>
    </row>
  </sheetData>
  <hyperlinks>
    <hyperlink ref="B7" r:id="rId1" xr:uid="{0DE06D48-4D91-4F64-BE03-EC8960863CF1}"/>
    <hyperlink ref="B13" r:id="rId2" xr:uid="{443F10B5-BBA6-42A0-AA22-71C29F00774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42F-D303-454D-8CA2-CB74E1DBD13B}">
  <dimension ref="B2:G89"/>
  <sheetViews>
    <sheetView workbookViewId="0">
      <selection activeCell="L10" sqref="L10"/>
    </sheetView>
  </sheetViews>
  <sheetFormatPr baseColWidth="10" defaultRowHeight="15" x14ac:dyDescent="0.25"/>
  <cols>
    <col min="3" max="3" width="37.28515625" bestFit="1" customWidth="1"/>
    <col min="4" max="4" width="23.85546875" customWidth="1"/>
    <col min="5" max="5" width="23.85546875" bestFit="1" customWidth="1"/>
    <col min="6" max="6" width="19.85546875" bestFit="1" customWidth="1"/>
    <col min="7" max="7" width="15" customWidth="1"/>
  </cols>
  <sheetData>
    <row r="2" spans="2:7" x14ac:dyDescent="0.25">
      <c r="B2" s="1" t="s">
        <v>34</v>
      </c>
    </row>
    <row r="3" spans="2:7" x14ac:dyDescent="0.25">
      <c r="B3" t="s">
        <v>81</v>
      </c>
      <c r="E3" t="s">
        <v>35</v>
      </c>
    </row>
    <row r="4" spans="2:7" x14ac:dyDescent="0.25">
      <c r="E4" t="s">
        <v>36</v>
      </c>
    </row>
    <row r="5" spans="2:7" x14ac:dyDescent="0.25">
      <c r="E5" s="22" t="s">
        <v>37</v>
      </c>
      <c r="F5" s="22"/>
    </row>
    <row r="6" spans="2:7" x14ac:dyDescent="0.25">
      <c r="E6" s="22" t="s">
        <v>38</v>
      </c>
      <c r="F6" s="40"/>
    </row>
    <row r="9" spans="2:7" x14ac:dyDescent="0.25">
      <c r="C9" s="11" t="s">
        <v>51</v>
      </c>
      <c r="D9" s="12">
        <v>2015</v>
      </c>
    </row>
    <row r="10" spans="2:7" x14ac:dyDescent="0.25">
      <c r="C10" s="41"/>
      <c r="D10" s="42"/>
    </row>
    <row r="11" spans="2:7" x14ac:dyDescent="0.25">
      <c r="C11" s="14" t="s">
        <v>28</v>
      </c>
      <c r="D11" s="15"/>
      <c r="E11" s="1" t="s">
        <v>39</v>
      </c>
      <c r="F11" s="1" t="s">
        <v>40</v>
      </c>
      <c r="G11" s="1" t="s">
        <v>77</v>
      </c>
    </row>
    <row r="12" spans="2:7" x14ac:dyDescent="0.25">
      <c r="C12" s="27" t="s">
        <v>29</v>
      </c>
      <c r="D12" s="36">
        <v>5387885.2102444759</v>
      </c>
      <c r="E12">
        <f>D12/1.609344</f>
        <v>3347876.6567275086</v>
      </c>
      <c r="F12">
        <f>E12*1000000</f>
        <v>3347876656727.5088</v>
      </c>
      <c r="G12">
        <f>F39/F12</f>
        <v>3481.8920040721432</v>
      </c>
    </row>
    <row r="13" spans="2:7" x14ac:dyDescent="0.25">
      <c r="C13" s="43" t="s">
        <v>52</v>
      </c>
      <c r="D13" s="44">
        <v>124572.07616194514</v>
      </c>
      <c r="E13">
        <f>D13/1.609344</f>
        <v>77405.49948422781</v>
      </c>
      <c r="F13">
        <f t="shared" ref="F13:F26" si="0">E13*1000000</f>
        <v>77405499484.227814</v>
      </c>
      <c r="G13">
        <f>F41/F13</f>
        <v>1970.3141668820372</v>
      </c>
    </row>
    <row r="14" spans="2:7" x14ac:dyDescent="0.25">
      <c r="C14" s="31" t="s">
        <v>53</v>
      </c>
      <c r="D14" s="38">
        <v>4719824.7265817737</v>
      </c>
      <c r="E14">
        <f>D14/1.609344</f>
        <v>2932763.1175073655</v>
      </c>
      <c r="F14">
        <f t="shared" si="0"/>
        <v>2932763117507.3657</v>
      </c>
      <c r="G14">
        <f>F43/F14</f>
        <v>2333.7176487982629</v>
      </c>
    </row>
    <row r="15" spans="2:7" x14ac:dyDescent="0.25">
      <c r="C15" s="33" t="s">
        <v>54</v>
      </c>
      <c r="D15" s="20">
        <v>1885032.439136676</v>
      </c>
      <c r="E15">
        <f>D15/1.609344</f>
        <v>1171304.854112406</v>
      </c>
      <c r="F15">
        <f t="shared" si="0"/>
        <v>1171304854112.406</v>
      </c>
      <c r="G15">
        <f>F44/F15</f>
        <v>2511.1557423549634</v>
      </c>
    </row>
    <row r="16" spans="2:7" x14ac:dyDescent="0.25">
      <c r="C16" s="33" t="s">
        <v>55</v>
      </c>
      <c r="D16" s="20">
        <v>2671347.2581787887</v>
      </c>
      <c r="E16">
        <f>D16/1.609344</f>
        <v>1659898.230694487</v>
      </c>
      <c r="F16">
        <f t="shared" si="0"/>
        <v>1659898230694.4871</v>
      </c>
      <c r="G16">
        <f>F46/F16</f>
        <v>2189.9603820276511</v>
      </c>
    </row>
    <row r="17" spans="3:7" x14ac:dyDescent="0.25">
      <c r="C17" s="33" t="s">
        <v>56</v>
      </c>
      <c r="D17" s="20">
        <v>130898.8274178088</v>
      </c>
      <c r="E17">
        <f>D17/1.609344</f>
        <v>81336.760455072872</v>
      </c>
      <c r="F17">
        <f t="shared" si="0"/>
        <v>81336760455.072876</v>
      </c>
      <c r="G17">
        <f>F48/F17</f>
        <v>2721.5697213063017</v>
      </c>
    </row>
    <row r="18" spans="3:7" x14ac:dyDescent="0.25">
      <c r="C18" s="33" t="s">
        <v>57</v>
      </c>
      <c r="D18" s="20">
        <v>26412.458849760857</v>
      </c>
      <c r="E18">
        <f>D18/1.609344</f>
        <v>16411.941045395426</v>
      </c>
      <c r="F18">
        <f t="shared" si="0"/>
        <v>16411941045.395426</v>
      </c>
      <c r="G18">
        <f>F49/F18</f>
        <v>2495.3732332834193</v>
      </c>
    </row>
    <row r="19" spans="3:7" x14ac:dyDescent="0.25">
      <c r="C19" s="33" t="s">
        <v>58</v>
      </c>
      <c r="D19" s="20">
        <v>2897.4455713570092</v>
      </c>
      <c r="E19">
        <f>D19/1.609344</f>
        <v>1800.389209116888</v>
      </c>
      <c r="F19">
        <f t="shared" si="0"/>
        <v>1800389209.116888</v>
      </c>
      <c r="G19">
        <f>F51/F19</f>
        <v>1632.7079084865254</v>
      </c>
    </row>
    <row r="20" spans="3:7" x14ac:dyDescent="0.25">
      <c r="C20" s="33" t="s">
        <v>59</v>
      </c>
      <c r="D20" s="20">
        <v>3236.2974273826035</v>
      </c>
      <c r="E20">
        <f>D20/1.609344</f>
        <v>2010.9419908873449</v>
      </c>
      <c r="F20">
        <f t="shared" si="0"/>
        <v>2010941990.8873448</v>
      </c>
      <c r="G20">
        <f>F54/F20</f>
        <v>1264.9199415465537</v>
      </c>
    </row>
    <row r="21" spans="3:7" x14ac:dyDescent="0.25">
      <c r="C21" s="31" t="s">
        <v>60</v>
      </c>
      <c r="D21" s="38">
        <v>543488.40750075656</v>
      </c>
      <c r="E21">
        <f>D21/1.609344</f>
        <v>337708.03973591508</v>
      </c>
      <c r="F21">
        <f t="shared" si="0"/>
        <v>337708039735.9151</v>
      </c>
      <c r="G21">
        <f>F55/F21</f>
        <v>1727.8501143984813</v>
      </c>
    </row>
    <row r="22" spans="3:7" x14ac:dyDescent="0.25">
      <c r="C22" s="33" t="s">
        <v>54</v>
      </c>
      <c r="D22" s="20">
        <v>615.80206249370519</v>
      </c>
      <c r="E22">
        <f>D22/1.609344</f>
        <v>382.64166175392279</v>
      </c>
      <c r="F22">
        <f t="shared" si="0"/>
        <v>382641661.75392276</v>
      </c>
      <c r="G22">
        <f>F56/F22</f>
        <v>1315.6181244798629</v>
      </c>
    </row>
    <row r="23" spans="3:7" x14ac:dyDescent="0.25">
      <c r="C23" s="33" t="s">
        <v>55</v>
      </c>
      <c r="D23" s="20">
        <v>505026.61755038705</v>
      </c>
      <c r="E23">
        <f>D23/1.609344</f>
        <v>313808.99145887204</v>
      </c>
      <c r="F23">
        <f t="shared" si="0"/>
        <v>313808991458.87207</v>
      </c>
      <c r="G23">
        <f>F58/F23</f>
        <v>1750.8085043867732</v>
      </c>
    </row>
    <row r="24" spans="3:7" x14ac:dyDescent="0.25">
      <c r="C24" s="33" t="s">
        <v>56</v>
      </c>
      <c r="D24" s="20">
        <v>983.06236435623714</v>
      </c>
      <c r="E24">
        <f>D24/1.609344</f>
        <v>610.84663338368739</v>
      </c>
      <c r="F24">
        <f t="shared" si="0"/>
        <v>610846633.38368738</v>
      </c>
      <c r="G24">
        <f>F60/F24</f>
        <v>1423.2787003857434</v>
      </c>
    </row>
    <row r="25" spans="3:7" x14ac:dyDescent="0.25">
      <c r="C25" s="33" t="s">
        <v>57</v>
      </c>
      <c r="D25" s="20">
        <v>33182.745988862509</v>
      </c>
      <c r="E25">
        <f>D25/1.609344</f>
        <v>20618.802436808106</v>
      </c>
      <c r="F25">
        <f t="shared" si="0"/>
        <v>20618802436.808105</v>
      </c>
      <c r="G25">
        <f>F61/F25</f>
        <v>1490.651530056957</v>
      </c>
    </row>
    <row r="26" spans="3:7" x14ac:dyDescent="0.25">
      <c r="C26" s="33" t="s">
        <v>59</v>
      </c>
      <c r="D26" s="20">
        <v>3680.1795346570198</v>
      </c>
      <c r="E26">
        <f>D26/1.609344</f>
        <v>2286.757545097269</v>
      </c>
      <c r="F26">
        <f t="shared" si="0"/>
        <v>2286757545.0972691</v>
      </c>
      <c r="G26">
        <f>F63/F26</f>
        <v>866.36180025023555</v>
      </c>
    </row>
    <row r="27" spans="3:7" x14ac:dyDescent="0.25">
      <c r="C27" s="27" t="s">
        <v>31</v>
      </c>
      <c r="D27" s="36">
        <v>1839969.9161456034</v>
      </c>
      <c r="E27">
        <f>D27/1.46</f>
        <v>1260253.367223016</v>
      </c>
      <c r="F27">
        <f t="shared" ref="F27:F36" si="1">E27*1000000</f>
        <v>1260253367223.0159</v>
      </c>
      <c r="G27">
        <f>F64/F27</f>
        <v>3234.8113429535342</v>
      </c>
    </row>
    <row r="28" spans="3:7" x14ac:dyDescent="0.25">
      <c r="C28" s="43" t="s">
        <v>61</v>
      </c>
      <c r="D28" s="44">
        <v>117316.14408828289</v>
      </c>
      <c r="E28">
        <f>D28/1.46</f>
        <v>80353.523348138973</v>
      </c>
      <c r="F28">
        <f t="shared" si="1"/>
        <v>80353523348.138977</v>
      </c>
      <c r="G28">
        <f>F65/F28</f>
        <v>16830.165305842122</v>
      </c>
    </row>
    <row r="29" spans="3:7" x14ac:dyDescent="0.25">
      <c r="C29" s="33" t="s">
        <v>54</v>
      </c>
      <c r="D29" s="20">
        <v>4409.4864845661323</v>
      </c>
      <c r="E29">
        <f>D29/1.46</f>
        <v>3020.1962223055702</v>
      </c>
      <c r="F29">
        <f t="shared" si="1"/>
        <v>3020196222.3055701</v>
      </c>
      <c r="G29">
        <f>F66/F29</f>
        <v>22332.913821835606</v>
      </c>
    </row>
    <row r="30" spans="3:7" x14ac:dyDescent="0.25">
      <c r="C30" s="33" t="s">
        <v>55</v>
      </c>
      <c r="D30" s="20">
        <v>111884.29225176512</v>
      </c>
      <c r="E30">
        <f>D30/1.46</f>
        <v>76633.076884770635</v>
      </c>
      <c r="F30">
        <f t="shared" si="1"/>
        <v>76633076884.77063</v>
      </c>
      <c r="G30">
        <f>F68/F30</f>
        <v>16540.107520697708</v>
      </c>
    </row>
    <row r="31" spans="3:7" x14ac:dyDescent="0.25">
      <c r="C31" s="33" t="s">
        <v>56</v>
      </c>
      <c r="D31" s="20">
        <v>599.636173717926</v>
      </c>
      <c r="E31">
        <f>D31/1.46</f>
        <v>410.70970802597674</v>
      </c>
      <c r="F31">
        <f t="shared" si="1"/>
        <v>410709708.02597672</v>
      </c>
      <c r="G31">
        <f>F70/F31</f>
        <v>27554.024457796106</v>
      </c>
    </row>
    <row r="32" spans="3:7" x14ac:dyDescent="0.25">
      <c r="C32" s="33" t="s">
        <v>57</v>
      </c>
      <c r="D32" s="20">
        <v>328.79533002535783</v>
      </c>
      <c r="E32">
        <f>D32/1.46</f>
        <v>225.20228083928617</v>
      </c>
      <c r="F32">
        <f t="shared" si="1"/>
        <v>225202280.83928618</v>
      </c>
      <c r="G32">
        <f>F71/F32</f>
        <v>23824.316439482522</v>
      </c>
    </row>
    <row r="33" spans="3:7" x14ac:dyDescent="0.25">
      <c r="C33" s="33" t="s">
        <v>59</v>
      </c>
      <c r="D33" s="20">
        <v>93.933848208376332</v>
      </c>
      <c r="E33">
        <f>D33/1.46</f>
        <v>64.338252197518031</v>
      </c>
      <c r="F33">
        <f t="shared" si="1"/>
        <v>64338252.197518028</v>
      </c>
      <c r="G33">
        <f>F73/F33</f>
        <v>11066.073701280979</v>
      </c>
    </row>
    <row r="34" spans="3:7" x14ac:dyDescent="0.25">
      <c r="C34" s="31" t="s">
        <v>62</v>
      </c>
      <c r="D34" s="38">
        <v>1722653.7720573205</v>
      </c>
      <c r="E34">
        <f>D34/1.46</f>
        <v>1179899.8438748771</v>
      </c>
      <c r="F34">
        <f t="shared" si="1"/>
        <v>1179899843874.8772</v>
      </c>
      <c r="G34">
        <f>F74/F34</f>
        <v>2308.9407296516902</v>
      </c>
    </row>
    <row r="35" spans="3:7" x14ac:dyDescent="0.25">
      <c r="C35" s="33" t="s">
        <v>30</v>
      </c>
      <c r="D35" s="20">
        <v>1143331.675949363</v>
      </c>
      <c r="E35">
        <f>D35/1.46</f>
        <v>783103.88763655</v>
      </c>
      <c r="F35">
        <f t="shared" si="1"/>
        <v>783103887636.55005</v>
      </c>
      <c r="G35">
        <f>F75/F35</f>
        <v>2442.9163882759312</v>
      </c>
    </row>
    <row r="36" spans="3:7" x14ac:dyDescent="0.25">
      <c r="C36" s="45" t="s">
        <v>63</v>
      </c>
      <c r="D36" s="21">
        <v>579322.0961079573</v>
      </c>
      <c r="E36">
        <f>D36/1.46</f>
        <v>396795.95623832691</v>
      </c>
      <c r="F36">
        <f t="shared" si="1"/>
        <v>396795956238.3269</v>
      </c>
      <c r="G36">
        <f>F77/F36</f>
        <v>2044.5306280167476</v>
      </c>
    </row>
    <row r="37" spans="3:7" x14ac:dyDescent="0.25">
      <c r="C37" s="33"/>
      <c r="D37" s="20"/>
    </row>
    <row r="38" spans="3:7" x14ac:dyDescent="0.25">
      <c r="E38" s="23"/>
      <c r="F38" s="23" t="s">
        <v>41</v>
      </c>
    </row>
    <row r="39" spans="3:7" x14ac:dyDescent="0.25">
      <c r="C39" s="14" t="s">
        <v>42</v>
      </c>
      <c r="D39" s="24">
        <v>293976.74779517431</v>
      </c>
      <c r="F39">
        <f>D39*39652608749.183</f>
        <v>1.1656944961679292E+16</v>
      </c>
    </row>
    <row r="40" spans="3:7" x14ac:dyDescent="0.25">
      <c r="C40" s="27" t="s">
        <v>32</v>
      </c>
      <c r="D40" s="46">
        <v>191166.81886780201</v>
      </c>
      <c r="F40">
        <f>D40*39652608749.183</f>
        <v>7580263074390887</v>
      </c>
    </row>
    <row r="41" spans="3:7" x14ac:dyDescent="0.25">
      <c r="C41" s="29" t="s">
        <v>64</v>
      </c>
      <c r="D41" s="47">
        <v>3846.2324936312457</v>
      </c>
      <c r="F41">
        <f>D41*39652608749.183</f>
        <v>152513152228354.28</v>
      </c>
    </row>
    <row r="42" spans="3:7" x14ac:dyDescent="0.25">
      <c r="C42" s="48" t="s">
        <v>65</v>
      </c>
      <c r="D42" s="49">
        <v>107.68650343189209</v>
      </c>
      <c r="F42">
        <f>D42*39652608749.183</f>
        <v>4270050788152.3691</v>
      </c>
    </row>
    <row r="43" spans="3:7" x14ac:dyDescent="0.25">
      <c r="C43" s="31" t="s">
        <v>53</v>
      </c>
      <c r="D43" s="50">
        <v>172605.06339857329</v>
      </c>
      <c r="F43">
        <f>D43*39652608749.183</f>
        <v>6844241047071553</v>
      </c>
    </row>
    <row r="44" spans="3:7" x14ac:dyDescent="0.25">
      <c r="C44" s="33" t="s">
        <v>54</v>
      </c>
      <c r="D44" s="25">
        <v>74177.437581914812</v>
      </c>
      <c r="F44">
        <f>D44*39652608749.183</f>
        <v>2941328910452611</v>
      </c>
    </row>
    <row r="45" spans="3:7" x14ac:dyDescent="0.25">
      <c r="C45" s="51" t="s">
        <v>65</v>
      </c>
      <c r="D45" s="25">
        <v>2514.1906108860603</v>
      </c>
      <c r="F45">
        <f>D45*39652608749.183</f>
        <v>99694216614334.344</v>
      </c>
    </row>
    <row r="46" spans="3:7" x14ac:dyDescent="0.25">
      <c r="C46" s="33" t="s">
        <v>55</v>
      </c>
      <c r="D46" s="25">
        <v>91673.952309471162</v>
      </c>
      <c r="F46">
        <f>D46*39652608749.183</f>
        <v>3635111363418721</v>
      </c>
    </row>
    <row r="47" spans="3:7" x14ac:dyDescent="0.25">
      <c r="C47" s="51" t="s">
        <v>65</v>
      </c>
      <c r="D47" s="25">
        <v>5021.7860998862934</v>
      </c>
      <c r="F47">
        <f>D47*39652608749.183</f>
        <v>199126919440876.81</v>
      </c>
    </row>
    <row r="48" spans="3:7" x14ac:dyDescent="0.25">
      <c r="C48" s="33" t="s">
        <v>56</v>
      </c>
      <c r="D48" s="25">
        <v>5582.5750553734015</v>
      </c>
      <c r="F48">
        <f>D48*39652608749.183</f>
        <v>221363664483670.09</v>
      </c>
    </row>
    <row r="49" spans="3:6" x14ac:dyDescent="0.25">
      <c r="C49" s="33" t="s">
        <v>57</v>
      </c>
      <c r="D49" s="25">
        <v>1032.8177560763654</v>
      </c>
      <c r="F49">
        <f>D49*39652608749.183</f>
        <v>40953918390905.242</v>
      </c>
    </row>
    <row r="50" spans="3:6" x14ac:dyDescent="0.25">
      <c r="C50" s="51" t="s">
        <v>66</v>
      </c>
      <c r="D50" s="25">
        <v>51.599980668448353</v>
      </c>
      <c r="F50">
        <f>D50*39652608749.183</f>
        <v>2046073844911.3887</v>
      </c>
    </row>
    <row r="51" spans="3:6" x14ac:dyDescent="0.25">
      <c r="C51" s="33" t="s">
        <v>67</v>
      </c>
      <c r="D51" s="25">
        <v>74.131558876047706</v>
      </c>
      <c r="F51">
        <f>D51*39652608749.183</f>
        <v>2939509700078.9438</v>
      </c>
    </row>
    <row r="52" spans="3:6" x14ac:dyDescent="0.25">
      <c r="C52" s="51" t="s">
        <v>65</v>
      </c>
      <c r="D52" s="25">
        <v>1.2918998911237471</v>
      </c>
      <c r="F52">
        <f>D52*39652608749.183</f>
        <v>51227200925.842056</v>
      </c>
    </row>
    <row r="53" spans="3:6" x14ac:dyDescent="0.25">
      <c r="C53" s="51" t="s">
        <v>68</v>
      </c>
      <c r="D53" s="25">
        <v>26.355920049678055</v>
      </c>
      <c r="F53">
        <f>D53*39652608749.183</f>
        <v>1045080985954.6316</v>
      </c>
    </row>
    <row r="54" spans="3:6" x14ac:dyDescent="0.25">
      <c r="C54" s="33" t="s">
        <v>59</v>
      </c>
      <c r="D54" s="25">
        <v>64.149136861496928</v>
      </c>
      <c r="F54">
        <f>D54*39652608749.183</f>
        <v>2543680625566.7305</v>
      </c>
    </row>
    <row r="55" spans="3:6" x14ac:dyDescent="0.25">
      <c r="C55" s="31" t="s">
        <v>60</v>
      </c>
      <c r="D55" s="50">
        <v>14715.522975597674</v>
      </c>
      <c r="F55">
        <f>D55*39652608749.183</f>
        <v>583508875090987.75</v>
      </c>
    </row>
    <row r="56" spans="3:6" x14ac:dyDescent="0.25">
      <c r="C56" s="33" t="s">
        <v>54</v>
      </c>
      <c r="D56" s="25">
        <v>12.695515409056817</v>
      </c>
      <c r="F56">
        <f>D56*39652608749.183</f>
        <v>503410305384.55396</v>
      </c>
    </row>
    <row r="57" spans="3:6" x14ac:dyDescent="0.25">
      <c r="C57" s="51" t="s">
        <v>65</v>
      </c>
      <c r="D57" s="25">
        <v>0.45578455026590903</v>
      </c>
      <c r="F57">
        <f>D57*39652608749.183</f>
        <v>18073046445.616421</v>
      </c>
    </row>
    <row r="58" spans="3:6" x14ac:dyDescent="0.25">
      <c r="C58" s="33" t="s">
        <v>55</v>
      </c>
      <c r="D58" s="25">
        <v>13855.821050123208</v>
      </c>
      <c r="F58">
        <f>D58*39652608749.183</f>
        <v>549419450999229.5</v>
      </c>
    </row>
    <row r="59" spans="3:6" x14ac:dyDescent="0.25">
      <c r="C59" s="51" t="s">
        <v>65</v>
      </c>
      <c r="D59" s="25">
        <v>791.97333003175083</v>
      </c>
      <c r="F59">
        <f>D59*39652608749.183</f>
        <v>31403808595536.598</v>
      </c>
    </row>
    <row r="60" spans="3:6" x14ac:dyDescent="0.25">
      <c r="C60" s="33" t="s">
        <v>56</v>
      </c>
      <c r="D60" s="25">
        <v>21.925543612947141</v>
      </c>
      <c r="F60">
        <f>D60*39652608749.183</f>
        <v>869405002497.34119</v>
      </c>
    </row>
    <row r="61" spans="3:6" x14ac:dyDescent="0.25">
      <c r="C61" s="33" t="s">
        <v>57</v>
      </c>
      <c r="D61" s="25">
        <v>775.11796499400282</v>
      </c>
      <c r="F61">
        <f>D61*39652608749.183</f>
        <v>30735449400370.117</v>
      </c>
    </row>
    <row r="62" spans="3:6" x14ac:dyDescent="0.25">
      <c r="C62" s="51" t="s">
        <v>66</v>
      </c>
      <c r="D62" s="25">
        <v>68.469832130224631</v>
      </c>
      <c r="F62">
        <f>D62*39652608749.183</f>
        <v>2715007464582.0366</v>
      </c>
    </row>
    <row r="63" spans="3:6" x14ac:dyDescent="0.25">
      <c r="C63" s="33" t="s">
        <v>59</v>
      </c>
      <c r="D63" s="25">
        <v>49.962901458459505</v>
      </c>
      <c r="F63">
        <f>D63*39652608749.183</f>
        <v>1981159383506.2793</v>
      </c>
    </row>
    <row r="64" spans="3:6" x14ac:dyDescent="0.25">
      <c r="C64" s="27" t="s">
        <v>33</v>
      </c>
      <c r="D64" s="46">
        <v>102809.92892737211</v>
      </c>
      <c r="F64">
        <f>D64*39652608749.183</f>
        <v>4076681887288397.5</v>
      </c>
    </row>
    <row r="65" spans="3:6" x14ac:dyDescent="0.25">
      <c r="C65" s="43" t="s">
        <v>61</v>
      </c>
      <c r="D65" s="52">
        <v>34105.273865086812</v>
      </c>
      <c r="F65">
        <f>D65*39652608749.183</f>
        <v>1352363080856023.5</v>
      </c>
    </row>
    <row r="66" spans="3:6" x14ac:dyDescent="0.25">
      <c r="C66" s="33" t="s">
        <v>54</v>
      </c>
      <c r="D66" s="25">
        <v>1701.0175139907658</v>
      </c>
      <c r="F66">
        <f>D66*39652608749.183</f>
        <v>67449781957783.75</v>
      </c>
    </row>
    <row r="67" spans="3:6" x14ac:dyDescent="0.25">
      <c r="C67" s="51" t="s">
        <v>65</v>
      </c>
      <c r="D67" s="25">
        <v>54.641850832452228</v>
      </c>
      <c r="F67">
        <f>D67*39652608749.183</f>
        <v>2166691932390.4475</v>
      </c>
    </row>
    <row r="68" spans="3:6" x14ac:dyDescent="0.25">
      <c r="C68" s="33" t="s">
        <v>55</v>
      </c>
      <c r="D68" s="25">
        <v>31965.597505412963</v>
      </c>
      <c r="F68">
        <f>D68*39652608749.183</f>
        <v>1267519331316000.3</v>
      </c>
    </row>
    <row r="69" spans="3:6" x14ac:dyDescent="0.25">
      <c r="C69" s="51" t="s">
        <v>65</v>
      </c>
      <c r="D69" s="25">
        <v>1746.2122212764443</v>
      </c>
      <c r="F69">
        <f>D69*39652608749.183</f>
        <v>69241870003316.617</v>
      </c>
    </row>
    <row r="70" spans="3:6" x14ac:dyDescent="0.25">
      <c r="C70" s="33" t="s">
        <v>56</v>
      </c>
      <c r="D70" s="25">
        <v>285.39623739724891</v>
      </c>
      <c r="F70">
        <f>D70*39652608749.183</f>
        <v>11316705340002.061</v>
      </c>
    </row>
    <row r="71" spans="3:6" x14ac:dyDescent="0.25">
      <c r="C71" s="33" t="s">
        <v>57</v>
      </c>
      <c r="D71" s="25">
        <v>135.30737499632761</v>
      </c>
      <c r="F71">
        <f>D71*39652608749.183</f>
        <v>5365290401608.3652</v>
      </c>
    </row>
    <row r="72" spans="3:6" x14ac:dyDescent="0.25">
      <c r="C72" s="51" t="s">
        <v>66</v>
      </c>
      <c r="D72" s="25">
        <v>7.8802622102309474</v>
      </c>
      <c r="F72">
        <f>D72*39652608749.183</f>
        <v>312472954263.25983</v>
      </c>
    </row>
    <row r="73" spans="3:6" x14ac:dyDescent="0.25">
      <c r="C73" s="33" t="s">
        <v>59</v>
      </c>
      <c r="D73" s="25">
        <v>17.955233289512304</v>
      </c>
      <c r="F73">
        <f>D73*39652608749.183</f>
        <v>711971840629.3374</v>
      </c>
    </row>
    <row r="74" spans="3:6" x14ac:dyDescent="0.25">
      <c r="C74" s="31" t="s">
        <v>69</v>
      </c>
      <c r="D74" s="50">
        <v>68704.655062285296</v>
      </c>
      <c r="F74">
        <f>D74*39652608749.183</f>
        <v>2724318806432374</v>
      </c>
    </row>
    <row r="75" spans="3:6" x14ac:dyDescent="0.25">
      <c r="C75" s="33" t="s">
        <v>30</v>
      </c>
      <c r="D75" s="25">
        <v>48245.434062880871</v>
      </c>
      <c r="F75">
        <f>D75*39652608749.183</f>
        <v>1913057320829921.5</v>
      </c>
    </row>
    <row r="76" spans="3:6" x14ac:dyDescent="0.25">
      <c r="C76" s="51" t="s">
        <v>65</v>
      </c>
      <c r="D76" s="25">
        <v>2576.2787291151872</v>
      </c>
      <c r="F76">
        <f>D76*39652608749.183</f>
        <v>102156172474446.92</v>
      </c>
    </row>
    <row r="77" spans="3:6" x14ac:dyDescent="0.25">
      <c r="C77" s="33" t="s">
        <v>63</v>
      </c>
      <c r="D77" s="25">
        <v>20459.220999404424</v>
      </c>
      <c r="F77">
        <f>D77*39652608749.183</f>
        <v>811261485602452.38</v>
      </c>
    </row>
    <row r="78" spans="3:6" x14ac:dyDescent="0.25">
      <c r="C78" s="53" t="s">
        <v>65</v>
      </c>
      <c r="D78" s="26">
        <v>1184.1803881672447</v>
      </c>
      <c r="F78">
        <f>D78*39652608749.183</f>
        <v>46955841620451.406</v>
      </c>
    </row>
    <row r="81" spans="3:3" x14ac:dyDescent="0.25">
      <c r="C81" s="54"/>
    </row>
    <row r="82" spans="3:3" ht="43.5" x14ac:dyDescent="0.25">
      <c r="C82" s="55" t="s">
        <v>70</v>
      </c>
    </row>
    <row r="83" spans="3:3" ht="29.25" x14ac:dyDescent="0.25">
      <c r="C83" s="55" t="s">
        <v>71</v>
      </c>
    </row>
    <row r="84" spans="3:3" ht="45" x14ac:dyDescent="0.25">
      <c r="C84" s="56" t="s">
        <v>35</v>
      </c>
    </row>
    <row r="85" spans="3:3" ht="43.5" x14ac:dyDescent="0.25">
      <c r="C85" s="55" t="s">
        <v>72</v>
      </c>
    </row>
    <row r="87" spans="3:3" x14ac:dyDescent="0.25">
      <c r="C87" s="54"/>
    </row>
    <row r="88" spans="3:3" ht="30" x14ac:dyDescent="0.25">
      <c r="C88" s="55" t="s">
        <v>73</v>
      </c>
    </row>
    <row r="89" spans="3:3" ht="43.5" x14ac:dyDescent="0.25">
      <c r="C89" s="55" t="s">
        <v>74</v>
      </c>
    </row>
  </sheetData>
  <hyperlinks>
    <hyperlink ref="C84" r:id="rId1" location="cite_note-3" display="https://en.wikipedia.org/wiki/Units_of_transportation_measurement - cite_note-3" xr:uid="{0DAB64B4-12F0-4AD0-AB3F-8B43B30D2B07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FD5E-44E7-48E7-98B3-5F193EB532B6}">
  <dimension ref="B2:F33"/>
  <sheetViews>
    <sheetView workbookViewId="0">
      <selection activeCell="F20" sqref="F20"/>
    </sheetView>
  </sheetViews>
  <sheetFormatPr baseColWidth="10" defaultRowHeight="15" x14ac:dyDescent="0.25"/>
  <cols>
    <col min="2" max="2" width="71.28515625" bestFit="1" customWidth="1"/>
    <col min="5" max="5" width="19.28515625" customWidth="1"/>
  </cols>
  <sheetData>
    <row r="2" spans="2:6" x14ac:dyDescent="0.25">
      <c r="B2" s="1" t="s">
        <v>34</v>
      </c>
    </row>
    <row r="3" spans="2:6" x14ac:dyDescent="0.25">
      <c r="B3" t="s">
        <v>81</v>
      </c>
      <c r="E3" t="s">
        <v>35</v>
      </c>
    </row>
    <row r="4" spans="2:6" x14ac:dyDescent="0.25">
      <c r="E4" t="s">
        <v>36</v>
      </c>
    </row>
    <row r="5" spans="2:6" x14ac:dyDescent="0.25">
      <c r="E5" s="22" t="s">
        <v>37</v>
      </c>
    </row>
    <row r="6" spans="2:6" x14ac:dyDescent="0.25">
      <c r="E6" s="22" t="s">
        <v>38</v>
      </c>
    </row>
    <row r="9" spans="2:6" x14ac:dyDescent="0.25">
      <c r="B9" s="11" t="s">
        <v>43</v>
      </c>
      <c r="C9" s="12">
        <v>2015</v>
      </c>
    </row>
    <row r="10" spans="2:6" x14ac:dyDescent="0.25">
      <c r="B10" s="13"/>
      <c r="C10" s="13"/>
    </row>
    <row r="11" spans="2:6" x14ac:dyDescent="0.25">
      <c r="B11" s="14" t="s">
        <v>28</v>
      </c>
      <c r="C11" s="15"/>
      <c r="D11" s="1" t="s">
        <v>39</v>
      </c>
      <c r="E11" s="1" t="s">
        <v>40</v>
      </c>
      <c r="F11" s="1" t="s">
        <v>75</v>
      </c>
    </row>
    <row r="12" spans="2:6" x14ac:dyDescent="0.25">
      <c r="B12" s="27" t="s">
        <v>29</v>
      </c>
      <c r="C12" s="28">
        <f t="shared" ref="C12" si="0">SUM(C13,C14,C17)</f>
        <v>544261.48886478855</v>
      </c>
      <c r="D12">
        <f>C12/1.609344</f>
        <v>338188.41022478009</v>
      </c>
      <c r="E12">
        <f>D12*1000000</f>
        <v>338188410224.78009</v>
      </c>
      <c r="F12">
        <f t="shared" ref="F12:F17" si="1">E25/E12</f>
        <v>669.51249525430558</v>
      </c>
    </row>
    <row r="13" spans="2:6" x14ac:dyDescent="0.25">
      <c r="B13" s="29" t="s">
        <v>44</v>
      </c>
      <c r="C13" s="30">
        <v>102363.4431270354</v>
      </c>
      <c r="D13">
        <f t="shared" ref="D13:D17" si="2">C13/1.609344</f>
        <v>63605.69469736451</v>
      </c>
      <c r="E13">
        <f t="shared" ref="E13:E17" si="3">D13*1000000</f>
        <v>63605694697.36451</v>
      </c>
      <c r="F13">
        <f t="shared" si="1"/>
        <v>341.58137818561647</v>
      </c>
    </row>
    <row r="14" spans="2:6" x14ac:dyDescent="0.25">
      <c r="B14" s="31" t="s">
        <v>45</v>
      </c>
      <c r="C14" s="32">
        <f t="shared" ref="C14" si="4">SUM(C15:C16)</f>
        <v>328225.04573775316</v>
      </c>
      <c r="D14">
        <f t="shared" si="2"/>
        <v>203949.58799222115</v>
      </c>
      <c r="E14">
        <f t="shared" si="3"/>
        <v>203949587992.22116</v>
      </c>
      <c r="F14">
        <f t="shared" si="1"/>
        <v>838.2280160516367</v>
      </c>
    </row>
    <row r="15" spans="2:6" x14ac:dyDescent="0.25">
      <c r="B15" s="33" t="s">
        <v>46</v>
      </c>
      <c r="C15" s="17">
        <v>98021.668507362105</v>
      </c>
      <c r="D15">
        <f t="shared" si="2"/>
        <v>60907.841025512316</v>
      </c>
      <c r="E15">
        <f t="shared" si="3"/>
        <v>60907841025.512314</v>
      </c>
      <c r="F15">
        <f t="shared" si="1"/>
        <v>1043.1257419785591</v>
      </c>
    </row>
    <row r="16" spans="2:6" x14ac:dyDescent="0.25">
      <c r="B16" s="33" t="s">
        <v>47</v>
      </c>
      <c r="C16" s="17">
        <v>230203.37723039108</v>
      </c>
      <c r="D16">
        <f t="shared" si="2"/>
        <v>143041.74696670883</v>
      </c>
      <c r="E16">
        <f t="shared" si="3"/>
        <v>143041746966.70883</v>
      </c>
      <c r="F16">
        <f t="shared" si="1"/>
        <v>750.98161154463276</v>
      </c>
    </row>
    <row r="17" spans="2:6" x14ac:dyDescent="0.25">
      <c r="B17" s="34" t="s">
        <v>48</v>
      </c>
      <c r="C17" s="35">
        <v>113673</v>
      </c>
      <c r="D17">
        <f t="shared" si="2"/>
        <v>70633.127535194464</v>
      </c>
      <c r="E17">
        <f t="shared" si="3"/>
        <v>70633127535.194458</v>
      </c>
      <c r="F17">
        <f t="shared" si="1"/>
        <v>477.65953739512156</v>
      </c>
    </row>
    <row r="18" spans="2:6" x14ac:dyDescent="0.25">
      <c r="B18" s="27" t="s">
        <v>31</v>
      </c>
      <c r="C18" s="28">
        <f t="shared" ref="C18" si="5">SUM(C19:C20)</f>
        <v>417540.00000000006</v>
      </c>
      <c r="D18">
        <f>C18/1.46</f>
        <v>285986.30136986304</v>
      </c>
      <c r="E18">
        <f>D18*1000000</f>
        <v>285986301369.86304</v>
      </c>
      <c r="F18">
        <f>E31/E18</f>
        <v>211.02338088396263</v>
      </c>
    </row>
    <row r="19" spans="2:6" x14ac:dyDescent="0.25">
      <c r="B19" s="16" t="s">
        <v>46</v>
      </c>
      <c r="C19" s="17">
        <v>112537.44252446789</v>
      </c>
      <c r="D19">
        <f>C19/1.46</f>
        <v>77080.440085251976</v>
      </c>
      <c r="E19">
        <f>D19*1000000</f>
        <v>77080440085.251968</v>
      </c>
      <c r="F19">
        <f>E32/E19</f>
        <v>280.34483330741767</v>
      </c>
    </row>
    <row r="20" spans="2:6" x14ac:dyDescent="0.25">
      <c r="B20" s="18" t="s">
        <v>47</v>
      </c>
      <c r="C20" s="19">
        <v>305002.55747553217</v>
      </c>
      <c r="D20">
        <f>C20/1.46</f>
        <v>208905.86128461108</v>
      </c>
      <c r="E20">
        <f>D20*1000000</f>
        <v>208905861284.61108</v>
      </c>
      <c r="F20">
        <f>E33/E20</f>
        <v>185.44569710194045</v>
      </c>
    </row>
    <row r="22" spans="2:6" x14ac:dyDescent="0.25">
      <c r="B22" s="11" t="s">
        <v>49</v>
      </c>
      <c r="C22" s="12">
        <v>2015</v>
      </c>
    </row>
    <row r="23" spans="2:6" x14ac:dyDescent="0.25">
      <c r="E23" s="23" t="s">
        <v>41</v>
      </c>
    </row>
    <row r="24" spans="2:6" x14ac:dyDescent="0.25">
      <c r="B24" s="14" t="s">
        <v>42</v>
      </c>
      <c r="C24" s="15">
        <f t="shared" ref="C24" si="6">SUM(C25,C31)</f>
        <v>7232.0881688056943</v>
      </c>
      <c r="E24">
        <f>C24*39652608749.183</f>
        <v>286771162597247.5</v>
      </c>
    </row>
    <row r="25" spans="2:6" x14ac:dyDescent="0.25">
      <c r="B25" s="27" t="s">
        <v>32</v>
      </c>
      <c r="C25" s="36">
        <f t="shared" ref="C25" si="7">SUM(C26,C27,C30)</f>
        <v>5710.1253495797901</v>
      </c>
      <c r="E25">
        <f>C25*39652608749.183</f>
        <v>226421366395679.22</v>
      </c>
    </row>
    <row r="26" spans="2:6" x14ac:dyDescent="0.25">
      <c r="B26" s="29" t="s">
        <v>44</v>
      </c>
      <c r="C26" s="37">
        <v>547.92160063433357</v>
      </c>
      <c r="E26">
        <f t="shared" ref="E26:E32" si="8">C26*39652608749.183</f>
        <v>21726520855179.328</v>
      </c>
    </row>
    <row r="27" spans="2:6" x14ac:dyDescent="0.25">
      <c r="B27" s="31" t="s">
        <v>45</v>
      </c>
      <c r="C27" s="38">
        <f t="shared" ref="C27" si="9">SUM(C28:C29)</f>
        <v>4311.3495911108403</v>
      </c>
      <c r="E27">
        <f t="shared" si="8"/>
        <v>170956258517268.25</v>
      </c>
    </row>
    <row r="28" spans="2:6" x14ac:dyDescent="0.25">
      <c r="B28" s="33" t="s">
        <v>50</v>
      </c>
      <c r="C28" s="20">
        <v>1602.2788630107148</v>
      </c>
      <c r="E28">
        <f t="shared" si="8"/>
        <v>63534536862049.656</v>
      </c>
    </row>
    <row r="29" spans="2:6" x14ac:dyDescent="0.25">
      <c r="B29" s="33" t="s">
        <v>47</v>
      </c>
      <c r="C29" s="20">
        <v>2709.0707281001251</v>
      </c>
      <c r="E29">
        <f t="shared" si="8"/>
        <v>107421721655218.58</v>
      </c>
    </row>
    <row r="30" spans="2:6" x14ac:dyDescent="0.25">
      <c r="B30" s="34" t="s">
        <v>48</v>
      </c>
      <c r="C30" s="39">
        <v>850.85415783461553</v>
      </c>
      <c r="E30">
        <f t="shared" si="8"/>
        <v>33738587023231.609</v>
      </c>
    </row>
    <row r="31" spans="2:6" x14ac:dyDescent="0.25">
      <c r="B31" s="27" t="s">
        <v>33</v>
      </c>
      <c r="C31" s="36">
        <f t="shared" ref="C31" si="10">SUM(C32:C33)</f>
        <v>1521.9628192259047</v>
      </c>
      <c r="E31">
        <f t="shared" si="8"/>
        <v>60349796201568.328</v>
      </c>
    </row>
    <row r="32" spans="2:6" x14ac:dyDescent="0.25">
      <c r="B32" s="16" t="s">
        <v>50</v>
      </c>
      <c r="C32" s="20">
        <v>544.96044039996718</v>
      </c>
      <c r="E32">
        <f t="shared" si="8"/>
        <v>21609103126962.359</v>
      </c>
    </row>
    <row r="33" spans="2:5" x14ac:dyDescent="0.25">
      <c r="B33" s="18" t="s">
        <v>47</v>
      </c>
      <c r="C33" s="21">
        <v>977.00237882593763</v>
      </c>
      <c r="E33">
        <f>C33*39652608749.183</f>
        <v>38740693074605.977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16.140625" customWidth="1"/>
    <col min="2" max="2" width="18.5703125" customWidth="1"/>
    <col min="3" max="3" width="23" customWidth="1"/>
  </cols>
  <sheetData>
    <row r="1" spans="1:3" ht="30" x14ac:dyDescent="0.25">
      <c r="A1" s="4" t="s">
        <v>1</v>
      </c>
      <c r="B1" s="4" t="s">
        <v>4</v>
      </c>
      <c r="C1" s="4" t="s">
        <v>2</v>
      </c>
    </row>
    <row r="2" spans="1:3" x14ac:dyDescent="0.25">
      <c r="A2" t="s">
        <v>78</v>
      </c>
      <c r="B2" t="s">
        <v>5</v>
      </c>
      <c r="C2" s="58">
        <v>2189.9603820276511</v>
      </c>
    </row>
    <row r="3" spans="1:3" x14ac:dyDescent="0.25">
      <c r="A3" t="s">
        <v>78</v>
      </c>
      <c r="B3" t="s">
        <v>6</v>
      </c>
      <c r="C3" s="58">
        <v>1264.9199415465537</v>
      </c>
    </row>
    <row r="4" spans="1:3" x14ac:dyDescent="0.25">
      <c r="A4" t="s">
        <v>79</v>
      </c>
      <c r="B4" t="s">
        <v>5</v>
      </c>
      <c r="C4" s="58">
        <v>16540.107520697708</v>
      </c>
    </row>
    <row r="5" spans="1:3" x14ac:dyDescent="0.25">
      <c r="A5" t="s">
        <v>79</v>
      </c>
      <c r="B5" t="s">
        <v>6</v>
      </c>
      <c r="C5">
        <v>11066.073701280979</v>
      </c>
    </row>
    <row r="6" spans="1:3" x14ac:dyDescent="0.25">
      <c r="A6" t="s">
        <v>3</v>
      </c>
      <c r="B6" t="s">
        <v>5</v>
      </c>
      <c r="C6" s="57">
        <v>1750.8085043867732</v>
      </c>
    </row>
    <row r="7" spans="1:3" x14ac:dyDescent="0.25">
      <c r="A7" t="s">
        <v>3</v>
      </c>
      <c r="B7" t="s">
        <v>6</v>
      </c>
      <c r="C7" s="57">
        <v>866.36180025023555</v>
      </c>
    </row>
    <row r="8" spans="1:3" x14ac:dyDescent="0.25">
      <c r="A8" t="s">
        <v>7</v>
      </c>
      <c r="B8" t="s">
        <v>5</v>
      </c>
      <c r="C8" s="57">
        <v>1043.1257419785591</v>
      </c>
    </row>
    <row r="9" spans="1:3" x14ac:dyDescent="0.25">
      <c r="A9" t="s">
        <v>7</v>
      </c>
      <c r="B9" t="s">
        <v>6</v>
      </c>
      <c r="C9">
        <v>750.98161154463276</v>
      </c>
    </row>
    <row r="10" spans="1:3" x14ac:dyDescent="0.25">
      <c r="A10" t="s">
        <v>76</v>
      </c>
      <c r="B10" t="s">
        <v>5</v>
      </c>
      <c r="C10">
        <v>280.34483330741767</v>
      </c>
    </row>
    <row r="11" spans="1:3" x14ac:dyDescent="0.25">
      <c r="A11" t="s">
        <v>76</v>
      </c>
      <c r="B11" t="s">
        <v>6</v>
      </c>
      <c r="C11">
        <v>185.44569710194045</v>
      </c>
    </row>
    <row r="16" spans="1:3" ht="30" x14ac:dyDescent="0.25">
      <c r="A16" s="4" t="s">
        <v>1</v>
      </c>
      <c r="B16" s="4" t="s">
        <v>9</v>
      </c>
    </row>
    <row r="17" spans="1:2" x14ac:dyDescent="0.25">
      <c r="A17" s="7" t="s">
        <v>78</v>
      </c>
      <c r="B17" s="6">
        <f>(C2-C3)/C2</f>
        <v>0.42240053659081106</v>
      </c>
    </row>
    <row r="18" spans="1:2" x14ac:dyDescent="0.25">
      <c r="A18" s="7" t="s">
        <v>79</v>
      </c>
      <c r="B18" s="6">
        <f>(C4-C5)/C4</f>
        <v>0.33095515325802544</v>
      </c>
    </row>
    <row r="19" spans="1:2" x14ac:dyDescent="0.25">
      <c r="A19" s="7" t="s">
        <v>3</v>
      </c>
      <c r="B19" s="6">
        <f>(C6-C7)/C6</f>
        <v>0.50516472927821321</v>
      </c>
    </row>
    <row r="20" spans="1:2" x14ac:dyDescent="0.25">
      <c r="A20" s="7" t="s">
        <v>7</v>
      </c>
      <c r="B20" s="6">
        <f>(C8-C9)/C8</f>
        <v>0.28006607322315624</v>
      </c>
    </row>
    <row r="21" spans="1:2" x14ac:dyDescent="0.25">
      <c r="A21" s="7" t="s">
        <v>76</v>
      </c>
      <c r="B21" s="6">
        <f>(C10-C11)/C10</f>
        <v>0.33850859702277336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F8"/>
  <sheetViews>
    <sheetView workbookViewId="0">
      <selection activeCell="H19" sqref="H19"/>
    </sheetView>
  </sheetViews>
  <sheetFormatPr baseColWidth="10" defaultColWidth="9.140625" defaultRowHeight="15" x14ac:dyDescent="0.25"/>
  <cols>
    <col min="1" max="1" width="16.85546875" customWidth="1"/>
    <col min="2" max="2" width="19" customWidth="1"/>
    <col min="3" max="3" width="10.5703125" customWidth="1"/>
  </cols>
  <sheetData>
    <row r="1" spans="1:6" ht="45" x14ac:dyDescent="0.25">
      <c r="A1" s="4" t="s">
        <v>25</v>
      </c>
      <c r="B1" s="9" t="s">
        <v>16</v>
      </c>
      <c r="C1" s="9" t="s">
        <v>17</v>
      </c>
    </row>
    <row r="2" spans="1:6" x14ac:dyDescent="0.25">
      <c r="A2" t="s">
        <v>8</v>
      </c>
      <c r="B2" s="8">
        <f>0.422</f>
        <v>0.42199999999999999</v>
      </c>
      <c r="C2" s="8">
        <f>0.422</f>
        <v>0.42199999999999999</v>
      </c>
    </row>
    <row r="3" spans="1:6" x14ac:dyDescent="0.25">
      <c r="A3" t="s">
        <v>11</v>
      </c>
      <c r="B3" s="8">
        <f>0.422</f>
        <v>0.42199999999999999</v>
      </c>
      <c r="C3" s="8">
        <f>0.422</f>
        <v>0.42199999999999999</v>
      </c>
    </row>
    <row r="4" spans="1:6" x14ac:dyDescent="0.25">
      <c r="A4" t="s">
        <v>12</v>
      </c>
      <c r="B4" s="8">
        <v>0.33900000000000002</v>
      </c>
      <c r="C4" s="8">
        <v>0.33900000000000002</v>
      </c>
    </row>
    <row r="5" spans="1:6" x14ac:dyDescent="0.25">
      <c r="A5" t="s">
        <v>13</v>
      </c>
      <c r="B5" s="8">
        <v>0.33900000000000002</v>
      </c>
      <c r="C5" s="8">
        <v>0.33900000000000002</v>
      </c>
    </row>
    <row r="6" spans="1:6" x14ac:dyDescent="0.25">
      <c r="A6" t="s">
        <v>14</v>
      </c>
      <c r="B6" s="8">
        <f>0.339</f>
        <v>0.33900000000000002</v>
      </c>
      <c r="C6" s="8">
        <v>0.33900000000000002</v>
      </c>
    </row>
    <row r="7" spans="1:6" x14ac:dyDescent="0.25">
      <c r="A7" t="s">
        <v>15</v>
      </c>
      <c r="B7" s="8">
        <f>0.422</f>
        <v>0.42199999999999999</v>
      </c>
      <c r="C7" s="8">
        <f>0.422</f>
        <v>0.42199999999999999</v>
      </c>
    </row>
    <row r="8" spans="1:6" x14ac:dyDescent="0.25">
      <c r="F8" s="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DF6F-1A0E-4F0B-9FAC-CCF79FC2FD13}">
  <dimension ref="A1:AZ12"/>
  <sheetViews>
    <sheetView workbookViewId="0">
      <selection activeCell="G17" sqref="G17"/>
    </sheetView>
  </sheetViews>
  <sheetFormatPr baseColWidth="10" defaultRowHeight="15" x14ac:dyDescent="0.25"/>
  <cols>
    <col min="1" max="1" width="35.42578125" bestFit="1" customWidth="1"/>
    <col min="3" max="4" width="17.140625" bestFit="1" customWidth="1"/>
  </cols>
  <sheetData>
    <row r="1" spans="1:52" s="61" customFormat="1" ht="13.5" thickBot="1" x14ac:dyDescent="0.3">
      <c r="A1" s="59" t="s">
        <v>88</v>
      </c>
      <c r="B1" s="60">
        <v>2000</v>
      </c>
      <c r="C1" s="60">
        <v>2001</v>
      </c>
      <c r="D1" s="60">
        <v>2002</v>
      </c>
      <c r="E1" s="60">
        <v>2003</v>
      </c>
      <c r="F1" s="60">
        <v>2004</v>
      </c>
      <c r="G1" s="60">
        <v>2005</v>
      </c>
      <c r="H1" s="60">
        <v>2006</v>
      </c>
      <c r="I1" s="60">
        <v>2007</v>
      </c>
      <c r="J1" s="60">
        <v>2008</v>
      </c>
      <c r="K1" s="60">
        <v>2009</v>
      </c>
      <c r="L1" s="60">
        <v>2010</v>
      </c>
      <c r="M1" s="60">
        <v>2011</v>
      </c>
      <c r="N1" s="60">
        <v>2012</v>
      </c>
      <c r="O1" s="60">
        <v>2013</v>
      </c>
      <c r="P1" s="60">
        <v>2014</v>
      </c>
      <c r="Q1" s="60">
        <v>2015</v>
      </c>
      <c r="R1" s="60">
        <v>2016</v>
      </c>
      <c r="S1" s="60">
        <v>2017</v>
      </c>
      <c r="T1" s="60">
        <v>2018</v>
      </c>
      <c r="U1" s="60">
        <v>2019</v>
      </c>
      <c r="V1" s="60">
        <v>2020</v>
      </c>
      <c r="W1" s="60">
        <v>2021</v>
      </c>
      <c r="X1" s="60">
        <v>2022</v>
      </c>
      <c r="Y1" s="60">
        <v>2023</v>
      </c>
      <c r="Z1" s="60">
        <v>2024</v>
      </c>
      <c r="AA1" s="60">
        <v>2025</v>
      </c>
      <c r="AB1" s="60">
        <v>2026</v>
      </c>
      <c r="AC1" s="60">
        <v>2027</v>
      </c>
      <c r="AD1" s="60">
        <v>2028</v>
      </c>
      <c r="AE1" s="60">
        <v>2029</v>
      </c>
      <c r="AF1" s="60">
        <v>2030</v>
      </c>
      <c r="AG1" s="60">
        <v>2031</v>
      </c>
      <c r="AH1" s="60">
        <v>2032</v>
      </c>
      <c r="AI1" s="60">
        <v>2033</v>
      </c>
      <c r="AJ1" s="60">
        <v>2034</v>
      </c>
      <c r="AK1" s="60">
        <v>2035</v>
      </c>
      <c r="AL1" s="60">
        <v>2036</v>
      </c>
      <c r="AM1" s="60">
        <v>2037</v>
      </c>
      <c r="AN1" s="60">
        <v>2038</v>
      </c>
      <c r="AO1" s="60">
        <v>2039</v>
      </c>
      <c r="AP1" s="60">
        <v>2040</v>
      </c>
      <c r="AQ1" s="60">
        <v>2041</v>
      </c>
      <c r="AR1" s="60">
        <v>2042</v>
      </c>
      <c r="AS1" s="60">
        <v>2043</v>
      </c>
      <c r="AT1" s="60">
        <v>2044</v>
      </c>
      <c r="AU1" s="60">
        <v>2045</v>
      </c>
      <c r="AV1" s="60">
        <v>2046</v>
      </c>
      <c r="AW1" s="60">
        <v>2047</v>
      </c>
      <c r="AX1" s="60">
        <v>2048</v>
      </c>
      <c r="AY1" s="60">
        <v>2049</v>
      </c>
      <c r="AZ1" s="60">
        <v>2050</v>
      </c>
    </row>
    <row r="2" spans="1:52" s="61" customFormat="1" ht="11.25" x14ac:dyDescent="0.25">
      <c r="A2" s="14" t="s">
        <v>89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</row>
    <row r="3" spans="1:52" s="61" customFormat="1" ht="11.25" x14ac:dyDescent="0.25">
      <c r="A3" s="27" t="s">
        <v>32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</row>
    <row r="4" spans="1:52" s="61" customFormat="1" ht="11.25" x14ac:dyDescent="0.25">
      <c r="A4" s="65" t="s">
        <v>53</v>
      </c>
      <c r="B4" s="66"/>
      <c r="C4" s="66">
        <v>5.62456222416911</v>
      </c>
      <c r="D4" s="66">
        <v>5.5889249373042729</v>
      </c>
      <c r="E4" s="66">
        <v>5.5328048784081627</v>
      </c>
      <c r="F4" s="66">
        <v>5.4657060907384434</v>
      </c>
      <c r="G4" s="66">
        <v>5.6872618623050322</v>
      </c>
      <c r="H4" s="66">
        <v>5.4062380029449955</v>
      </c>
      <c r="I4" s="66">
        <v>5.3627410411299969</v>
      </c>
      <c r="J4" s="66">
        <v>5.2082670554617723</v>
      </c>
      <c r="K4" s="66">
        <v>4.9915781341509806</v>
      </c>
      <c r="L4" s="66">
        <v>4.8302097528578569</v>
      </c>
      <c r="M4" s="66">
        <v>4.7070893694551117</v>
      </c>
      <c r="N4" s="66">
        <v>4.6113374844171231</v>
      </c>
      <c r="O4" s="66">
        <v>4.4635768985802615</v>
      </c>
      <c r="P4" s="66">
        <v>4.3056636981359198</v>
      </c>
      <c r="Q4" s="66">
        <v>4.1898922182434513</v>
      </c>
      <c r="R4" s="66">
        <v>4.0957276664550539</v>
      </c>
      <c r="S4" s="66">
        <v>4.0874348077053391</v>
      </c>
      <c r="T4" s="66">
        <v>3.999896989682429</v>
      </c>
      <c r="U4" s="66">
        <v>3.9381299958082847</v>
      </c>
      <c r="V4" s="66">
        <v>3.8870708974439228</v>
      </c>
      <c r="W4" s="66">
        <v>3.7084664199388571</v>
      </c>
      <c r="X4" s="66">
        <v>3.653775100511544</v>
      </c>
      <c r="Y4" s="66">
        <v>3.5790184138100511</v>
      </c>
      <c r="Z4" s="66">
        <v>3.560707615717575</v>
      </c>
      <c r="AA4" s="66">
        <v>3.5365329740516591</v>
      </c>
      <c r="AB4" s="66">
        <v>3.5238449310195574</v>
      </c>
      <c r="AC4" s="66">
        <v>3.5021088815689403</v>
      </c>
      <c r="AD4" s="66">
        <v>3.4921534931337459</v>
      </c>
      <c r="AE4" s="66">
        <v>3.4656681340431383</v>
      </c>
      <c r="AF4" s="66">
        <v>3.415701565651148</v>
      </c>
      <c r="AG4" s="66">
        <v>3.3654303620543256</v>
      </c>
      <c r="AH4" s="66">
        <v>3.3122556246051365</v>
      </c>
      <c r="AI4" s="66">
        <v>3.2624043972406787</v>
      </c>
      <c r="AJ4" s="66">
        <v>3.2120932631383061</v>
      </c>
      <c r="AK4" s="66">
        <v>3.1642582254190694</v>
      </c>
      <c r="AL4" s="66">
        <v>3.117554742141365</v>
      </c>
      <c r="AM4" s="66">
        <v>3.0737396833455062</v>
      </c>
      <c r="AN4" s="66">
        <v>3.032064512161432</v>
      </c>
      <c r="AO4" s="66">
        <v>2.9937949236356185</v>
      </c>
      <c r="AP4" s="66">
        <v>2.9577312518187489</v>
      </c>
      <c r="AQ4" s="66">
        <v>2.9252288954403367</v>
      </c>
      <c r="AR4" s="66">
        <v>2.8937592482291046</v>
      </c>
      <c r="AS4" s="66">
        <v>2.8647274273561267</v>
      </c>
      <c r="AT4" s="66">
        <v>2.8351456117770479</v>
      </c>
      <c r="AU4" s="66">
        <v>2.8075087087388688</v>
      </c>
      <c r="AV4" s="66">
        <v>2.779367343845994</v>
      </c>
      <c r="AW4" s="66">
        <v>2.7534876126108059</v>
      </c>
      <c r="AX4" s="66">
        <v>2.7267443754494978</v>
      </c>
      <c r="AY4" s="66">
        <v>2.7019933675062915</v>
      </c>
      <c r="AZ4" s="66">
        <v>2.6761265902205076</v>
      </c>
    </row>
    <row r="5" spans="1:52" s="61" customFormat="1" ht="11.25" x14ac:dyDescent="0.25">
      <c r="A5" s="67" t="s">
        <v>92</v>
      </c>
      <c r="B5" s="68"/>
      <c r="C5" s="68">
        <v>0</v>
      </c>
      <c r="D5" s="68">
        <v>0</v>
      </c>
      <c r="E5" s="68">
        <v>2.3474127059986687</v>
      </c>
      <c r="F5" s="68">
        <v>2.3239385789386815</v>
      </c>
      <c r="G5" s="68">
        <v>2.3006991931492946</v>
      </c>
      <c r="H5" s="68">
        <v>2.3842691597485972</v>
      </c>
      <c r="I5" s="68">
        <v>2.3615879713236287</v>
      </c>
      <c r="J5" s="68">
        <v>2.3991447681669786</v>
      </c>
      <c r="K5" s="68">
        <v>2.3943639721591246</v>
      </c>
      <c r="L5" s="68">
        <v>2.2250298682014038</v>
      </c>
      <c r="M5" s="68">
        <v>2.2907688583612771</v>
      </c>
      <c r="N5" s="68">
        <v>2.2938538768890688</v>
      </c>
      <c r="O5" s="68">
        <v>2.2837271754554456</v>
      </c>
      <c r="P5" s="68">
        <v>2.2731989248120175</v>
      </c>
      <c r="Q5" s="68">
        <v>2.250314764131041</v>
      </c>
      <c r="R5" s="68">
        <v>2.2289084929349023</v>
      </c>
      <c r="S5" s="68">
        <v>2.2205611649509156</v>
      </c>
      <c r="T5" s="68">
        <v>2.2081249669476111</v>
      </c>
      <c r="U5" s="68">
        <v>2.1996088028164418</v>
      </c>
      <c r="V5" s="68">
        <v>2.1991248006364512</v>
      </c>
      <c r="W5" s="68">
        <v>2.1917432697443422</v>
      </c>
      <c r="X5" s="68">
        <v>2.1816427940693188</v>
      </c>
      <c r="Y5" s="68">
        <v>2.1748896162057809</v>
      </c>
      <c r="Z5" s="68">
        <v>2.1664828154445099</v>
      </c>
      <c r="AA5" s="68">
        <v>2.1571056690822585</v>
      </c>
      <c r="AB5" s="68">
        <v>2.1461710021110196</v>
      </c>
      <c r="AC5" s="68">
        <v>2.134558861583336</v>
      </c>
      <c r="AD5" s="68">
        <v>2.1209268647580579</v>
      </c>
      <c r="AE5" s="68">
        <v>2.1074110416682021</v>
      </c>
      <c r="AF5" s="68">
        <v>2.093619422661837</v>
      </c>
      <c r="AG5" s="68">
        <v>2.0787008715147128</v>
      </c>
      <c r="AH5" s="68">
        <v>2.0646886388080476</v>
      </c>
      <c r="AI5" s="68">
        <v>2.0515820365663497</v>
      </c>
      <c r="AJ5" s="68">
        <v>2.0389729863050374</v>
      </c>
      <c r="AK5" s="68">
        <v>2.0266508272652528</v>
      </c>
      <c r="AL5" s="68">
        <v>2.014730526112289</v>
      </c>
      <c r="AM5" s="68">
        <v>2.0031612322682966</v>
      </c>
      <c r="AN5" s="68">
        <v>1.991466966321233</v>
      </c>
      <c r="AO5" s="68">
        <v>1.9796539308638987</v>
      </c>
      <c r="AP5" s="68">
        <v>1.9679286429330767</v>
      </c>
      <c r="AQ5" s="68">
        <v>1.9571021903959991</v>
      </c>
      <c r="AR5" s="68">
        <v>1.9465546033028422</v>
      </c>
      <c r="AS5" s="68">
        <v>1.9361967225135261</v>
      </c>
      <c r="AT5" s="68">
        <v>1.9262120345847218</v>
      </c>
      <c r="AU5" s="68">
        <v>1.916466616754811</v>
      </c>
      <c r="AV5" s="68">
        <v>1.9068615530390907</v>
      </c>
      <c r="AW5" s="68">
        <v>1.8973469717536524</v>
      </c>
      <c r="AX5" s="68">
        <v>1.8879338903067377</v>
      </c>
      <c r="AY5" s="68">
        <v>1.8786519929831242</v>
      </c>
      <c r="AZ5" s="68">
        <v>1.8695322552478311</v>
      </c>
    </row>
    <row r="6" spans="1:52" s="61" customFormat="1" ht="11.25" x14ac:dyDescent="0.25">
      <c r="A6" s="69" t="s">
        <v>91</v>
      </c>
      <c r="B6" s="62"/>
      <c r="C6" s="62">
        <v>4.9996395082112164</v>
      </c>
      <c r="D6" s="62">
        <v>5.0215854781086362</v>
      </c>
      <c r="E6" s="62">
        <v>5.0240510693088796</v>
      </c>
      <c r="F6" s="62">
        <v>4.960824704172639</v>
      </c>
      <c r="G6" s="62">
        <v>5.1680760679352789</v>
      </c>
      <c r="H6" s="62">
        <v>5.0256091607470834</v>
      </c>
      <c r="I6" s="62">
        <v>4.9887278403166651</v>
      </c>
      <c r="J6" s="62">
        <v>4.8412720006200596</v>
      </c>
      <c r="K6" s="62">
        <v>4.6666574079139496</v>
      </c>
      <c r="L6" s="62">
        <v>4.5559080563408614</v>
      </c>
      <c r="M6" s="62">
        <v>4.4491637146593801</v>
      </c>
      <c r="N6" s="62">
        <v>4.3565587327550608</v>
      </c>
      <c r="O6" s="62">
        <v>4.2455579894490878</v>
      </c>
      <c r="P6" s="62">
        <v>4.0807308286652137</v>
      </c>
      <c r="Q6" s="62">
        <v>3.9471557720441846</v>
      </c>
      <c r="R6" s="62">
        <v>3.8365748254552012</v>
      </c>
      <c r="S6" s="62">
        <v>3.8326726105308118</v>
      </c>
      <c r="T6" s="62">
        <v>3.7651252420272172</v>
      </c>
      <c r="U6" s="62">
        <v>3.7160595540365935</v>
      </c>
      <c r="V6" s="62">
        <v>3.6751368421085733</v>
      </c>
      <c r="W6" s="62">
        <v>3.6471474343708712</v>
      </c>
      <c r="X6" s="62">
        <v>3.6231811448795219</v>
      </c>
      <c r="Y6" s="62">
        <v>3.587899885269247</v>
      </c>
      <c r="Z6" s="62">
        <v>3.5587976008228153</v>
      </c>
      <c r="AA6" s="62">
        <v>3.5299812714548597</v>
      </c>
      <c r="AB6" s="62">
        <v>3.5019263135400007</v>
      </c>
      <c r="AC6" s="62">
        <v>3.4759254020529178</v>
      </c>
      <c r="AD6" s="62">
        <v>3.4510881801889428</v>
      </c>
      <c r="AE6" s="62">
        <v>3.4252426802451112</v>
      </c>
      <c r="AF6" s="62">
        <v>3.3986449678988921</v>
      </c>
      <c r="AG6" s="62">
        <v>3.3740366481571598</v>
      </c>
      <c r="AH6" s="62">
        <v>3.3493287607590037</v>
      </c>
      <c r="AI6" s="62">
        <v>3.3262301685312123</v>
      </c>
      <c r="AJ6" s="62">
        <v>3.3031670584935462</v>
      </c>
      <c r="AK6" s="62">
        <v>3.2805995005176225</v>
      </c>
      <c r="AL6" s="62">
        <v>3.2584319550387146</v>
      </c>
      <c r="AM6" s="62">
        <v>3.2367025281054778</v>
      </c>
      <c r="AN6" s="62">
        <v>3.2153821045494104</v>
      </c>
      <c r="AO6" s="62">
        <v>3.194213319800812</v>
      </c>
      <c r="AP6" s="62">
        <v>3.1737226319073635</v>
      </c>
      <c r="AQ6" s="62">
        <v>3.1535059566448695</v>
      </c>
      <c r="AR6" s="62">
        <v>3.133416836108704</v>
      </c>
      <c r="AS6" s="62">
        <v>3.1138611447377125</v>
      </c>
      <c r="AT6" s="62">
        <v>3.0945826541721466</v>
      </c>
      <c r="AU6" s="62">
        <v>3.0753727811902598</v>
      </c>
      <c r="AV6" s="62">
        <v>3.0565040648941997</v>
      </c>
      <c r="AW6" s="62">
        <v>3.0379873137553348</v>
      </c>
      <c r="AX6" s="62">
        <v>3.0195650003181647</v>
      </c>
      <c r="AY6" s="62">
        <v>3.0014406780988829</v>
      </c>
      <c r="AZ6" s="62">
        <v>2.9835845098402354</v>
      </c>
    </row>
    <row r="7" spans="1:52" x14ac:dyDescent="0.25">
      <c r="C7" s="70">
        <f>(C6-C5)/C6</f>
        <v>1</v>
      </c>
      <c r="D7" s="70">
        <f>(D6-D5)/D6</f>
        <v>1</v>
      </c>
      <c r="E7" s="70">
        <f t="shared" ref="E7:N7" si="0">(E6-E5)/E6</f>
        <v>0.53276495926989365</v>
      </c>
      <c r="F7" s="70">
        <f t="shared" si="0"/>
        <v>0.53154188718178752</v>
      </c>
      <c r="G7" s="70">
        <f t="shared" si="0"/>
        <v>0.55482482012528556</v>
      </c>
      <c r="H7" s="70">
        <f t="shared" si="0"/>
        <v>0.52557608769676734</v>
      </c>
      <c r="I7" s="70">
        <f t="shared" si="0"/>
        <v>0.52661519190557315</v>
      </c>
      <c r="J7" s="70">
        <f t="shared" si="0"/>
        <v>0.50443917056102172</v>
      </c>
      <c r="K7" s="70">
        <f t="shared" si="0"/>
        <v>0.48692098800768124</v>
      </c>
      <c r="L7" s="70">
        <f t="shared" si="0"/>
        <v>0.51161659965796891</v>
      </c>
      <c r="M7" s="70">
        <f t="shared" si="0"/>
        <v>0.48512372093355205</v>
      </c>
      <c r="N7" s="70">
        <f t="shared" si="0"/>
        <v>0.47347114601196943</v>
      </c>
      <c r="O7" s="70">
        <f t="shared" ref="O7" si="1">(O6-O5)/O6</f>
        <v>0.46209021732104838</v>
      </c>
      <c r="P7" s="70">
        <f t="shared" ref="P7" si="2">(P6-P5)/P6</f>
        <v>0.44294318340139843</v>
      </c>
      <c r="Q7" s="71">
        <f t="shared" ref="Q7" si="3">(Q6-Q5)/Q6</f>
        <v>0.42988954728644263</v>
      </c>
      <c r="R7" s="70">
        <f t="shared" ref="R7" si="4">(R6-R5)/R6</f>
        <v>0.41903687681356583</v>
      </c>
      <c r="S7" s="70">
        <f t="shared" ref="S7" si="5">(S6-S5)/S6</f>
        <v>0.42062331156342214</v>
      </c>
      <c r="T7" s="70">
        <f t="shared" ref="T7" si="6">(T6-T5)/T6</f>
        <v>0.41353213372559333</v>
      </c>
      <c r="U7" s="70">
        <f t="shared" ref="U7" si="7">(U6-U5)/U6</f>
        <v>0.40808031442146758</v>
      </c>
      <c r="V7" s="70">
        <f t="shared" ref="V7" si="8">(V6-V5)/V6</f>
        <v>0.40162097491457621</v>
      </c>
      <c r="W7" s="70">
        <f t="shared" ref="W7" si="9">(W6-W5)/W6</f>
        <v>0.39905273664309232</v>
      </c>
      <c r="X7" s="70">
        <f t="shared" ref="X7" si="10">(X6-X5)/X6</f>
        <v>0.39786538215111439</v>
      </c>
      <c r="Y7" s="70">
        <f t="shared" ref="Y7" si="11">(Y6-Y5)/Y6</f>
        <v>0.39382655989505944</v>
      </c>
      <c r="Z7" s="70">
        <f t="shared" ref="Z7" si="12">(Z6-Z5)/Z6</f>
        <v>0.39123179836256883</v>
      </c>
      <c r="AA7" s="70">
        <f t="shared" ref="AA7" si="13">(AA6-AA5)/AA6</f>
        <v>0.38891866466101083</v>
      </c>
      <c r="AB7" s="70">
        <f t="shared" ref="AB7" si="14">(AB6-AB5)/AB6</f>
        <v>0.38714558504187524</v>
      </c>
      <c r="AC7" s="70">
        <f t="shared" ref="AC7" si="15">(AC6-AC5)/AC6</f>
        <v>0.38590199308574252</v>
      </c>
      <c r="AD7" s="70">
        <f t="shared" ref="AD7" si="16">(AD6-AD5)/AD6</f>
        <v>0.385432433476116</v>
      </c>
      <c r="AE7" s="70">
        <f t="shared" ref="AE7" si="17">(AE6-AE5)/AE6</f>
        <v>0.38474110058753697</v>
      </c>
      <c r="AF7" s="70">
        <f t="shared" ref="AF7" si="18">(AF6-AF5)/AF6</f>
        <v>0.3839840752898197</v>
      </c>
      <c r="AG7" s="70">
        <f t="shared" ref="AG7" si="19">(AG6-AG5)/AG6</f>
        <v>0.3839127762141934</v>
      </c>
      <c r="AH7" s="70">
        <f t="shared" ref="AH7" si="20">(AH6-AH5)/AH6</f>
        <v>0.38355151545644001</v>
      </c>
      <c r="AI7" s="70">
        <f t="shared" ref="AI7" si="21">(AI6-AI5)/AI6</f>
        <v>0.38321104294707248</v>
      </c>
      <c r="AJ7" s="70">
        <f t="shared" ref="AJ7" si="22">(AJ6-AJ5)/AJ6</f>
        <v>0.3827218090401584</v>
      </c>
      <c r="AK7" s="70">
        <f t="shared" ref="AK7" si="23">(AK6-AK5)/AK6</f>
        <v>0.38223156257096241</v>
      </c>
      <c r="AL7" s="70">
        <f t="shared" ref="AL7" si="24">(AL6-AL5)/AL6</f>
        <v>0.38168709553784397</v>
      </c>
      <c r="AM7" s="70">
        <f t="shared" ref="AM7" si="25">(AM6-AM5)/AM6</f>
        <v>0.38111049289389082</v>
      </c>
      <c r="AN7" s="70">
        <f t="shared" ref="AN7" si="26">(AN6-AN5)/AN6</f>
        <v>0.38064376128002725</v>
      </c>
      <c r="AO7" s="70">
        <f t="shared" ref="AO7" si="27">(AO6-AO5)/AO6</f>
        <v>0.38023740662776145</v>
      </c>
      <c r="AP7" s="70">
        <f t="shared" ref="AP7" si="28">(AP6-AP5)/AP6</f>
        <v>0.37993048820703695</v>
      </c>
      <c r="AQ7" s="70">
        <f t="shared" ref="AQ7" si="29">(AQ6-AQ5)/AQ6</f>
        <v>0.37938845928858439</v>
      </c>
      <c r="AR7" s="70">
        <f t="shared" ref="AR7" si="30">(AR6-AR5)/AR6</f>
        <v>0.37877572467498138</v>
      </c>
      <c r="AS7" s="70">
        <f t="shared" ref="AS7" si="31">(AS6-AS5)/AS6</f>
        <v>0.37820068637754994</v>
      </c>
      <c r="AT7" s="70">
        <f t="shared" ref="AT7" si="32">(AT6-AT5)/AT6</f>
        <v>0.3775535347269578</v>
      </c>
      <c r="AU7" s="70">
        <f t="shared" ref="AU7" si="33">(AU6-AU5)/AU6</f>
        <v>0.37683436997413955</v>
      </c>
      <c r="AV7" s="70">
        <f t="shared" ref="AV7" si="34">(AV6-AV5)/AV6</f>
        <v>0.37612988153997551</v>
      </c>
      <c r="AW7" s="70">
        <f t="shared" ref="AW7" si="35">(AW6-AW5)/AW6</f>
        <v>0.3754592182913718</v>
      </c>
      <c r="AX7" s="70">
        <f t="shared" ref="AX7" si="36">(AX6-AX5)/AX6</f>
        <v>0.37476626927792234</v>
      </c>
      <c r="AY7" s="70">
        <f t="shared" ref="AY7" si="37">(AY6-AY5)/AY6</f>
        <v>0.37408325052319036</v>
      </c>
      <c r="AZ7" s="70">
        <f t="shared" ref="AZ7" si="38">(AZ6-AZ5)/AZ6</f>
        <v>0.3733938994917424</v>
      </c>
    </row>
    <row r="8" spans="1:52" s="61" customFormat="1" ht="11.25" x14ac:dyDescent="0.25">
      <c r="A8" s="63" t="s">
        <v>33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</row>
    <row r="9" spans="1:52" s="61" customFormat="1" ht="11.25" x14ac:dyDescent="0.25">
      <c r="A9" s="65" t="s">
        <v>90</v>
      </c>
      <c r="B9" s="66"/>
      <c r="C9" s="66">
        <v>7.0408969573040423</v>
      </c>
      <c r="D9" s="66">
        <v>7.0655214327130524</v>
      </c>
      <c r="E9" s="66">
        <v>7.0025872242834533</v>
      </c>
      <c r="F9" s="66">
        <v>6.9438641770472556</v>
      </c>
      <c r="G9" s="66">
        <v>7.7595849977150406</v>
      </c>
      <c r="H9" s="66">
        <v>6.9771406227107677</v>
      </c>
      <c r="I9" s="66">
        <v>6.8755413798865002</v>
      </c>
      <c r="J9" s="66">
        <v>6.8588814721568818</v>
      </c>
      <c r="K9" s="66">
        <v>6.6659365081864337</v>
      </c>
      <c r="L9" s="66">
        <v>6.5355467039739574</v>
      </c>
      <c r="M9" s="66">
        <v>6.4438768553243486</v>
      </c>
      <c r="N9" s="66">
        <v>6.3557221753455</v>
      </c>
      <c r="O9" s="66">
        <v>6.0554188029041525</v>
      </c>
      <c r="P9" s="66">
        <v>5.843887923131291</v>
      </c>
      <c r="Q9" s="66">
        <v>5.7713092964155468</v>
      </c>
      <c r="R9" s="66">
        <v>5.5887348475851892</v>
      </c>
      <c r="S9" s="66">
        <v>5.4894877421490076</v>
      </c>
      <c r="T9" s="66">
        <v>5.3122659937784427</v>
      </c>
      <c r="U9" s="66">
        <v>5.2337410991423008</v>
      </c>
      <c r="V9" s="66">
        <v>5.0827367456795738</v>
      </c>
      <c r="W9" s="66">
        <v>5.0635164634481091</v>
      </c>
      <c r="X9" s="66">
        <v>5.0321578717081517</v>
      </c>
      <c r="Y9" s="66">
        <v>5.0069630056328389</v>
      </c>
      <c r="Z9" s="66">
        <v>4.9576246649720188</v>
      </c>
      <c r="AA9" s="66">
        <v>4.8889281088282939</v>
      </c>
      <c r="AB9" s="66">
        <v>4.8248868141904042</v>
      </c>
      <c r="AC9" s="66">
        <v>4.7553266080791863</v>
      </c>
      <c r="AD9" s="66">
        <v>4.6853319946500473</v>
      </c>
      <c r="AE9" s="66">
        <v>4.6153809043138887</v>
      </c>
      <c r="AF9" s="66">
        <v>4.5433134646548599</v>
      </c>
      <c r="AG9" s="66">
        <v>4.4722195155736451</v>
      </c>
      <c r="AH9" s="66">
        <v>4.3987596968622924</v>
      </c>
      <c r="AI9" s="66">
        <v>4.3297242761227492</v>
      </c>
      <c r="AJ9" s="66">
        <v>4.2592079135493268</v>
      </c>
      <c r="AK9" s="66">
        <v>4.1922158543229457</v>
      </c>
      <c r="AL9" s="66">
        <v>4.1271279378107497</v>
      </c>
      <c r="AM9" s="66">
        <v>4.0661719381103785</v>
      </c>
      <c r="AN9" s="66">
        <v>4.0086120511838343</v>
      </c>
      <c r="AO9" s="66">
        <v>3.9563440793382219</v>
      </c>
      <c r="AP9" s="66">
        <v>3.9075206881048046</v>
      </c>
      <c r="AQ9" s="66">
        <v>3.863537341077647</v>
      </c>
      <c r="AR9" s="66">
        <v>3.8218946300012306</v>
      </c>
      <c r="AS9" s="66">
        <v>3.7843162064497626</v>
      </c>
      <c r="AT9" s="66">
        <v>3.7467270283346328</v>
      </c>
      <c r="AU9" s="66">
        <v>3.7114523350294211</v>
      </c>
      <c r="AV9" s="66">
        <v>3.6770167860282923</v>
      </c>
      <c r="AW9" s="66">
        <v>3.6442513974105273</v>
      </c>
      <c r="AX9" s="66">
        <v>3.6113863556984218</v>
      </c>
      <c r="AY9" s="66">
        <v>3.5799248658436271</v>
      </c>
      <c r="AZ9" s="66">
        <v>3.5481194766117863</v>
      </c>
    </row>
    <row r="10" spans="1:52" s="61" customFormat="1" ht="11.25" x14ac:dyDescent="0.25">
      <c r="A10" s="67" t="s">
        <v>92</v>
      </c>
      <c r="B10" s="68"/>
      <c r="C10" s="68">
        <v>3.7404453554890948</v>
      </c>
      <c r="D10" s="68">
        <v>3.6836130411665291</v>
      </c>
      <c r="E10" s="68">
        <v>3.6455974269545517</v>
      </c>
      <c r="F10" s="68">
        <v>3.848890926002666</v>
      </c>
      <c r="G10" s="68">
        <v>3.6589317411141047</v>
      </c>
      <c r="H10" s="68">
        <v>3.5476378890003653</v>
      </c>
      <c r="I10" s="68">
        <v>3.5482674820667182</v>
      </c>
      <c r="J10" s="68">
        <v>3.52778995850896</v>
      </c>
      <c r="K10" s="68">
        <v>3.5060502803818219</v>
      </c>
      <c r="L10" s="68">
        <v>3.5373244047541443</v>
      </c>
      <c r="M10" s="68">
        <v>3.5533027972541613</v>
      </c>
      <c r="N10" s="68">
        <v>3.4359310409553387</v>
      </c>
      <c r="O10" s="68">
        <v>3.3893444577958038</v>
      </c>
      <c r="P10" s="68">
        <v>3.4054112140276276</v>
      </c>
      <c r="Q10" s="68">
        <v>3.3432350800428425</v>
      </c>
      <c r="R10" s="68">
        <v>3.2784019540509228</v>
      </c>
      <c r="S10" s="68">
        <v>3.2664782571996769</v>
      </c>
      <c r="T10" s="68">
        <v>3.2495086292413036</v>
      </c>
      <c r="U10" s="68">
        <v>3.2363618088906536</v>
      </c>
      <c r="V10" s="68">
        <v>3.2291359193958264</v>
      </c>
      <c r="W10" s="68">
        <v>3.2153265518214686</v>
      </c>
      <c r="X10" s="68">
        <v>3.2074524998622738</v>
      </c>
      <c r="Y10" s="68">
        <v>3.1958470697248713</v>
      </c>
      <c r="Z10" s="68">
        <v>3.1775641188101869</v>
      </c>
      <c r="AA10" s="68">
        <v>3.1538459637451783</v>
      </c>
      <c r="AB10" s="68">
        <v>3.125237074600046</v>
      </c>
      <c r="AC10" s="68">
        <v>3.0900832025121794</v>
      </c>
      <c r="AD10" s="68">
        <v>3.0502054580599069</v>
      </c>
      <c r="AE10" s="68">
        <v>3.0078337927969692</v>
      </c>
      <c r="AF10" s="68">
        <v>2.9661549871350799</v>
      </c>
      <c r="AG10" s="68">
        <v>2.9256126366409121</v>
      </c>
      <c r="AH10" s="68">
        <v>2.8897246923676643</v>
      </c>
      <c r="AI10" s="68">
        <v>2.8571543505870962</v>
      </c>
      <c r="AJ10" s="68">
        <v>2.8274176478426241</v>
      </c>
      <c r="AK10" s="68">
        <v>2.800543755111605</v>
      </c>
      <c r="AL10" s="68">
        <v>2.7756732130126225</v>
      </c>
      <c r="AM10" s="68">
        <v>2.7535764060556338</v>
      </c>
      <c r="AN10" s="68">
        <v>2.7320585729613214</v>
      </c>
      <c r="AO10" s="68">
        <v>2.7115673581354076</v>
      </c>
      <c r="AP10" s="68">
        <v>2.6913563527822992</v>
      </c>
      <c r="AQ10" s="68">
        <v>2.6733853093244808</v>
      </c>
      <c r="AR10" s="68">
        <v>2.6561558728977088</v>
      </c>
      <c r="AS10" s="68">
        <v>2.6390824798737635</v>
      </c>
      <c r="AT10" s="68">
        <v>2.6227723014950142</v>
      </c>
      <c r="AU10" s="68">
        <v>2.6077480425303672</v>
      </c>
      <c r="AV10" s="68">
        <v>2.5924526072223131</v>
      </c>
      <c r="AW10" s="68">
        <v>2.5777240193680613</v>
      </c>
      <c r="AX10" s="68">
        <v>2.5630928556782706</v>
      </c>
      <c r="AY10" s="68">
        <v>2.5495741124625075</v>
      </c>
      <c r="AZ10" s="68">
        <v>2.5348496256597066</v>
      </c>
    </row>
    <row r="11" spans="1:52" s="61" customFormat="1" ht="11.25" x14ac:dyDescent="0.25">
      <c r="A11" s="69" t="s">
        <v>91</v>
      </c>
      <c r="B11" s="62"/>
      <c r="C11" s="62">
        <v>6.9801481979099398</v>
      </c>
      <c r="D11" s="62">
        <v>7.0272742244581439</v>
      </c>
      <c r="E11" s="62">
        <v>6.9903399883987376</v>
      </c>
      <c r="F11" s="62">
        <v>6.9254988424255384</v>
      </c>
      <c r="G11" s="62">
        <v>7.7040177891117061</v>
      </c>
      <c r="H11" s="62">
        <v>6.9689910025458079</v>
      </c>
      <c r="I11" s="62">
        <v>6.8753492902978195</v>
      </c>
      <c r="J11" s="62">
        <v>6.870079549277305</v>
      </c>
      <c r="K11" s="62">
        <v>6.6596060961488366</v>
      </c>
      <c r="L11" s="62">
        <v>6.5336123610531143</v>
      </c>
      <c r="M11" s="62">
        <v>6.4240293316307664</v>
      </c>
      <c r="N11" s="62">
        <v>6.3428178846910077</v>
      </c>
      <c r="O11" s="62">
        <v>6.0491156702769899</v>
      </c>
      <c r="P11" s="62">
        <v>5.8408333387208193</v>
      </c>
      <c r="Q11" s="62">
        <v>5.7574690323872968</v>
      </c>
      <c r="R11" s="62">
        <v>5.5999636274743763</v>
      </c>
      <c r="S11" s="62">
        <v>5.5127275638101203</v>
      </c>
      <c r="T11" s="62">
        <v>5.3360340552102716</v>
      </c>
      <c r="U11" s="62">
        <v>5.2624767996585557</v>
      </c>
      <c r="V11" s="62">
        <v>5.2381180700037921</v>
      </c>
      <c r="W11" s="62">
        <v>5.2108330240283545</v>
      </c>
      <c r="X11" s="62">
        <v>5.1637176114668479</v>
      </c>
      <c r="Y11" s="62">
        <v>5.1254225116583711</v>
      </c>
      <c r="Z11" s="62">
        <v>5.0836292409069976</v>
      </c>
      <c r="AA11" s="62">
        <v>5.0402403362063692</v>
      </c>
      <c r="AB11" s="62">
        <v>5.0033215405828821</v>
      </c>
      <c r="AC11" s="62">
        <v>4.9605203891188339</v>
      </c>
      <c r="AD11" s="62">
        <v>4.9189050753520078</v>
      </c>
      <c r="AE11" s="62">
        <v>4.8779969355839636</v>
      </c>
      <c r="AF11" s="62">
        <v>4.8372766211795817</v>
      </c>
      <c r="AG11" s="62">
        <v>4.800929174283584</v>
      </c>
      <c r="AH11" s="62">
        <v>4.7663976553686744</v>
      </c>
      <c r="AI11" s="62">
        <v>4.7357434855518985</v>
      </c>
      <c r="AJ11" s="62">
        <v>4.702490252654413</v>
      </c>
      <c r="AK11" s="62">
        <v>4.6700180380021985</v>
      </c>
      <c r="AL11" s="62">
        <v>4.6377355555717612</v>
      </c>
      <c r="AM11" s="62">
        <v>4.6057761251437022</v>
      </c>
      <c r="AN11" s="62">
        <v>4.5743077797001321</v>
      </c>
      <c r="AO11" s="62">
        <v>4.543123012227098</v>
      </c>
      <c r="AP11" s="62">
        <v>4.5124320236961992</v>
      </c>
      <c r="AQ11" s="62">
        <v>4.4819175414773786</v>
      </c>
      <c r="AR11" s="62">
        <v>4.4523522518258343</v>
      </c>
      <c r="AS11" s="62">
        <v>4.4231929401812744</v>
      </c>
      <c r="AT11" s="62">
        <v>4.3946397244793962</v>
      </c>
      <c r="AU11" s="62">
        <v>4.3665182323158449</v>
      </c>
      <c r="AV11" s="62">
        <v>4.3394008827214412</v>
      </c>
      <c r="AW11" s="62">
        <v>4.3120414766395561</v>
      </c>
      <c r="AX11" s="62">
        <v>4.2850978401105886</v>
      </c>
      <c r="AY11" s="62">
        <v>4.258833681127018</v>
      </c>
      <c r="AZ11" s="62">
        <v>4.2319118753055029</v>
      </c>
    </row>
    <row r="12" spans="1:52" x14ac:dyDescent="0.25">
      <c r="C12" s="70">
        <f>(C11-C10)/C11</f>
        <v>0.46413095403775334</v>
      </c>
      <c r="D12" s="70">
        <f t="shared" ref="D12:AZ12" si="39">(D11-D10)/D11</f>
        <v>0.47581196869394071</v>
      </c>
      <c r="E12" s="70">
        <f t="shared" si="39"/>
        <v>0.4784806700382479</v>
      </c>
      <c r="F12" s="70">
        <f t="shared" si="39"/>
        <v>0.44424351031229725</v>
      </c>
      <c r="G12" s="70">
        <f t="shared" si="39"/>
        <v>0.52506187793525472</v>
      </c>
      <c r="H12" s="70">
        <f t="shared" si="39"/>
        <v>0.49093952227741505</v>
      </c>
      <c r="I12" s="70">
        <f t="shared" si="39"/>
        <v>0.48391458640888663</v>
      </c>
      <c r="J12" s="70">
        <f t="shared" si="39"/>
        <v>0.48649940176019296</v>
      </c>
      <c r="K12" s="70">
        <f t="shared" si="39"/>
        <v>0.47353488633369395</v>
      </c>
      <c r="L12" s="70">
        <f t="shared" si="39"/>
        <v>0.45859591765190305</v>
      </c>
      <c r="M12" s="70">
        <f t="shared" si="39"/>
        <v>0.44687319845220247</v>
      </c>
      <c r="N12" s="70">
        <f t="shared" si="39"/>
        <v>0.45829580741261955</v>
      </c>
      <c r="O12" s="70">
        <f t="shared" si="39"/>
        <v>0.43969587580384206</v>
      </c>
      <c r="P12" s="70">
        <f t="shared" si="39"/>
        <v>0.41696483762821507</v>
      </c>
      <c r="Q12" s="70">
        <f t="shared" si="39"/>
        <v>0.41932209079436561</v>
      </c>
      <c r="R12" s="70">
        <f t="shared" si="39"/>
        <v>0.41456727719327963</v>
      </c>
      <c r="S12" s="70">
        <f t="shared" si="39"/>
        <v>0.4074660466366215</v>
      </c>
      <c r="T12" s="70">
        <f t="shared" si="39"/>
        <v>0.39102550777981243</v>
      </c>
      <c r="U12" s="70">
        <f t="shared" si="39"/>
        <v>0.38501167186131102</v>
      </c>
      <c r="V12" s="70">
        <f t="shared" si="39"/>
        <v>0.38353128428174421</v>
      </c>
      <c r="W12" s="70">
        <f t="shared" si="39"/>
        <v>0.38295344775108792</v>
      </c>
      <c r="X12" s="70">
        <f t="shared" si="39"/>
        <v>0.37884819790694585</v>
      </c>
      <c r="Y12" s="70">
        <f t="shared" si="39"/>
        <v>0.37647148845669903</v>
      </c>
      <c r="Z12" s="70">
        <f t="shared" si="39"/>
        <v>0.37494180471680888</v>
      </c>
      <c r="AA12" s="70">
        <f t="shared" si="39"/>
        <v>0.3742667505178971</v>
      </c>
      <c r="AB12" s="70">
        <f t="shared" si="39"/>
        <v>0.37536753349736568</v>
      </c>
      <c r="AC12" s="70">
        <f t="shared" si="39"/>
        <v>0.3770647109342718</v>
      </c>
      <c r="AD12" s="70">
        <f t="shared" si="39"/>
        <v>0.37990154082377214</v>
      </c>
      <c r="AE12" s="70">
        <f t="shared" si="39"/>
        <v>0.38338751899259038</v>
      </c>
      <c r="AF12" s="70">
        <f t="shared" si="39"/>
        <v>0.38681303150040325</v>
      </c>
      <c r="AG12" s="70">
        <f t="shared" si="39"/>
        <v>0.39061533081718813</v>
      </c>
      <c r="AH12" s="70">
        <f t="shared" si="39"/>
        <v>0.39372983512762577</v>
      </c>
      <c r="AI12" s="70">
        <f t="shared" si="39"/>
        <v>0.3966830426301845</v>
      </c>
      <c r="AJ12" s="70">
        <f t="shared" si="39"/>
        <v>0.39874034906364075</v>
      </c>
      <c r="AK12" s="70">
        <f t="shared" si="39"/>
        <v>0.40031414604350046</v>
      </c>
      <c r="AL12" s="70">
        <f t="shared" si="39"/>
        <v>0.4015024833233673</v>
      </c>
      <c r="AM12" s="70">
        <f t="shared" si="39"/>
        <v>0.40214714496794585</v>
      </c>
      <c r="AN12" s="70">
        <f t="shared" si="39"/>
        <v>0.40273835855871926</v>
      </c>
      <c r="AO12" s="70">
        <f t="shared" si="39"/>
        <v>0.40314903408125813</v>
      </c>
      <c r="AP12" s="70">
        <f t="shared" si="39"/>
        <v>0.40356855490583771</v>
      </c>
      <c r="AQ12" s="70">
        <f t="shared" si="39"/>
        <v>0.40351751575437278</v>
      </c>
      <c r="AR12" s="70">
        <f t="shared" si="39"/>
        <v>0.40342638617408039</v>
      </c>
      <c r="AS12" s="70">
        <f t="shared" si="39"/>
        <v>0.40335352412512965</v>
      </c>
      <c r="AT12" s="70">
        <f t="shared" si="39"/>
        <v>0.40318832351934913</v>
      </c>
      <c r="AU12" s="70">
        <f t="shared" si="39"/>
        <v>0.40278549091336074</v>
      </c>
      <c r="AV12" s="70">
        <f t="shared" si="39"/>
        <v>0.40257821821788797</v>
      </c>
      <c r="AW12" s="70">
        <f t="shared" si="39"/>
        <v>0.40220333377291084</v>
      </c>
      <c r="AX12" s="70">
        <f t="shared" si="39"/>
        <v>0.40185896534578941</v>
      </c>
      <c r="AY12" s="70">
        <f t="shared" si="39"/>
        <v>0.40134452214912231</v>
      </c>
      <c r="AZ12" s="70">
        <f t="shared" si="39"/>
        <v>0.40101549834926203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About</vt:lpstr>
      <vt:lpstr>Road Calculations</vt:lpstr>
      <vt:lpstr>Rail Calculations</vt:lpstr>
      <vt:lpstr>HDVs, Rail</vt:lpstr>
      <vt:lpstr>PTFURfE</vt:lpstr>
      <vt:lpstr>Cross-check  POTENCIA Data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Andreas Graf</cp:lastModifiedBy>
  <dcterms:created xsi:type="dcterms:W3CDTF">2014-08-20T23:07:57Z</dcterms:created>
  <dcterms:modified xsi:type="dcterms:W3CDTF">2020-05-06T14:51:23Z</dcterms:modified>
</cp:coreProperties>
</file>