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TEP/bldgs/CL/"/>
    </mc:Choice>
  </mc:AlternateContent>
  <xr:revisionPtr revIDLastSave="3" documentId="13_ncr:1_{F13C7541-1DF7-43CB-A1A2-8BC8D55287D8}" xr6:coauthVersionLast="47" xr6:coauthVersionMax="47" xr10:uidLastSave="{0474F1DB-BCF4-4B92-862D-CC85A2AA5BE9}"/>
  <bookViews>
    <workbookView xWindow="28680" yWindow="960" windowWidth="29040" windowHeight="15720" firstSheet="6" activeTab="12" xr2:uid="{00000000-000D-0000-FFFF-FFFF00000000}"/>
  </bookViews>
  <sheets>
    <sheet name="About" sheetId="7" r:id="rId1"/>
    <sheet name="Appliances" sheetId="2" r:id="rId2"/>
    <sheet name="heating" sheetId="13" r:id="rId3"/>
    <sheet name="heating2" sheetId="18" r:id="rId4"/>
    <sheet name="cooling&amp;ventilation" sheetId="14" r:id="rId5"/>
    <sheet name="envelope_lifetime" sheetId="15" r:id="rId6"/>
    <sheet name="renovation_residential" sheetId="11" r:id="rId7"/>
    <sheet name="renovation_nonresidential" sheetId="12" r:id="rId8"/>
    <sheet name="renovation" sheetId="17" r:id="rId9"/>
    <sheet name="UK_input_lighting" sheetId="16" r:id="rId10"/>
    <sheet name="lighting" sheetId="3" r:id="rId11"/>
    <sheet name="other components" sheetId="6" r:id="rId12"/>
    <sheet name="CL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B177" i="18"/>
  <c r="C177" i="18" s="1"/>
  <c r="B176" i="18"/>
  <c r="C176" i="18" s="1"/>
  <c r="B175" i="18"/>
  <c r="C175" i="18" s="1"/>
  <c r="B174" i="18"/>
  <c r="C174" i="18" s="1"/>
  <c r="B173" i="18"/>
  <c r="C173" i="18" s="1"/>
  <c r="B172" i="18"/>
  <c r="C172" i="18" s="1"/>
  <c r="B171" i="18"/>
  <c r="C171" i="18" s="1"/>
  <c r="B170" i="18"/>
  <c r="C170" i="18" s="1"/>
  <c r="B169" i="18"/>
  <c r="C169" i="18" s="1"/>
  <c r="B168" i="18"/>
  <c r="C168" i="18" s="1"/>
  <c r="B167" i="18"/>
  <c r="C167" i="18" s="1"/>
  <c r="B166" i="18"/>
  <c r="C166" i="18" s="1"/>
  <c r="B165" i="18"/>
  <c r="C165" i="18" s="1"/>
  <c r="B164" i="18"/>
  <c r="C164" i="18" s="1"/>
  <c r="B163" i="18"/>
  <c r="C163" i="18" s="1"/>
  <c r="B162" i="18"/>
  <c r="C162" i="18" s="1"/>
  <c r="B161" i="18"/>
  <c r="C161" i="18" s="1"/>
  <c r="B160" i="18"/>
  <c r="C160" i="18" s="1"/>
  <c r="B159" i="18"/>
  <c r="C159" i="18" s="1"/>
  <c r="B158" i="18"/>
  <c r="C158" i="18" s="1"/>
  <c r="B157" i="18"/>
  <c r="C157" i="18" s="1"/>
  <c r="B156" i="18"/>
  <c r="C156" i="18" s="1"/>
  <c r="B155" i="18"/>
  <c r="C155" i="18" s="1"/>
  <c r="B154" i="18"/>
  <c r="C154" i="18" s="1"/>
  <c r="B153" i="18"/>
  <c r="C153" i="18" s="1"/>
  <c r="B152" i="18"/>
  <c r="C152" i="18" s="1"/>
  <c r="B151" i="18"/>
  <c r="C151" i="18" s="1"/>
  <c r="B150" i="18"/>
  <c r="C150" i="18" s="1"/>
  <c r="B149" i="18"/>
  <c r="C149" i="18" s="1"/>
  <c r="B148" i="18"/>
  <c r="C148" i="18" s="1"/>
  <c r="B147" i="18"/>
  <c r="C147" i="18" s="1"/>
  <c r="B146" i="18"/>
  <c r="C146" i="18" s="1"/>
  <c r="B145" i="18"/>
  <c r="C145" i="18" s="1"/>
  <c r="B144" i="18"/>
  <c r="C144" i="18" s="1"/>
  <c r="B143" i="18"/>
  <c r="C143" i="18" s="1"/>
  <c r="B142" i="18"/>
  <c r="C142" i="18" s="1"/>
  <c r="B141" i="18"/>
  <c r="C141" i="18" s="1"/>
  <c r="B140" i="18"/>
  <c r="C140" i="18" s="1"/>
  <c r="B139" i="18"/>
  <c r="C139" i="18" s="1"/>
  <c r="B138" i="18"/>
  <c r="C138" i="18" s="1"/>
  <c r="B137" i="18"/>
  <c r="C137" i="18" s="1"/>
  <c r="B136" i="18"/>
  <c r="C136" i="18" s="1"/>
  <c r="B135" i="18"/>
  <c r="C135" i="18" s="1"/>
  <c r="B134" i="18"/>
  <c r="C134" i="18" s="1"/>
  <c r="B133" i="18"/>
  <c r="C133" i="18" s="1"/>
  <c r="B132" i="18"/>
  <c r="C132" i="18" s="1"/>
  <c r="B131" i="18"/>
  <c r="C131" i="18" s="1"/>
  <c r="B130" i="18"/>
  <c r="C130" i="18" s="1"/>
  <c r="B129" i="18"/>
  <c r="C129" i="18" s="1"/>
  <c r="B128" i="18"/>
  <c r="C128" i="18" s="1"/>
  <c r="B127" i="18"/>
  <c r="C127" i="18" s="1"/>
  <c r="B126" i="18"/>
  <c r="C126" i="18" s="1"/>
  <c r="B125" i="18"/>
  <c r="C125" i="18" s="1"/>
  <c r="B124" i="18"/>
  <c r="C124" i="18" s="1"/>
  <c r="B123" i="18"/>
  <c r="C123" i="18" s="1"/>
  <c r="B122" i="18"/>
  <c r="C122" i="18" s="1"/>
  <c r="B121" i="18"/>
  <c r="C121" i="18" s="1"/>
  <c r="B120" i="18"/>
  <c r="C120" i="18" s="1"/>
  <c r="B119" i="18"/>
  <c r="C119" i="18" s="1"/>
  <c r="B118" i="18"/>
  <c r="C118" i="18" s="1"/>
  <c r="B117" i="18"/>
  <c r="C117" i="18" s="1"/>
  <c r="B116" i="18"/>
  <c r="C116" i="18" s="1"/>
  <c r="B115" i="18"/>
  <c r="C115" i="18" s="1"/>
  <c r="B114" i="18"/>
  <c r="C114" i="18" s="1"/>
  <c r="B113" i="18"/>
  <c r="C113" i="18" s="1"/>
  <c r="B112" i="18"/>
  <c r="C112" i="18" s="1"/>
  <c r="B111" i="18"/>
  <c r="C111" i="18" s="1"/>
  <c r="B110" i="18"/>
  <c r="C110" i="18" s="1"/>
  <c r="B109" i="18"/>
  <c r="C109" i="18" s="1"/>
  <c r="B108" i="18"/>
  <c r="C108" i="18" s="1"/>
  <c r="B107" i="18"/>
  <c r="C107" i="18" s="1"/>
  <c r="B106" i="18"/>
  <c r="C106" i="18" s="1"/>
  <c r="B105" i="18"/>
  <c r="C105" i="18" s="1"/>
  <c r="B104" i="18"/>
  <c r="C104" i="18" s="1"/>
  <c r="B103" i="18"/>
  <c r="C103" i="18" s="1"/>
  <c r="B102" i="18"/>
  <c r="C102" i="18" s="1"/>
  <c r="B101" i="18"/>
  <c r="C101" i="18" s="1"/>
  <c r="B100" i="18"/>
  <c r="C100" i="18" s="1"/>
  <c r="B99" i="18"/>
  <c r="C99" i="18" s="1"/>
  <c r="B98" i="18"/>
  <c r="C98" i="18" s="1"/>
  <c r="B97" i="18"/>
  <c r="C97" i="18" s="1"/>
  <c r="B96" i="18"/>
  <c r="C96" i="18" s="1"/>
  <c r="B95" i="18"/>
  <c r="C95" i="18" s="1"/>
  <c r="B94" i="18"/>
  <c r="C94" i="18" s="1"/>
  <c r="B93" i="18"/>
  <c r="C93" i="18" s="1"/>
  <c r="B92" i="18"/>
  <c r="C92" i="18" s="1"/>
  <c r="B91" i="18"/>
  <c r="C91" i="18" s="1"/>
  <c r="B90" i="18"/>
  <c r="C90" i="18" s="1"/>
  <c r="B89" i="18"/>
  <c r="C89" i="18" s="1"/>
  <c r="B88" i="18"/>
  <c r="C88" i="18" s="1"/>
  <c r="B87" i="18"/>
  <c r="C87" i="18" s="1"/>
  <c r="B86" i="18"/>
  <c r="C86" i="18" s="1"/>
  <c r="B85" i="18"/>
  <c r="C85" i="18" s="1"/>
  <c r="B84" i="18"/>
  <c r="C84" i="18" s="1"/>
  <c r="B83" i="18"/>
  <c r="C83" i="18" s="1"/>
  <c r="B82" i="18"/>
  <c r="C82" i="18" s="1"/>
  <c r="B81" i="18"/>
  <c r="C81" i="18" s="1"/>
  <c r="B80" i="18"/>
  <c r="C80" i="18" s="1"/>
  <c r="B79" i="18"/>
  <c r="C79" i="18" s="1"/>
  <c r="B78" i="18"/>
  <c r="C78" i="18" s="1"/>
  <c r="B77" i="18"/>
  <c r="C77" i="18" s="1"/>
  <c r="B76" i="18"/>
  <c r="C76" i="18" s="1"/>
  <c r="B75" i="18"/>
  <c r="C75" i="18" s="1"/>
  <c r="B74" i="18"/>
  <c r="C74" i="18" s="1"/>
  <c r="B73" i="18"/>
  <c r="C73" i="18" s="1"/>
  <c r="B72" i="18"/>
  <c r="C72" i="18" s="1"/>
  <c r="B71" i="18"/>
  <c r="C71" i="18" s="1"/>
  <c r="B70" i="18"/>
  <c r="C70" i="18" s="1"/>
  <c r="B69" i="18"/>
  <c r="C69" i="18" s="1"/>
  <c r="B68" i="18"/>
  <c r="C68" i="18" s="1"/>
  <c r="B67" i="18"/>
  <c r="C67" i="18" s="1"/>
  <c r="B66" i="18"/>
  <c r="C66" i="18" s="1"/>
  <c r="B65" i="18"/>
  <c r="C65" i="18" s="1"/>
  <c r="B64" i="18"/>
  <c r="C64" i="18" s="1"/>
  <c r="B63" i="18"/>
  <c r="C63" i="18" s="1"/>
  <c r="B62" i="18"/>
  <c r="C62" i="18" s="1"/>
  <c r="B61" i="18"/>
  <c r="C61" i="18" s="1"/>
  <c r="B60" i="18"/>
  <c r="C60" i="18" s="1"/>
  <c r="B59" i="18"/>
  <c r="C59" i="18" s="1"/>
  <c r="B58" i="18"/>
  <c r="C58" i="18" s="1"/>
  <c r="B57" i="18"/>
  <c r="C57" i="18" s="1"/>
  <c r="B56" i="18"/>
  <c r="C56" i="18" s="1"/>
  <c r="B55" i="18"/>
  <c r="C55" i="18" s="1"/>
  <c r="B54" i="18"/>
  <c r="C54" i="18" s="1"/>
  <c r="B53" i="18"/>
  <c r="C53" i="18" s="1"/>
  <c r="B52" i="18"/>
  <c r="C52" i="18" s="1"/>
  <c r="B51" i="18"/>
  <c r="C51" i="18" s="1"/>
  <c r="B50" i="18"/>
  <c r="C50" i="18" s="1"/>
  <c r="B49" i="18"/>
  <c r="C49" i="18" s="1"/>
  <c r="B48" i="18"/>
  <c r="C48" i="18" s="1"/>
  <c r="B47" i="18"/>
  <c r="C47" i="18" s="1"/>
  <c r="B46" i="18"/>
  <c r="C46" i="18" s="1"/>
  <c r="B45" i="18"/>
  <c r="C45" i="18" s="1"/>
  <c r="B44" i="18"/>
  <c r="C44" i="18" s="1"/>
  <c r="B43" i="18"/>
  <c r="C43" i="18" s="1"/>
  <c r="B42" i="18"/>
  <c r="C42" i="18" s="1"/>
  <c r="B41" i="18"/>
  <c r="C41" i="18" s="1"/>
  <c r="B40" i="18"/>
  <c r="C40" i="18" s="1"/>
  <c r="B39" i="18"/>
  <c r="C39" i="18" s="1"/>
  <c r="B38" i="18"/>
  <c r="C38" i="18" s="1"/>
  <c r="B37" i="18"/>
  <c r="C37" i="18" s="1"/>
  <c r="B36" i="18"/>
  <c r="C36" i="18" s="1"/>
  <c r="B35" i="18"/>
  <c r="C35" i="18" s="1"/>
  <c r="B34" i="18"/>
  <c r="C34" i="18" s="1"/>
  <c r="B33" i="18"/>
  <c r="C33" i="18" s="1"/>
  <c r="B32" i="18"/>
  <c r="C32" i="18" s="1"/>
  <c r="B31" i="18"/>
  <c r="C31" i="18" s="1"/>
  <c r="B30" i="18"/>
  <c r="C30" i="18" s="1"/>
  <c r="B29" i="18"/>
  <c r="C29" i="18" s="1"/>
  <c r="B28" i="18"/>
  <c r="C28" i="18" s="1"/>
  <c r="B27" i="18"/>
  <c r="C27" i="18" s="1"/>
  <c r="B26" i="18"/>
  <c r="C26" i="18" s="1"/>
  <c r="B25" i="18"/>
  <c r="C25" i="18" s="1"/>
  <c r="B24" i="18"/>
  <c r="C24" i="18" s="1"/>
  <c r="B23" i="18"/>
  <c r="C23" i="18" s="1"/>
  <c r="B22" i="18"/>
  <c r="C22" i="18" s="1"/>
  <c r="B21" i="18"/>
  <c r="C21" i="18" s="1"/>
  <c r="B20" i="18"/>
  <c r="C20" i="18" s="1"/>
  <c r="B19" i="18"/>
  <c r="C19" i="18" s="1"/>
  <c r="B18" i="18"/>
  <c r="C18" i="18" s="1"/>
  <c r="B17" i="18"/>
  <c r="C17" i="18" s="1"/>
  <c r="B16" i="18"/>
  <c r="C16" i="18" s="1"/>
  <c r="B15" i="18"/>
  <c r="C15" i="18" s="1"/>
  <c r="B14" i="18"/>
  <c r="C14" i="18" s="1"/>
  <c r="B13" i="18"/>
  <c r="C13" i="18" s="1"/>
  <c r="B12" i="18"/>
  <c r="C12" i="18" s="1"/>
  <c r="B11" i="18"/>
  <c r="C11" i="18" s="1"/>
  <c r="B10" i="18"/>
  <c r="C10" i="18" s="1"/>
  <c r="B9" i="18"/>
  <c r="C9" i="18" s="1"/>
  <c r="B8" i="18"/>
  <c r="C8" i="18" s="1"/>
  <c r="B7" i="18"/>
  <c r="C7" i="18" s="1"/>
  <c r="D4" i="8"/>
  <c r="B4" i="8"/>
  <c r="D10" i="17"/>
  <c r="D9" i="17"/>
  <c r="D8" i="17"/>
  <c r="D7" i="17"/>
  <c r="D6" i="17" s="1"/>
  <c r="J3" i="11"/>
  <c r="C5" i="18" l="1"/>
  <c r="D11" i="17"/>
  <c r="E6" i="17"/>
  <c r="E7" i="17"/>
  <c r="E10" i="17" l="1"/>
  <c r="E9" i="17"/>
  <c r="E8" i="17"/>
  <c r="E11" i="17" s="1"/>
  <c r="I2" i="14" l="1"/>
  <c r="D25" i="3"/>
  <c r="F6" i="3" s="1"/>
  <c r="H6" i="3" s="1"/>
  <c r="E25" i="3"/>
  <c r="C25" i="3"/>
  <c r="B21" i="3" s="1"/>
  <c r="B19" i="3" s="1"/>
  <c r="B25" i="3"/>
  <c r="F7" i="3" s="1"/>
  <c r="F67" i="16"/>
  <c r="B61" i="16"/>
  <c r="J61" i="16"/>
  <c r="I61" i="16"/>
  <c r="H61" i="16"/>
  <c r="G61" i="16"/>
  <c r="F61" i="16"/>
  <c r="E61" i="16"/>
  <c r="D61" i="16"/>
  <c r="C61" i="16"/>
  <c r="F5" i="3"/>
  <c r="H5" i="3" s="1"/>
  <c r="B28" i="3"/>
  <c r="H12" i="3"/>
  <c r="Q4" i="3"/>
  <c r="E5" i="3"/>
  <c r="F4" i="3" l="1"/>
  <c r="H4" i="3" s="1"/>
  <c r="F9" i="3"/>
  <c r="F11" i="3" s="1"/>
  <c r="H11" i="3" s="1"/>
  <c r="F10" i="3"/>
  <c r="H10" i="3" s="1"/>
  <c r="G67" i="16"/>
  <c r="I67" i="16"/>
  <c r="H67" i="16"/>
  <c r="H7" i="3"/>
  <c r="H9" i="3" l="1"/>
  <c r="I9" i="3" s="1"/>
  <c r="D5" i="8" s="1"/>
  <c r="I4" i="3"/>
  <c r="C5" i="8" l="1"/>
  <c r="B5" i="8"/>
  <c r="B3" i="8"/>
  <c r="E6" i="14"/>
  <c r="E7" i="14"/>
  <c r="F7" i="14" s="1"/>
  <c r="E8" i="14"/>
  <c r="F8" i="14" s="1"/>
  <c r="F6" i="14" l="1"/>
  <c r="I3" i="14" s="1"/>
  <c r="D3" i="8" s="1"/>
  <c r="K3" i="12" l="1"/>
  <c r="B8" i="2"/>
  <c r="B30" i="12"/>
  <c r="D30" i="12" s="1"/>
  <c r="B30" i="11"/>
  <c r="D30" i="11" s="1"/>
  <c r="C4" i="8" s="1"/>
  <c r="C30" i="12"/>
  <c r="D75" i="13" l="1"/>
  <c r="D73" i="13"/>
  <c r="D74" i="13"/>
  <c r="D76" i="13"/>
  <c r="D77" i="13"/>
  <c r="D78" i="13"/>
  <c r="D72" i="13"/>
  <c r="J2" i="13" s="1"/>
  <c r="C73" i="13"/>
  <c r="C74" i="13"/>
  <c r="C75" i="13"/>
  <c r="C76" i="13"/>
  <c r="C77" i="13"/>
  <c r="C78" i="13"/>
  <c r="C72" i="13"/>
  <c r="I2" i="13" s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" i="12"/>
  <c r="D12" i="11"/>
  <c r="D11" i="11"/>
  <c r="D24" i="11"/>
  <c r="D16" i="11"/>
  <c r="D22" i="11"/>
  <c r="D21" i="11"/>
  <c r="D4" i="11"/>
  <c r="D23" i="11"/>
  <c r="D3" i="11"/>
  <c r="D2" i="11"/>
  <c r="D7" i="11"/>
  <c r="D14" i="11"/>
  <c r="D27" i="11"/>
  <c r="D5" i="11"/>
  <c r="D13" i="11"/>
  <c r="D10" i="11"/>
  <c r="D15" i="11"/>
  <c r="D8" i="11"/>
  <c r="D25" i="11"/>
  <c r="D26" i="11"/>
  <c r="D18" i="11"/>
  <c r="D17" i="11"/>
  <c r="D9" i="11"/>
  <c r="D6" i="11"/>
  <c r="D20" i="11"/>
  <c r="D19" i="11"/>
  <c r="I5" i="13" l="1"/>
  <c r="J3" i="13"/>
  <c r="L3" i="13" s="1"/>
  <c r="J6" i="13"/>
  <c r="L6" i="13" s="1"/>
  <c r="J8" i="13"/>
  <c r="L8" i="13" s="1"/>
  <c r="J7" i="13"/>
  <c r="L7" i="13" s="1"/>
  <c r="J5" i="13"/>
  <c r="L5" i="13" s="1"/>
  <c r="I4" i="13"/>
  <c r="I3" i="13"/>
  <c r="I8" i="13"/>
  <c r="I7" i="13"/>
  <c r="I6" i="13"/>
  <c r="J4" i="13"/>
  <c r="L4" i="13" s="1"/>
  <c r="L2" i="13"/>
  <c r="N2" i="13" l="1"/>
  <c r="C3" i="8" l="1"/>
  <c r="C9" i="6"/>
  <c r="B7" i="8" s="1"/>
  <c r="C7" i="8" l="1"/>
  <c r="D7" i="8"/>
  <c r="D2" i="8"/>
  <c r="C2" i="8"/>
  <c r="B6" i="8"/>
  <c r="D6" i="8" s="1"/>
  <c r="C6" i="8" l="1"/>
</calcChain>
</file>

<file path=xl/sharedStrings.xml><?xml version="1.0" encoding="utf-8"?>
<sst xmlns="http://schemas.openxmlformats.org/spreadsheetml/2006/main" count="1464" uniqueCount="285">
  <si>
    <t>CL Component Lifetime</t>
  </si>
  <si>
    <t>Sources:</t>
  </si>
  <si>
    <t>lighting</t>
  </si>
  <si>
    <t>other components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</si>
  <si>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</si>
  <si>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</si>
  <si>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</si>
  <si>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</si>
  <si>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</si>
  <si>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envelope</t>
  </si>
  <si>
    <t>Heating</t>
  </si>
  <si>
    <t>Lifetime (years)</t>
  </si>
  <si>
    <t>Average</t>
  </si>
  <si>
    <t>Appliances</t>
  </si>
  <si>
    <t>dishwashers</t>
  </si>
  <si>
    <t>dryers</t>
  </si>
  <si>
    <t>commercial</t>
  </si>
  <si>
    <t>Lighting</t>
  </si>
  <si>
    <t>Bulb</t>
  </si>
  <si>
    <t>Other Components</t>
  </si>
  <si>
    <t>Table</t>
  </si>
  <si>
    <t>CA Asset Type</t>
  </si>
  <si>
    <t>Compressors</t>
  </si>
  <si>
    <t>Conveyor systems</t>
  </si>
  <si>
    <t>Elevators</t>
  </si>
  <si>
    <t>Fire Protection Systems</t>
  </si>
  <si>
    <t>Motors, Medium</t>
  </si>
  <si>
    <t>Building Component (years)</t>
  </si>
  <si>
    <t>urban residential</t>
  </si>
  <si>
    <t>rural residential</t>
  </si>
  <si>
    <t>heating</t>
  </si>
  <si>
    <t>cooling and ventilation</t>
  </si>
  <si>
    <t>appliances</t>
  </si>
  <si>
    <t>other component</t>
  </si>
  <si>
    <t xml:space="preserve"> France</t>
  </si>
  <si>
    <t xml:space="preserve"> Germany</t>
  </si>
  <si>
    <t xml:space="preserve"> Spain</t>
  </si>
  <si>
    <t xml:space="preserve"> Italy</t>
  </si>
  <si>
    <t xml:space="preserve"> Netherlands</t>
  </si>
  <si>
    <t xml:space="preserve"> Poland</t>
  </si>
  <si>
    <t xml:space="preserve"> Romania</t>
  </si>
  <si>
    <t xml:space="preserve"> Austria</t>
  </si>
  <si>
    <t xml:space="preserve"> Greece</t>
  </si>
  <si>
    <t xml:space="preserve"> Hungary</t>
  </si>
  <si>
    <t xml:space="preserve"> Portugal</t>
  </si>
  <si>
    <t xml:space="preserve"> Bulgaria</t>
  </si>
  <si>
    <t xml:space="preserve"> Finland</t>
  </si>
  <si>
    <t xml:space="preserve"> Belgium</t>
  </si>
  <si>
    <t xml:space="preserve"> Czech Republic</t>
  </si>
  <si>
    <t xml:space="preserve"> Ireland</t>
  </si>
  <si>
    <t xml:space="preserve"> Denmark</t>
  </si>
  <si>
    <t xml:space="preserve"> Slovakia</t>
  </si>
  <si>
    <t xml:space="preserve"> Croatia</t>
  </si>
  <si>
    <t xml:space="preserve"> Lithuania</t>
  </si>
  <si>
    <t xml:space="preserve"> Slovenia</t>
  </si>
  <si>
    <t xml:space="preserve"> Latvia</t>
  </si>
  <si>
    <t xml:space="preserve"> Estonia</t>
  </si>
  <si>
    <t xml:space="preserve"> Cyprus</t>
  </si>
  <si>
    <t xml:space="preserve"> Luxembourg</t>
  </si>
  <si>
    <t xml:space="preserve"> Malta</t>
  </si>
  <si>
    <t>country</t>
  </si>
  <si>
    <t xml:space="preserve">   </t>
  </si>
  <si>
    <t>Europe</t>
  </si>
  <si>
    <t>EU building stock observatory</t>
  </si>
  <si>
    <t>EU Building Stock Observatory - Database (europa.eu)</t>
  </si>
  <si>
    <t xml:space="preserve"> Sweden</t>
  </si>
  <si>
    <t xml:space="preserve">renovation </t>
  </si>
  <si>
    <t>LED Lifetime - How Long Do LED Lights Actually Last? (lightingaccess.com)</t>
  </si>
  <si>
    <t>LED</t>
  </si>
  <si>
    <t>https://ehi.eu/wp-content/uploads/2022/09/EHI-2021-Heating-Market-Report.pdf</t>
  </si>
  <si>
    <t>Austria</t>
  </si>
  <si>
    <t>biomass boiler</t>
  </si>
  <si>
    <t>heat pumps</t>
  </si>
  <si>
    <t>liquid fuel condensating boilers</t>
  </si>
  <si>
    <t>gaseous fuel condensating boilers</t>
  </si>
  <si>
    <t>Belgium</t>
  </si>
  <si>
    <t>Denmark</t>
  </si>
  <si>
    <t>Others</t>
  </si>
  <si>
    <t>non-condesating liquid boilers</t>
  </si>
  <si>
    <t>non-condesating gaseous boilers</t>
  </si>
  <si>
    <t>France</t>
  </si>
  <si>
    <t>Germany</t>
  </si>
  <si>
    <t>Italy</t>
  </si>
  <si>
    <t>TOTAL</t>
  </si>
  <si>
    <t>Lifetime</t>
  </si>
  <si>
    <t>Lifetime weighted</t>
  </si>
  <si>
    <t>Output</t>
  </si>
  <si>
    <t>Type</t>
  </si>
  <si>
    <t>Output Europe</t>
  </si>
  <si>
    <t>type</t>
  </si>
  <si>
    <t>lifetime</t>
  </si>
  <si>
    <t>Netherlands</t>
  </si>
  <si>
    <t>Poland</t>
  </si>
  <si>
    <t>Spain</t>
  </si>
  <si>
    <t>Sweden</t>
  </si>
  <si>
    <t>Country</t>
  </si>
  <si>
    <t>Source</t>
  </si>
  <si>
    <t>Link</t>
  </si>
  <si>
    <t>link</t>
  </si>
  <si>
    <t>lightingaccess.com</t>
  </si>
  <si>
    <t>Others (use district heating lifetime)</t>
  </si>
  <si>
    <t>Ratio 2017</t>
  </si>
  <si>
    <t>Ratio 2019</t>
  </si>
  <si>
    <t xml:space="preserve">Architectural concrete facades </t>
  </si>
  <si>
    <t>Service life of building envelopes: A critical literature review. A. Silva et al. [Table 10]</t>
  </si>
  <si>
    <t>freezers</t>
  </si>
  <si>
    <t>electric oven</t>
  </si>
  <si>
    <t>Television</t>
  </si>
  <si>
    <t>Washing machine</t>
  </si>
  <si>
    <t>Cooling</t>
  </si>
  <si>
    <t>Sources</t>
  </si>
  <si>
    <t xml:space="preserve">source </t>
  </si>
  <si>
    <t>source</t>
  </si>
  <si>
    <t xml:space="preserve">publication analyzed </t>
  </si>
  <si>
    <t>Total number of residential buildings renovated (2016)</t>
  </si>
  <si>
    <t>total number of res. Buildings (2016)</t>
  </si>
  <si>
    <t>renovation rate (2016)</t>
  </si>
  <si>
    <t>Renovation rate [light] (2012-2016)</t>
  </si>
  <si>
    <t>Renovation rate [medium] (2012-2016)</t>
  </si>
  <si>
    <t>Renovation rate [deep] (2012-2016)</t>
  </si>
  <si>
    <t>-</t>
  </si>
  <si>
    <t>LIFETIME</t>
  </si>
  <si>
    <t>Total number of non-residential buildings renovated 2016</t>
  </si>
  <si>
    <t>total number of non-res. Buildings 2016</t>
  </si>
  <si>
    <t>renovation rate 2016</t>
  </si>
  <si>
    <t xml:space="preserve">  </t>
  </si>
  <si>
    <t>INSTALLED STOCK [10^3]</t>
  </si>
  <si>
    <t>European Heating Industry (EHI)</t>
  </si>
  <si>
    <t>Article</t>
  </si>
  <si>
    <t>Review of heating and cooling technologies for buildings: A techno-economic case study of eleven European countries. Benjamin Mitterrutzner at al.  (1.12.2023)</t>
  </si>
  <si>
    <t>ScienceDirect</t>
  </si>
  <si>
    <t xml:space="preserve">heating, cooling </t>
  </si>
  <si>
    <t>Extending the useful life of elevators through appropriate maintenance strategies. Xueqing Zhang. (01.07.2022)</t>
  </si>
  <si>
    <t>Artricle</t>
  </si>
  <si>
    <t>Environmental impacts of household appliances in Europe and scenarios for their impact reduction. Roland Hischier et al. (10.09.2020)</t>
  </si>
  <si>
    <t>Report</t>
  </si>
  <si>
    <t>European Commission, Directorate-General for Energy</t>
  </si>
  <si>
    <t>Comprehensive study of building energy renovation activities and the uptake of nearly zero-energy buildings in the EU. Final report. (2019)</t>
  </si>
  <si>
    <t>for comparison, not used directly in results</t>
  </si>
  <si>
    <t>sector</t>
  </si>
  <si>
    <t>residential</t>
  </si>
  <si>
    <t>air_conditioner</t>
  </si>
  <si>
    <t>ventilation</t>
  </si>
  <si>
    <t>function</t>
  </si>
  <si>
    <t>cooling</t>
  </si>
  <si>
    <t>weighted_value</t>
  </si>
  <si>
    <t>category</t>
  </si>
  <si>
    <t>penetration_level</t>
  </si>
  <si>
    <t>Ventilation_unit</t>
  </si>
  <si>
    <t>Ventilaton_unit</t>
  </si>
  <si>
    <t>Ventilation Units TASK 2 Final Report 2020-09-10.pdf (ecoventilation-review.eu)</t>
  </si>
  <si>
    <t>Review - air conditioner task 7 Final report 02-05-2018 (eceee.org)</t>
  </si>
  <si>
    <t>Energies | Free Full-Text | Status Quo of the Air-Conditioning Market in Europe: Assessment of the Building Stock (mdpi.com)</t>
  </si>
  <si>
    <t xml:space="preserve">chillers </t>
  </si>
  <si>
    <t>VRF&amp; rooftop &amp;packed units</t>
  </si>
  <si>
    <t>split system</t>
  </si>
  <si>
    <t>value</t>
  </si>
  <si>
    <t>lifetime_ventilation</t>
  </si>
  <si>
    <t>lifetime_cooling</t>
  </si>
  <si>
    <t>CFL</t>
  </si>
  <si>
    <t>status_of_led_lighting_world_market_2020_final_rev_2 (2).pdf</t>
  </si>
  <si>
    <t>JRC</t>
  </si>
  <si>
    <t>location</t>
  </si>
  <si>
    <t>weighted_LF</t>
  </si>
  <si>
    <t>Incandescent</t>
  </si>
  <si>
    <t>Code</t>
  </si>
  <si>
    <t>LFL</t>
  </si>
  <si>
    <t>Alogen</t>
  </si>
  <si>
    <t>HL</t>
  </si>
  <si>
    <t>GLS</t>
  </si>
  <si>
    <t>Microsoft Word - EuP_Domestic_Part1en2_V10.doc (eceee.org)</t>
  </si>
  <si>
    <t>share (2007)</t>
  </si>
  <si>
    <t>UK</t>
  </si>
  <si>
    <t>factor_LED_COMM_RES</t>
  </si>
  <si>
    <t>description</t>
  </si>
  <si>
    <t>Notes</t>
  </si>
  <si>
    <t>Energy consumption in the UK 2023 - GOV.UK (www.gov.uk)</t>
  </si>
  <si>
    <t>Other_EU</t>
  </si>
  <si>
    <t>others</t>
  </si>
  <si>
    <t>ALOGEN</t>
  </si>
  <si>
    <t>UK_data</t>
  </si>
  <si>
    <t>actual_penetration_share (2022)</t>
  </si>
  <si>
    <t>others [%]</t>
  </si>
  <si>
    <t>LED [%]</t>
  </si>
  <si>
    <t>ALOGEN [%]</t>
  </si>
  <si>
    <t>CFL [%]</t>
  </si>
  <si>
    <t>Rated Lifetime (h)</t>
  </si>
  <si>
    <t>Average Use [h/year]</t>
  </si>
  <si>
    <t>Lifetime [y]</t>
  </si>
  <si>
    <t>share EU_2007</t>
  </si>
  <si>
    <t>market_evolution</t>
  </si>
  <si>
    <t>LED Lifetime</t>
  </si>
  <si>
    <t>Table A2 - Number of appliances owned by households in the UK 1970 to 2022</t>
  </si>
  <si>
    <t>Units</t>
  </si>
  <si>
    <t>thousands</t>
  </si>
  <si>
    <t>. Indicates data unavailable</t>
  </si>
  <si>
    <t>Year</t>
  </si>
  <si>
    <t>NON DIRECTIONAL LIGHT - General Lamp Shape</t>
  </si>
  <si>
    <t>NON DIRECTIONAL LIGHT - Halogen</t>
  </si>
  <si>
    <t>NON DIRECTIONAL LIGHT - Compact Fluorescent Lamp</t>
  </si>
  <si>
    <t>NON DIRECTIONAL LIGHT - LED</t>
  </si>
  <si>
    <t>NON DIRECTIONAL LIGHT - Total</t>
  </si>
  <si>
    <t>DIRECTIONAL LIGHT - Dir General Lamp Shape</t>
  </si>
  <si>
    <t>DIRECTIONAL LIGHT - Dir Halogen</t>
  </si>
  <si>
    <t>DIRECTIONAL LIGHT - Dir LED</t>
  </si>
  <si>
    <t>DIRECTIONAL LIGHT - Total</t>
  </si>
  <si>
    <t>TOTAL LIGHTING</t>
  </si>
  <si>
    <t>COLD - Chest Freezer</t>
  </si>
  <si>
    <t>COLD - Fridge-freezer</t>
  </si>
  <si>
    <t>COLD - Refrigerator</t>
  </si>
  <si>
    <t>COLD - Upright Freezer</t>
  </si>
  <si>
    <t xml:space="preserve">COLD - Total </t>
  </si>
  <si>
    <t>WET - Washing Machine</t>
  </si>
  <si>
    <t>WET - Washer-dryer</t>
  </si>
  <si>
    <t>WET - Dishwasher</t>
  </si>
  <si>
    <t>WET - Tumble Dryer</t>
  </si>
  <si>
    <t>WET - Total</t>
  </si>
  <si>
    <t>PRIMARY TV - LCD</t>
  </si>
  <si>
    <t>PRIMARY TV - PDP</t>
  </si>
  <si>
    <t>PRIMARY TV - OLED</t>
  </si>
  <si>
    <t>PRIMARY TV - Other TV</t>
  </si>
  <si>
    <t>PRIMARY TV - Total</t>
  </si>
  <si>
    <t>SECONDARY TV - LCD (2)</t>
  </si>
  <si>
    <t>SECONDARY TV - OLED (2)</t>
  </si>
  <si>
    <t>SECONDARY TV - Other TV (2)</t>
  </si>
  <si>
    <t>SECONDARY TV - Total (2)</t>
  </si>
  <si>
    <t>TOTAL TV</t>
  </si>
  <si>
    <t>CONSUMER ELECTRONICS - Set Top Box</t>
  </si>
  <si>
    <t>CONSUMER ELECTRONICS - DVD/VCR</t>
  </si>
  <si>
    <t>CONSUMER ELECTRONICS - Games Consoles</t>
  </si>
  <si>
    <t>CONSUMER ELECTRONICS - Power Supply Units</t>
  </si>
  <si>
    <t>CONSUMER ELECTRONICS - Total</t>
  </si>
  <si>
    <t>COMPUTERS - Desktop</t>
  </si>
  <si>
    <t>COMPUTERS - Laptops</t>
  </si>
  <si>
    <t>COMPUTERS - Monitors</t>
  </si>
  <si>
    <t>COMPUTERS - Printers</t>
  </si>
  <si>
    <t>COMPUTERS - Multifunction devices</t>
  </si>
  <si>
    <t>COMPUTERS - Total</t>
  </si>
  <si>
    <t>COOKING - Electric Oven</t>
  </si>
  <si>
    <t>COOKING - Electric Hob</t>
  </si>
  <si>
    <t>COOKING - Microwave</t>
  </si>
  <si>
    <t>COOKING - Kettle</t>
  </si>
  <si>
    <t>COOKING - Total</t>
  </si>
  <si>
    <t>OTHER - Vacuum cleaners</t>
  </si>
  <si>
    <t>OTHER - Central hot air heating</t>
  </si>
  <si>
    <t>OTHER - TOTAL</t>
  </si>
  <si>
    <t>Last updated</t>
  </si>
  <si>
    <t>[Note 1]</t>
  </si>
  <si>
    <t>Note 1</t>
  </si>
  <si>
    <t>.</t>
  </si>
  <si>
    <t>U</t>
  </si>
  <si>
    <t xml:space="preserve">Notes: </t>
  </si>
  <si>
    <t>¹ Lighting and cooking now include data points from more recent analysis informing Ecodesign policies for data year 2022. Electric ovens and electric hobs have been updated for 2015 - 2022</t>
  </si>
  <si>
    <t>UK_input_lighting</t>
  </si>
  <si>
    <t>share (2022)</t>
  </si>
  <si>
    <t>(2010-2022)</t>
  </si>
  <si>
    <t>Assumption equal to UK</t>
  </si>
  <si>
    <t>Gov.UK</t>
  </si>
  <si>
    <t>Vito</t>
  </si>
  <si>
    <t>highest penetration of LED in Europe, source JRC</t>
  </si>
  <si>
    <t>Source GOV.UK</t>
  </si>
  <si>
    <t>sheet_location</t>
  </si>
  <si>
    <t xml:space="preserve">Source JRC, deployment of LED in 2016 </t>
  </si>
  <si>
    <t>Inputs</t>
  </si>
  <si>
    <t>Percentage of specific technology penetration is computed as the ratio of the total lamps sold of a given technology to the total lamps sold, in the last 11 years (2010-2022). These values are taken as representative for all Europe</t>
  </si>
  <si>
    <t>Building Components</t>
  </si>
  <si>
    <t>forecast values</t>
  </si>
  <si>
    <t>Surface  (Simple Approach: 7x7 footprint, height 2x3, window is 10% of foot print)</t>
  </si>
  <si>
    <t>Wall</t>
  </si>
  <si>
    <t>Window</t>
  </si>
  <si>
    <t>RoofFlat</t>
  </si>
  <si>
    <t>RoofPitched</t>
  </si>
  <si>
    <t>Basement</t>
  </si>
  <si>
    <t>Average (weighted by surface)</t>
  </si>
  <si>
    <t>Source:</t>
  </si>
  <si>
    <t>Forecast Model</t>
  </si>
  <si>
    <t>lifetime of different building components weighted by surface</t>
  </si>
  <si>
    <t>Heating systems</t>
  </si>
  <si>
    <t>kappa</t>
  </si>
  <si>
    <t>Average Lifetime</t>
  </si>
  <si>
    <t>lambda</t>
  </si>
  <si>
    <t>year</t>
  </si>
  <si>
    <t>percentage of failure in this year</t>
  </si>
  <si>
    <t>weighted lifetime</t>
  </si>
  <si>
    <t>Source: Weibull distribution, used in FORECAST Model, average of implemented heating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</si>
</sst>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"/>
    <numFmt numFmtId="166" formatCode="0.0%"/>
    <numFmt numFmtId="167" formatCode="0.000"/>
    <numFmt numFmtId="168" formatCode="_-* #,##0_-;\-* #,##0_-;_-* &quot;-&quot;??_-;_-@_-"/>
    <numFmt numFmtId="169" formatCode="#,##0.0000"/>
    <numFmt numFmtId="170" formatCode="#,##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6"/>
      <color rgb="FF0000FF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i/>
      <sz val="10"/>
      <color rgb="FFFF0000"/>
      <name val="Arial"/>
      <family val="2"/>
    </font>
    <font>
      <sz val="8"/>
      <color theme="1"/>
      <name val="Segoe UI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3" fillId="7" borderId="1" applyNumberFormat="0" applyFont="0" applyAlignment="0" applyProtection="0"/>
    <xf numFmtId="0" fontId="6" fillId="8" borderId="0" applyNumberFormat="0" applyBorder="0" applyAlignment="0" applyProtection="0"/>
    <xf numFmtId="0" fontId="9" fillId="0" borderId="6" applyNumberFormat="0" applyFill="0" applyAlignment="0" applyProtection="0"/>
    <xf numFmtId="0" fontId="11" fillId="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8" fillId="0" borderId="0" applyNumberFormat="0" applyFill="0" applyBorder="0" applyAlignment="0" applyProtection="0">
      <alignment vertical="top"/>
      <protection locked="0"/>
    </xf>
    <xf numFmtId="164" fontId="17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0" fontId="1" fillId="0" borderId="0" xfId="0" applyFont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4" borderId="0" xfId="0" applyFont="1" applyFill="1"/>
    <xf numFmtId="0" fontId="5" fillId="6" borderId="0" xfId="4"/>
    <xf numFmtId="1" fontId="0" fillId="0" borderId="0" xfId="0" applyNumberFormat="1"/>
    <xf numFmtId="0" fontId="4" fillId="5" borderId="0" xfId="3"/>
    <xf numFmtId="10" fontId="0" fillId="0" borderId="0" xfId="2" applyNumberFormat="1" applyFont="1"/>
    <xf numFmtId="0" fontId="0" fillId="0" borderId="0" xfId="2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66" fontId="0" fillId="0" borderId="0" xfId="2" applyNumberFormat="1" applyFont="1"/>
    <xf numFmtId="166" fontId="0" fillId="0" borderId="0" xfId="0" applyNumberFormat="1"/>
    <xf numFmtId="0" fontId="6" fillId="8" borderId="0" xfId="6"/>
    <xf numFmtId="165" fontId="1" fillId="3" borderId="0" xfId="0" applyNumberFormat="1" applyFont="1" applyFill="1" applyAlignment="1">
      <alignment horizontal="left"/>
    </xf>
    <xf numFmtId="0" fontId="0" fillId="4" borderId="0" xfId="0" applyFill="1"/>
    <xf numFmtId="1" fontId="0" fillId="4" borderId="0" xfId="0" applyNumberFormat="1" applyFill="1"/>
    <xf numFmtId="0" fontId="0" fillId="4" borderId="0" xfId="0" applyFill="1" applyAlignment="1">
      <alignment horizontal="left"/>
    </xf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8" borderId="0" xfId="6" applyFont="1"/>
    <xf numFmtId="0" fontId="8" fillId="5" borderId="0" xfId="3" applyFont="1"/>
    <xf numFmtId="167" fontId="0" fillId="0" borderId="0" xfId="0" applyNumberFormat="1"/>
    <xf numFmtId="165" fontId="0" fillId="0" borderId="0" xfId="0" applyNumberFormat="1"/>
    <xf numFmtId="0" fontId="10" fillId="10" borderId="1" xfId="5" applyFont="1" applyFill="1"/>
    <xf numFmtId="2" fontId="0" fillId="0" borderId="0" xfId="0" applyNumberFormat="1"/>
    <xf numFmtId="0" fontId="1" fillId="11" borderId="0" xfId="0" applyFont="1" applyFill="1"/>
    <xf numFmtId="0" fontId="0" fillId="11" borderId="0" xfId="0" applyFill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9" fillId="0" borderId="6" xfId="7" applyAlignment="1"/>
    <xf numFmtId="3" fontId="13" fillId="0" borderId="0" xfId="9" applyNumberFormat="1" applyFont="1"/>
    <xf numFmtId="3" fontId="13" fillId="0" borderId="0" xfId="9" applyNumberFormat="1" applyFont="1" applyAlignment="1">
      <alignment horizontal="right"/>
    </xf>
    <xf numFmtId="3" fontId="12" fillId="0" borderId="0" xfId="9" applyNumberFormat="1"/>
    <xf numFmtId="3" fontId="12" fillId="0" borderId="0" xfId="9" applyNumberFormat="1" applyAlignment="1">
      <alignment horizontal="right"/>
    </xf>
    <xf numFmtId="0" fontId="14" fillId="0" borderId="0" xfId="10" applyFont="1"/>
    <xf numFmtId="1" fontId="15" fillId="0" borderId="0" xfId="11" quotePrefix="1" applyNumberFormat="1" applyFont="1" applyAlignment="1">
      <alignment horizontal="left"/>
    </xf>
    <xf numFmtId="3" fontId="16" fillId="0" borderId="0" xfId="9" applyNumberFormat="1" applyFont="1"/>
    <xf numFmtId="0" fontId="17" fillId="0" borderId="0" xfId="12"/>
    <xf numFmtId="0" fontId="15" fillId="0" borderId="0" xfId="13" applyFont="1"/>
    <xf numFmtId="3" fontId="18" fillId="0" borderId="0" xfId="14" applyNumberFormat="1" applyFill="1" applyBorder="1" applyAlignment="1" applyProtection="1"/>
    <xf numFmtId="1" fontId="15" fillId="0" borderId="0" xfId="11" applyNumberFormat="1" applyFont="1"/>
    <xf numFmtId="3" fontId="18" fillId="0" borderId="0" xfId="14" applyNumberFormat="1" applyFill="1" applyBorder="1" applyAlignment="1" applyProtection="1">
      <alignment horizontal="right"/>
    </xf>
    <xf numFmtId="3" fontId="16" fillId="0" borderId="0" xfId="9" applyNumberFormat="1" applyFont="1" applyAlignment="1">
      <alignment horizontal="right"/>
    </xf>
    <xf numFmtId="3" fontId="19" fillId="0" borderId="0" xfId="9" applyNumberFormat="1" applyFont="1"/>
    <xf numFmtId="3" fontId="0" fillId="0" borderId="0" xfId="9" applyNumberFormat="1" applyFont="1" applyAlignment="1">
      <alignment horizontal="right"/>
    </xf>
    <xf numFmtId="1" fontId="12" fillId="0" borderId="0" xfId="9" applyNumberFormat="1"/>
    <xf numFmtId="3" fontId="0" fillId="0" borderId="0" xfId="9" applyNumberFormat="1" applyFont="1" applyAlignment="1">
      <alignment horizontal="center"/>
    </xf>
    <xf numFmtId="3" fontId="12" fillId="0" borderId="0" xfId="9" applyNumberFormat="1" applyAlignment="1">
      <alignment horizontal="center"/>
    </xf>
    <xf numFmtId="0" fontId="17" fillId="0" borderId="0" xfId="12" applyAlignment="1">
      <alignment horizontal="center"/>
    </xf>
    <xf numFmtId="3" fontId="0" fillId="0" borderId="0" xfId="9" applyNumberFormat="1" applyFont="1" applyAlignment="1">
      <alignment horizontal="center" vertical="center"/>
    </xf>
    <xf numFmtId="0" fontId="17" fillId="0" borderId="0" xfId="12" applyAlignment="1">
      <alignment horizontal="center" vertical="center"/>
    </xf>
    <xf numFmtId="0" fontId="12" fillId="10" borderId="0" xfId="9" applyFill="1" applyAlignment="1">
      <alignment horizontal="center"/>
    </xf>
    <xf numFmtId="1" fontId="12" fillId="0" borderId="7" xfId="9" applyNumberFormat="1" applyBorder="1" applyAlignment="1">
      <alignment wrapText="1"/>
    </xf>
    <xf numFmtId="3" fontId="0" fillId="0" borderId="7" xfId="9" applyNumberFormat="1" applyFont="1" applyBorder="1" applyAlignment="1">
      <alignment wrapText="1"/>
    </xf>
    <xf numFmtId="3" fontId="0" fillId="0" borderId="7" xfId="9" applyNumberFormat="1" applyFont="1" applyBorder="1" applyAlignment="1">
      <alignment horizontal="center" vertical="center" wrapText="1"/>
    </xf>
    <xf numFmtId="3" fontId="0" fillId="0" borderId="7" xfId="9" applyNumberFormat="1" applyFont="1" applyBorder="1" applyAlignment="1">
      <alignment horizontal="right" wrapText="1"/>
    </xf>
    <xf numFmtId="3" fontId="12" fillId="0" borderId="7" xfId="9" applyNumberFormat="1" applyBorder="1" applyAlignment="1">
      <alignment horizontal="right" wrapText="1"/>
    </xf>
    <xf numFmtId="0" fontId="12" fillId="0" borderId="7" xfId="9" applyBorder="1" applyAlignment="1">
      <alignment horizontal="right" wrapText="1"/>
    </xf>
    <xf numFmtId="3" fontId="11" fillId="9" borderId="7" xfId="8" applyNumberFormat="1" applyBorder="1" applyAlignment="1">
      <alignment horizontal="right" wrapText="1"/>
    </xf>
    <xf numFmtId="1" fontId="12" fillId="12" borderId="0" xfId="9" applyNumberFormat="1" applyFill="1"/>
    <xf numFmtId="1" fontId="11" fillId="9" borderId="0" xfId="8" applyNumberFormat="1" applyBorder="1" applyAlignment="1"/>
    <xf numFmtId="1" fontId="12" fillId="0" borderId="0" xfId="9" applyNumberFormat="1" applyAlignment="1">
      <alignment horizontal="left"/>
    </xf>
    <xf numFmtId="168" fontId="0" fillId="0" borderId="0" xfId="15" applyNumberFormat="1" applyFont="1" applyFill="1" applyBorder="1" applyAlignment="1">
      <alignment horizontal="right"/>
    </xf>
    <xf numFmtId="168" fontId="11" fillId="9" borderId="0" xfId="8" applyNumberFormat="1" applyBorder="1" applyAlignment="1">
      <alignment horizontal="right"/>
    </xf>
    <xf numFmtId="3" fontId="0" fillId="12" borderId="0" xfId="9" applyNumberFormat="1" applyFont="1" applyFill="1" applyAlignment="1">
      <alignment horizontal="right"/>
    </xf>
    <xf numFmtId="168" fontId="0" fillId="12" borderId="0" xfId="15" applyNumberFormat="1" applyFont="1" applyFill="1" applyBorder="1" applyAlignment="1">
      <alignment horizontal="right"/>
    </xf>
    <xf numFmtId="1" fontId="12" fillId="0" borderId="0" xfId="12" applyNumberFormat="1" applyFont="1" applyAlignment="1">
      <alignment horizontal="left"/>
    </xf>
    <xf numFmtId="168" fontId="17" fillId="0" borderId="0" xfId="12" applyNumberFormat="1" applyAlignment="1">
      <alignment horizontal="right"/>
    </xf>
    <xf numFmtId="3" fontId="17" fillId="0" borderId="0" xfId="12" applyNumberFormat="1" applyAlignment="1">
      <alignment horizontal="right"/>
    </xf>
    <xf numFmtId="168" fontId="11" fillId="13" borderId="0" xfId="12" applyNumberFormat="1" applyFont="1" applyFill="1" applyAlignment="1">
      <alignment horizontal="right"/>
    </xf>
    <xf numFmtId="3" fontId="15" fillId="0" borderId="0" xfId="11" applyNumberFormat="1" applyFont="1"/>
    <xf numFmtId="3" fontId="15" fillId="0" borderId="0" xfId="11" applyNumberFormat="1" applyFont="1" applyAlignment="1">
      <alignment horizontal="right"/>
    </xf>
    <xf numFmtId="1" fontId="12" fillId="0" borderId="0" xfId="11" quotePrefix="1" applyNumberFormat="1" applyAlignment="1">
      <alignment horizontal="left"/>
    </xf>
    <xf numFmtId="3" fontId="15" fillId="0" borderId="0" xfId="9" applyNumberFormat="1" applyFont="1" applyAlignment="1">
      <alignment horizontal="center" vertical="center"/>
    </xf>
    <xf numFmtId="169" fontId="12" fillId="0" borderId="0" xfId="9" applyNumberFormat="1" applyAlignment="1">
      <alignment horizontal="center"/>
    </xf>
    <xf numFmtId="170" fontId="12" fillId="0" borderId="0" xfId="9" applyNumberFormat="1" applyAlignment="1">
      <alignment horizontal="center"/>
    </xf>
    <xf numFmtId="0" fontId="20" fillId="0" borderId="0" xfId="0" applyFont="1" applyAlignment="1">
      <alignment vertical="center"/>
    </xf>
    <xf numFmtId="0" fontId="0" fillId="14" borderId="0" xfId="0" applyFill="1"/>
    <xf numFmtId="1" fontId="1" fillId="0" borderId="0" xfId="0" applyNumberFormat="1" applyFont="1"/>
    <xf numFmtId="165" fontId="1" fillId="4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2" fontId="21" fillId="0" borderId="0" xfId="5" applyNumberFormat="1" applyFont="1" applyFill="1" applyBorder="1"/>
  </cellXfs>
  <cellStyles count="16">
    <cellStyle name="Accent4" xfId="8" builtinId="41"/>
    <cellStyle name="Bad" xfId="6" builtinId="27"/>
    <cellStyle name="Comma 2" xfId="15" xr:uid="{13AFC84D-94B3-4FC7-A119-77A1B71F97A7}"/>
    <cellStyle name="Good" xfId="3" builtinId="26"/>
    <cellStyle name="Heading 1" xfId="7" builtinId="16"/>
    <cellStyle name="Hyperlink" xfId="1" builtinId="8"/>
    <cellStyle name="Hyperlink 2" xfId="14" xr:uid="{F1DD1D05-76D2-4BDD-BDEB-D256EBC46F70}"/>
    <cellStyle name="Neutral" xfId="4" builtinId="28"/>
    <cellStyle name="Normal" xfId="0" builtinId="0"/>
    <cellStyle name="Normal 11" xfId="10" xr:uid="{9E62E46E-F32A-44AD-BA20-07A4022FE13C}"/>
    <cellStyle name="Normal 13 2" xfId="13" xr:uid="{F67DE5C1-B5AF-4ADB-A99F-80D33FDD5246}"/>
    <cellStyle name="Normal 2" xfId="12" xr:uid="{61B251AD-5B09-47C7-9725-4334D29222C9}"/>
    <cellStyle name="Normal 2 3" xfId="9" xr:uid="{03D9BA43-75F5-4BD0-818B-A789E7E9F41E}"/>
    <cellStyle name="Normal 8 2" xfId="11" xr:uid="{DD2098C2-6BA8-4D99-9115-2E65E0DB99E4}"/>
    <cellStyle name="Note" xfId="5" builtinId="10"/>
    <cellStyle name="Percent" xfId="2" builtinId="5"/>
  </cellStyles>
  <dxfs count="104"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* #,##0_-;\-* #,##0_-;_-* &quot;-&quot;??_-;_-@_-"/>
      <fill>
        <patternFill patternType="solid">
          <fgColor indexed="64"/>
          <bgColor theme="7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* #,##0_-;\-* #,##0_-;_-* &quot;-&quot;??_-;_-@_-"/>
      <fill>
        <patternFill patternType="solid">
          <fgColor indexed="64"/>
          <bgColor theme="7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* #,##0_-;\-* #,##0_-;_-* &quot;-&quot;??_-;_-@_-"/>
      <fill>
        <patternFill patternType="solid">
          <fgColor indexed="64"/>
          <bgColor theme="7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color theme="1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heating2!$A$7:$A$58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heating2!$B$7:$B$58</c:f>
              <c:numCache>
                <c:formatCode>0.000</c:formatCode>
                <c:ptCount val="52"/>
                <c:pt idx="0">
                  <c:v>1.5240804694819997E-4</c:v>
                </c:pt>
                <c:pt idx="1">
                  <c:v>6.0941541867337394E-4</c:v>
                </c:pt>
                <c:pt idx="2">
                  <c:v>1.3698617260571749E-3</c:v>
                </c:pt>
                <c:pt idx="3">
                  <c:v>2.4307361528106918E-3</c:v>
                </c:pt>
                <c:pt idx="4">
                  <c:v>3.7862729190659764E-3</c:v>
                </c:pt>
                <c:pt idx="5">
                  <c:v>5.4270839895110331E-3</c:v>
                </c:pt>
                <c:pt idx="6">
                  <c:v>7.3393557213646248E-3</c:v>
                </c:pt>
                <c:pt idx="7">
                  <c:v>9.5041425183280577E-3</c:v>
                </c:pt>
                <c:pt idx="8">
                  <c:v>1.1896795608657858E-2</c:v>
                </c:pt>
                <c:pt idx="9">
                  <c:v>1.4486568245165492E-2</c:v>
                </c:pt>
                <c:pt idx="10">
                  <c:v>1.7236439348849626E-2</c:v>
                </c:pt>
                <c:pt idx="11">
                  <c:v>2.0103195328837808E-2</c:v>
                </c:pt>
                <c:pt idx="12">
                  <c:v>2.3037804046762211E-2</c:v>
                </c:pt>
                <c:pt idx="13">
                  <c:v>2.5986105362223715E-2</c:v>
                </c:pt>
                <c:pt idx="14">
                  <c:v>2.888982935603281E-2</c:v>
                </c:pt>
                <c:pt idx="15">
                  <c:v>3.1687936459514725E-2</c:v>
                </c:pt>
                <c:pt idx="16">
                  <c:v>3.4318253977400827E-2</c:v>
                </c:pt>
                <c:pt idx="17">
                  <c:v>3.6719361936094125E-2</c:v>
                </c:pt>
                <c:pt idx="18">
                  <c:v>3.8832659262355823E-2</c:v>
                </c:pt>
                <c:pt idx="19">
                  <c:v>4.0604520766722822E-2</c:v>
                </c:pt>
                <c:pt idx="20">
                  <c:v>4.1988438244854383E-2</c:v>
                </c:pt>
                <c:pt idx="21">
                  <c:v>4.2947027231494322E-2</c:v>
                </c:pt>
                <c:pt idx="22">
                  <c:v>4.3453776390071634E-2</c:v>
                </c:pt>
                <c:pt idx="23">
                  <c:v>4.3494420640995221E-2</c:v>
                </c:pt>
                <c:pt idx="24">
                  <c:v>4.306783274144086E-2</c:v>
                </c:pt>
                <c:pt idx="25">
                  <c:v>4.2186351127023652E-2</c:v>
                </c:pt>
                <c:pt idx="26">
                  <c:v>4.087549346349359E-2</c:v>
                </c:pt>
                <c:pt idx="27">
                  <c:v>3.9173043611493562E-2</c:v>
                </c:pt>
                <c:pt idx="28">
                  <c:v>3.7127541768751535E-2</c:v>
                </c:pt>
                <c:pt idx="29">
                  <c:v>3.4796249934769381E-2</c:v>
                </c:pt>
                <c:pt idx="30">
                  <c:v>3.2242703703867379E-2</c:v>
                </c:pt>
                <c:pt idx="31">
                  <c:v>2.9533992949207249E-2</c:v>
                </c:pt>
                <c:pt idx="32">
                  <c:v>2.6737934927664492E-2</c:v>
                </c:pt>
                <c:pt idx="33">
                  <c:v>2.3920311347605167E-2</c:v>
                </c:pt>
                <c:pt idx="34">
                  <c:v>2.1142334890035225E-2</c:v>
                </c:pt>
                <c:pt idx="35">
                  <c:v>1.8458490903234641E-2</c:v>
                </c:pt>
                <c:pt idx="36">
                  <c:v>1.5914868318408687E-2</c:v>
                </c:pt>
                <c:pt idx="37">
                  <c:v>1.3548053371935565E-2</c:v>
                </c:pt>
                <c:pt idx="38">
                  <c:v>1.1384614524725689E-2</c:v>
                </c:pt>
                <c:pt idx="39">
                  <c:v>9.4411615547936867E-3</c:v>
                </c:pt>
                <c:pt idx="40">
                  <c:v>7.724920585303871E-3</c:v>
                </c:pt>
                <c:pt idx="41">
                  <c:v>6.2347335867546632E-3</c:v>
                </c:pt>
                <c:pt idx="42">
                  <c:v>4.9623683756833742E-3</c:v>
                </c:pt>
                <c:pt idx="43">
                  <c:v>3.8940146839270733E-3</c:v>
                </c:pt>
                <c:pt idx="44">
                  <c:v>3.011843409017841E-3</c:v>
                </c:pt>
                <c:pt idx="45">
                  <c:v>2.295518265697179E-3</c:v>
                </c:pt>
                <c:pt idx="46">
                  <c:v>1.7235692886411454E-3</c:v>
                </c:pt>
                <c:pt idx="47">
                  <c:v>1.2745629030840836E-3</c:v>
                </c:pt>
                <c:pt idx="48">
                  <c:v>9.280303232038782E-4</c:v>
                </c:pt>
                <c:pt idx="49">
                  <c:v>6.6514185341535342E-4</c:v>
                </c:pt>
                <c:pt idx="50">
                  <c:v>4.6913684930167141E-4</c:v>
                </c:pt>
                <c:pt idx="51">
                  <c:v>3.255360493081664E-4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1-407A-AE47-859F606F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002864"/>
        <c:axId val="1046531600"/>
      </c:lineChart>
      <c:catAx>
        <c:axId val="7200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31600"/>
        <c:crosses val="autoZero"/>
        <c:auto val="1"/>
        <c:lblAlgn val="ctr"/>
        <c:lblOffset val="100"/>
        <c:noMultiLvlLbl val="0"/>
      </c:catAx>
      <c:valAx>
        <c:axId val="10465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0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6</xdr:row>
      <xdr:rowOff>16192</xdr:rowOff>
    </xdr:from>
    <xdr:to>
      <xdr:col>10</xdr:col>
      <xdr:colOff>457200</xdr:colOff>
      <xdr:row>21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49C50-6190-4EB1-898F-D868DF220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419100</xdr:colOff>
      <xdr:row>7</xdr:row>
      <xdr:rowOff>19050</xdr:rowOff>
    </xdr:from>
    <xdr:ext cx="2591672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DAD71C-36C3-464C-BB15-5EDD6F40171F}"/>
            </a:ext>
          </a:extLst>
        </xdr:cNvPr>
        <xdr:cNvSpPr txBox="1"/>
      </xdr:nvSpPr>
      <xdr:spPr>
        <a:xfrm>
          <a:off x="10165080" y="933450"/>
          <a:ext cx="259167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from forecast: for all HS in 2005: k=3, l=27</a:t>
          </a:r>
        </a:p>
        <a:p>
          <a:r>
            <a:rPr lang="de-CH" sz="1100"/>
            <a:t>in</a:t>
          </a:r>
          <a:r>
            <a:rPr lang="de-CH" sz="1100" baseline="0"/>
            <a:t> 2050: k = 6, l=15..21</a:t>
          </a:r>
        </a:p>
        <a:p>
          <a:endParaRPr lang="de-CH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275247-87F8-4894-820A-6A6DBB693DDC}" name="number_owned" displayName="number_owned" ref="A5:AX61" totalsRowCount="1" headerRowDxfId="103" dataDxfId="101" headerRowBorderDxfId="102" tableBorderDxfId="100" headerRowCellStyle="Normal 2 3">
  <autoFilter ref="A5:AX60" xr:uid="{BC441419-FB4D-440A-A2E2-8CA1DC4B70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</autoFilter>
  <tableColumns count="50">
    <tableColumn id="1" xr3:uid="{BC76C5E3-0EFC-4356-9D8A-271E39BE0546}" name="Year" totalsRowLabel="(2010-2022)" dataDxfId="99" totalsRowDxfId="98" dataCellStyle="Normal 2 3" totalsRowCellStyle="Normal 2"/>
    <tableColumn id="2" xr3:uid="{9D393961-6771-45FD-BD2D-AE3FE2EB172B}" name="NON DIRECTIONAL LIGHT - General Lamp Shape" totalsRowFunction="custom" dataDxfId="97" totalsRowDxfId="96" totalsRowCellStyle="Normal 2">
      <totalsRowFormula>SUM(B48:B59)</totalsRowFormula>
    </tableColumn>
    <tableColumn id="3" xr3:uid="{764FE09B-A13E-40F9-8717-DE2945A2E49A}" name="NON DIRECTIONAL LIGHT - Halogen" totalsRowFunction="custom" dataDxfId="95" totalsRowDxfId="94" totalsRowCellStyle="Normal 2">
      <totalsRowFormula>SUM(C48:C59)</totalsRowFormula>
    </tableColumn>
    <tableColumn id="4" xr3:uid="{88670672-111C-4311-A43D-7CB452B9A9C5}" name="NON DIRECTIONAL LIGHT - Compact Fluorescent Lamp" totalsRowFunction="custom" dataDxfId="93" totalsRowDxfId="92" totalsRowCellStyle="Normal 2">
      <totalsRowFormula>SUM(D48:D59)</totalsRowFormula>
    </tableColumn>
    <tableColumn id="5" xr3:uid="{774A10E0-6C6F-4547-A2F2-984FC5FBF380}" name="NON DIRECTIONAL LIGHT - LED" totalsRowFunction="custom" dataDxfId="91" totalsRowDxfId="90" totalsRowCellStyle="Normal 2">
      <totalsRowFormula>SUM(E48:E59)</totalsRowFormula>
    </tableColumn>
    <tableColumn id="6" xr3:uid="{18BD7A29-1A66-4A8F-84E3-4F3CE7051677}" name="NON DIRECTIONAL LIGHT - Total" totalsRowFunction="custom" dataDxfId="89" totalsRowDxfId="88" dataCellStyle="Normal 2 3" totalsRowCellStyle="Normal 2">
      <totalsRowFormula>SUM(F48:F59)</totalsRowFormula>
    </tableColumn>
    <tableColumn id="7" xr3:uid="{FBC1144A-1C2E-4ADB-B29A-BFD1DCDD522F}" name="DIRECTIONAL LIGHT - Dir General Lamp Shape" totalsRowFunction="custom" dataDxfId="87" totalsRowDxfId="86" totalsRowCellStyle="Normal 2">
      <totalsRowFormula>SUM(G48:G59)</totalsRowFormula>
    </tableColumn>
    <tableColumn id="8" xr3:uid="{F60E4154-B530-4396-B1AB-14E080434B45}" name="DIRECTIONAL LIGHT - Dir Halogen" totalsRowFunction="custom" dataDxfId="85" totalsRowDxfId="84" totalsRowCellStyle="Normal 2">
      <totalsRowFormula>SUM(H48:H59)</totalsRowFormula>
    </tableColumn>
    <tableColumn id="9" xr3:uid="{410CC1DB-905A-4955-9877-6D4405F750E9}" name="DIRECTIONAL LIGHT - Dir LED" totalsRowFunction="custom" dataDxfId="83" totalsRowDxfId="82" totalsRowCellStyle="Normal 2">
      <totalsRowFormula>SUM(I48:I59)</totalsRowFormula>
    </tableColumn>
    <tableColumn id="10" xr3:uid="{FA6E0C79-1152-49AE-B13C-0E3F1B2E958F}" name="DIRECTIONAL LIGHT - Total" totalsRowFunction="custom" dataDxfId="81" totalsRowDxfId="80" dataCellStyle="Normal 2 3" totalsRowCellStyle="Normal 2">
      <totalsRowFormula>SUM(J48:J59)</totalsRowFormula>
    </tableColumn>
    <tableColumn id="11" xr3:uid="{7294B05C-FD56-4FD1-903C-BF609A7C0582}" name="TOTAL LIGHTING" dataDxfId="79" totalsRowDxfId="78" dataCellStyle="Normal 2 3" totalsRowCellStyle="Normal 2"/>
    <tableColumn id="12" xr3:uid="{076D1A38-FAC9-4144-BAAE-8265D28EBB04}" name="COLD - Chest Freezer" dataDxfId="77" totalsRowDxfId="76" totalsRowCellStyle="Normal 2"/>
    <tableColumn id="13" xr3:uid="{458B258C-C505-43C1-8FAE-89F9B5D761FC}" name="COLD - Fridge-freezer" dataDxfId="75" totalsRowDxfId="74" totalsRowCellStyle="Normal 2"/>
    <tableColumn id="14" xr3:uid="{B3D9D8DA-9C00-485E-BD69-36815BEE3B18}" name="COLD - Refrigerator" dataDxfId="73" totalsRowDxfId="72" totalsRowCellStyle="Normal 2"/>
    <tableColumn id="15" xr3:uid="{D16A2714-C8F4-46AC-B54B-F85696E3D82B}" name="COLD - Upright Freezer" dataDxfId="71" totalsRowDxfId="70" totalsRowCellStyle="Normal 2"/>
    <tableColumn id="16" xr3:uid="{50799F98-74A4-47D0-B85C-B2CA20753B00}" name="COLD - Total " dataDxfId="69" totalsRowDxfId="68" dataCellStyle="Normal 2 3" totalsRowCellStyle="Normal 2"/>
    <tableColumn id="17" xr3:uid="{21CA9A0C-8791-46E4-836C-7528EB4A2E13}" name="WET - Washing Machine" dataDxfId="67" totalsRowDxfId="66" totalsRowCellStyle="Normal 2"/>
    <tableColumn id="18" xr3:uid="{6263F038-E6A5-4D2C-BF1F-C7B029A07271}" name="WET - Washer-dryer" dataDxfId="65" totalsRowDxfId="64" totalsRowCellStyle="Normal 2"/>
    <tableColumn id="19" xr3:uid="{C8A91E94-E8A6-4BCD-A5A5-FCEBB4678982}" name="WET - Dishwasher" dataDxfId="63" totalsRowDxfId="62" totalsRowCellStyle="Normal 2"/>
    <tableColumn id="20" xr3:uid="{C0E00EDE-16C5-472B-B8B3-821B111D8562}" name="WET - Tumble Dryer" dataDxfId="61" totalsRowDxfId="60" dataCellStyle="Normal 2 3" totalsRowCellStyle="Normal 2"/>
    <tableColumn id="21" xr3:uid="{2EDEA478-0726-42BF-A02B-5A683F999A2E}" name="WET - Total" dataDxfId="59" totalsRowDxfId="58" dataCellStyle="Normal 2 3" totalsRowCellStyle="Normal 2"/>
    <tableColumn id="22" xr3:uid="{39BDA16A-0147-469E-BC37-925731C8F1BC}" name="PRIMARY TV - LCD" dataDxfId="57" totalsRowDxfId="56" totalsRowCellStyle="Normal 2"/>
    <tableColumn id="23" xr3:uid="{E49D769D-B452-42A5-A1B5-8F026BBAF5A6}" name="PRIMARY TV - PDP" dataDxfId="55" totalsRowDxfId="54" totalsRowCellStyle="Normal 2"/>
    <tableColumn id="24" xr3:uid="{A1FB48D9-DA62-4092-92C1-B19216E5630A}" name="PRIMARY TV - OLED" dataDxfId="53" totalsRowDxfId="52" totalsRowCellStyle="Normal 2"/>
    <tableColumn id="25" xr3:uid="{9663AA14-9648-4A91-9C26-73122214C6B9}" name="PRIMARY TV - Other TV" dataDxfId="51" totalsRowDxfId="50" totalsRowCellStyle="Normal 2"/>
    <tableColumn id="26" xr3:uid="{49136C2D-FD38-449A-A4F5-559DD30828F7}" name="PRIMARY TV - Total" dataDxfId="49" totalsRowDxfId="48" dataCellStyle="Normal 2 3" totalsRowCellStyle="Normal 2"/>
    <tableColumn id="27" xr3:uid="{6C7A2E66-6E58-4D52-97B7-2FC019B06ED8}" name="SECONDARY TV - LCD (2)" dataDxfId="47" totalsRowDxfId="46" totalsRowCellStyle="Normal 2"/>
    <tableColumn id="28" xr3:uid="{8ECA6BC7-A979-4911-9206-1EB55F98F098}" name="SECONDARY TV - OLED (2)" dataDxfId="45" totalsRowDxfId="44" totalsRowCellStyle="Normal 2"/>
    <tableColumn id="29" xr3:uid="{96FF44A3-F5F4-4A87-8B16-CCD0897F8C89}" name="SECONDARY TV - Other TV (2)" dataDxfId="43" totalsRowDxfId="42" dataCellStyle="Normal 2 3" totalsRowCellStyle="Normal 2"/>
    <tableColumn id="30" xr3:uid="{C686F92D-A7BC-42CD-8DC5-432E7BA43A71}" name="SECONDARY TV - Total (2)" dataDxfId="41" totalsRowDxfId="40" dataCellStyle="Normal 2 3" totalsRowCellStyle="Normal 2"/>
    <tableColumn id="31" xr3:uid="{3910091C-B10A-4273-B898-6DB29ED45870}" name="TOTAL TV" dataDxfId="39" totalsRowDxfId="38" dataCellStyle="Normal 2 3" totalsRowCellStyle="Normal 2"/>
    <tableColumn id="32" xr3:uid="{67B10056-1F6E-4F39-B8A9-491DC0943AF8}" name="CONSUMER ELECTRONICS - Set Top Box" dataDxfId="37" totalsRowDxfId="36" dataCellStyle="Accent4" totalsRowCellStyle="Normal 2"/>
    <tableColumn id="33" xr3:uid="{1E8C4633-4E63-4EF0-9D7E-C0E258063939}" name="CONSUMER ELECTRONICS - DVD/VCR" dataDxfId="35" totalsRowDxfId="34" dataCellStyle="Accent4" totalsRowCellStyle="Normal 2"/>
    <tableColumn id="34" xr3:uid="{F8B1C04A-7DE4-465B-BC00-E8FC428E5BDC}" name="CONSUMER ELECTRONICS - Games Consoles" dataDxfId="33" totalsRowDxfId="32" totalsRowCellStyle="Normal 2"/>
    <tableColumn id="35" xr3:uid="{8D43E367-5BD5-430B-ADE2-30AD173D82FC}" name="CONSUMER ELECTRONICS - Power Supply Units" dataDxfId="31" totalsRowDxfId="30" totalsRowCellStyle="Normal 2"/>
    <tableColumn id="36" xr3:uid="{F9241D54-133E-4E05-85BB-D9087F165235}" name="CONSUMER ELECTRONICS - Total" dataDxfId="29" totalsRowDxfId="28" dataCellStyle="Normal 2 3" totalsRowCellStyle="Normal 2"/>
    <tableColumn id="37" xr3:uid="{9AAD273A-A68A-4B37-A57C-272B2163A591}" name="COMPUTERS - Desktop" dataDxfId="27" totalsRowDxfId="26" totalsRowCellStyle="Normal 2"/>
    <tableColumn id="38" xr3:uid="{DA430214-B51E-48AC-84CA-9D3D6DCA063F}" name="COMPUTERS - Laptops" dataDxfId="25" totalsRowDxfId="24" totalsRowCellStyle="Normal 2"/>
    <tableColumn id="39" xr3:uid="{7A324C06-0EC4-40CC-85A0-4D2CA0466AB9}" name="COMPUTERS - Monitors" dataDxfId="23" totalsRowDxfId="22" totalsRowCellStyle="Normal 2"/>
    <tableColumn id="40" xr3:uid="{723E7808-501B-4ABF-8BD8-0C0DCA553AEA}" name="COMPUTERS - Printers" dataDxfId="21" totalsRowDxfId="20" totalsRowCellStyle="Normal 2"/>
    <tableColumn id="41" xr3:uid="{5AE74538-5AFA-4F30-8287-11A4F69C1A2F}" name="COMPUTERS - Multifunction devices" dataDxfId="19" totalsRowDxfId="18" totalsRowCellStyle="Normal 2"/>
    <tableColumn id="42" xr3:uid="{DB80A608-7AA6-4C46-AA79-BF62893BC072}" name="COMPUTERS - Total" dataDxfId="17" totalsRowDxfId="16" dataCellStyle="Normal 2 3" totalsRowCellStyle="Normal 2"/>
    <tableColumn id="43" xr3:uid="{E0CAC4AE-64A3-4175-80F6-247CBE57D5CC}" name="COOKING - Electric Oven" dataDxfId="15" totalsRowDxfId="14" totalsRowCellStyle="Normal 2"/>
    <tableColumn id="44" xr3:uid="{87CD2CF2-2346-417C-95E7-9CE7424A824C}" name="COOKING - Electric Hob" dataDxfId="13" totalsRowDxfId="12" totalsRowCellStyle="Normal 2"/>
    <tableColumn id="45" xr3:uid="{D5F6F75D-D6C8-4F29-A314-2B294EAB6924}" name="COOKING - Microwave" dataDxfId="11" totalsRowDxfId="10" totalsRowCellStyle="Normal 2"/>
    <tableColumn id="46" xr3:uid="{E455730C-E3A6-4070-8384-57C45640DC0C}" name="COOKING - Kettle" dataDxfId="9" totalsRowDxfId="8" totalsRowCellStyle="Normal 2"/>
    <tableColumn id="47" xr3:uid="{FDE627F1-CCEA-46FA-941C-ADAB9D395FD3}" name="COOKING - Total" dataDxfId="7" totalsRowDxfId="6" dataCellStyle="Normal 2 3" totalsRowCellStyle="Normal 2"/>
    <tableColumn id="48" xr3:uid="{0B86E4D7-8C61-460B-9BEF-2C5C9CFF9AAB}" name="OTHER - Vacuum cleaners" dataDxfId="5" totalsRowDxfId="4" totalsRowCellStyle="Normal 2"/>
    <tableColumn id="49" xr3:uid="{FEFEEEFF-2DE8-4A48-910F-BE617CA4E833}" name="OTHER - Central hot air heating" dataDxfId="3" totalsRowDxfId="2" dataCellStyle="Accent4" totalsRowCellStyle="Normal 2"/>
    <tableColumn id="50" xr3:uid="{D8D09817-DEC1-4290-9918-28306A8A4D30}" name="OTHER - TOTAL" dataDxfId="1" totalsRowDxfId="0" dataCellStyle="Normal 2 3" totalsRow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ea.org/reports/targeting-100-led-lighting-sales-by-2025" TargetMode="External"/><Relationship Id="rId7" Type="http://schemas.openxmlformats.org/officeDocument/2006/relationships/hyperlink" Target="https://www.eceee.org/static/media/uploads/site-2/ecodesign/products/directional-lighting/final-report-domlight.pdf" TargetMode="External"/><Relationship Id="rId2" Type="http://schemas.openxmlformats.org/officeDocument/2006/relationships/hyperlink" Target="https://www.lightingaccess.com/led-lifetime/" TargetMode="External"/><Relationship Id="rId1" Type="http://schemas.openxmlformats.org/officeDocument/2006/relationships/hyperlink" Target="https://building-stock-observatory.energy.ec.europa.eu/database/" TargetMode="External"/><Relationship Id="rId6" Type="http://schemas.openxmlformats.org/officeDocument/2006/relationships/hyperlink" Target="https://www.gov.uk/government/statistics/energy-consumption-in-the-uk-2023" TargetMode="External"/><Relationship Id="rId5" Type="http://schemas.openxmlformats.org/officeDocument/2006/relationships/hyperlink" Target="http://www.sco.ca.gov/ard_local_rep_uas_special_dist.html" TargetMode="External"/><Relationship Id="rId4" Type="http://schemas.openxmlformats.org/officeDocument/2006/relationships/hyperlink" Target="https://ehi.eu/wp-content/uploads/2022/09/EHI-2021-Heating-Market-Report.pdf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ceee.org/static/media/uploads/site-2/ecodesign/products/directional-lighting/final-report-domlight.pdf" TargetMode="External"/><Relationship Id="rId2" Type="http://schemas.openxmlformats.org/officeDocument/2006/relationships/hyperlink" Target="../../../../../../Davide%20Berti/Downloads/status_of_led_lighting_world_market_2020_final_rev_2%20(2).pdf" TargetMode="External"/><Relationship Id="rId1" Type="http://schemas.openxmlformats.org/officeDocument/2006/relationships/hyperlink" Target="https://www.lightingaccess.com/led-lifetime/" TargetMode="External"/><Relationship Id="rId4" Type="http://schemas.openxmlformats.org/officeDocument/2006/relationships/hyperlink" Target="https://www.gov.uk/government/statistics/energy-consumption-in-the-uk-20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o.ca.gov/ard_local_rep_uas_special_dist.htm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hi.eu/wp-content/uploads/2022/09/EHI-2021-Heating-Market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dpi.com/1996-1073/10/9/1253" TargetMode="External"/><Relationship Id="rId2" Type="http://schemas.openxmlformats.org/officeDocument/2006/relationships/hyperlink" Target="https://www.eceee.org/static/media/uploads/site-2/ecodesign/products/Room%20air%20conditioning%20appliances%20ENER%20Lot%2010/Prestudy%202018/task-7---scenarios.pdf" TargetMode="External"/><Relationship Id="rId1" Type="http://schemas.openxmlformats.org/officeDocument/2006/relationships/hyperlink" Target="https://www.ecoventilation-review.eu/downloads/Ventilation%20Units%20TASK%202%20Final%20Report%202020-09-10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building-stock-observatory.energy.ec.europa.eu/databas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building-stock-observatory.energy.ec.europa.eu/datab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opLeftCell="A40" workbookViewId="0">
      <selection activeCell="L18" sqref="L18"/>
    </sheetView>
  </sheetViews>
  <sheetFormatPr defaultRowHeight="15" x14ac:dyDescent="0.25"/>
  <cols>
    <col min="1" max="1" width="13.140625" customWidth="1"/>
    <col min="2" max="2" width="27.7109375" customWidth="1"/>
    <col min="5" max="5" width="9.140625" customWidth="1"/>
  </cols>
  <sheetData>
    <row r="1" spans="1:4" x14ac:dyDescent="0.25">
      <c r="A1" s="1" t="s">
        <v>0</v>
      </c>
    </row>
    <row r="3" spans="1:4" x14ac:dyDescent="0.25">
      <c r="A3" s="1" t="s">
        <v>1</v>
      </c>
      <c r="B3" s="2" t="s">
        <v>131</v>
      </c>
    </row>
    <row r="4" spans="1:4" x14ac:dyDescent="0.25">
      <c r="B4" s="4"/>
    </row>
    <row r="5" spans="1:4" x14ac:dyDescent="0.25">
      <c r="B5" s="92" t="s">
        <v>109</v>
      </c>
      <c r="C5" t="s">
        <v>150</v>
      </c>
    </row>
    <row r="6" spans="1:4" x14ac:dyDescent="0.25">
      <c r="B6" s="92"/>
    </row>
    <row r="7" spans="1:4" x14ac:dyDescent="0.25">
      <c r="B7" s="92"/>
      <c r="C7" t="s">
        <v>151</v>
      </c>
    </row>
    <row r="8" spans="1:4" x14ac:dyDescent="0.25">
      <c r="B8" s="92"/>
    </row>
    <row r="9" spans="1:4" x14ac:dyDescent="0.25">
      <c r="B9" s="92"/>
      <c r="C9" t="s">
        <v>152</v>
      </c>
    </row>
    <row r="11" spans="1:4" x14ac:dyDescent="0.25">
      <c r="B11" s="92" t="s">
        <v>10</v>
      </c>
      <c r="C11" t="s">
        <v>96</v>
      </c>
      <c r="D11" t="s">
        <v>127</v>
      </c>
    </row>
    <row r="12" spans="1:4" x14ac:dyDescent="0.25">
      <c r="B12" s="92"/>
      <c r="C12" t="s">
        <v>97</v>
      </c>
      <c r="D12" s="7" t="s">
        <v>69</v>
      </c>
    </row>
    <row r="13" spans="1:4" x14ac:dyDescent="0.25">
      <c r="B13" s="92"/>
    </row>
    <row r="14" spans="1:4" x14ac:dyDescent="0.25">
      <c r="B14" s="92"/>
      <c r="C14" t="s">
        <v>96</v>
      </c>
      <c r="D14" t="s">
        <v>130</v>
      </c>
    </row>
    <row r="15" spans="1:4" x14ac:dyDescent="0.25">
      <c r="B15" s="92"/>
      <c r="C15" t="s">
        <v>128</v>
      </c>
      <c r="D15" t="s">
        <v>129</v>
      </c>
    </row>
    <row r="17" spans="2:3" x14ac:dyDescent="0.25">
      <c r="B17" s="3" t="s">
        <v>2</v>
      </c>
    </row>
    <row r="18" spans="2:3" x14ac:dyDescent="0.25">
      <c r="B18" s="49"/>
    </row>
    <row r="19" spans="2:3" x14ac:dyDescent="0.25">
      <c r="B19" t="s">
        <v>96</v>
      </c>
      <c r="C19" s="4" t="s">
        <v>161</v>
      </c>
    </row>
    <row r="20" spans="2:3" x14ac:dyDescent="0.25">
      <c r="B20" t="s">
        <v>98</v>
      </c>
      <c r="C20" s="7" t="s">
        <v>160</v>
      </c>
    </row>
    <row r="22" spans="2:3" x14ac:dyDescent="0.25">
      <c r="B22" t="s">
        <v>96</v>
      </c>
      <c r="C22" s="4" t="s">
        <v>99</v>
      </c>
    </row>
    <row r="23" spans="2:3" x14ac:dyDescent="0.25">
      <c r="B23" t="s">
        <v>98</v>
      </c>
      <c r="C23" s="7" t="s">
        <v>67</v>
      </c>
    </row>
    <row r="24" spans="2:3" x14ac:dyDescent="0.25">
      <c r="C24" s="7"/>
    </row>
    <row r="25" spans="2:3" x14ac:dyDescent="0.25">
      <c r="B25" t="s">
        <v>112</v>
      </c>
      <c r="C25" t="s">
        <v>257</v>
      </c>
    </row>
    <row r="26" spans="2:3" x14ac:dyDescent="0.25">
      <c r="B26" t="s">
        <v>97</v>
      </c>
      <c r="C26" s="7" t="s">
        <v>176</v>
      </c>
    </row>
    <row r="27" spans="2:3" x14ac:dyDescent="0.25">
      <c r="C27" s="7"/>
    </row>
    <row r="28" spans="2:3" x14ac:dyDescent="0.25">
      <c r="B28" t="s">
        <v>112</v>
      </c>
      <c r="C28" t="s">
        <v>258</v>
      </c>
    </row>
    <row r="29" spans="2:3" x14ac:dyDescent="0.25">
      <c r="B29" t="s">
        <v>97</v>
      </c>
      <c r="C29" s="7" t="s">
        <v>170</v>
      </c>
    </row>
    <row r="31" spans="2:3" x14ac:dyDescent="0.25">
      <c r="B31" s="2" t="s">
        <v>3</v>
      </c>
    </row>
    <row r="33" spans="2:9" x14ac:dyDescent="0.25">
      <c r="B33" s="93" t="s">
        <v>96</v>
      </c>
      <c r="C33" s="4" t="s">
        <v>4</v>
      </c>
    </row>
    <row r="34" spans="2:9" x14ac:dyDescent="0.25">
      <c r="B34" s="93"/>
      <c r="C34" s="4" t="s">
        <v>5</v>
      </c>
    </row>
    <row r="35" spans="2:9" x14ac:dyDescent="0.25">
      <c r="B35" s="93"/>
      <c r="C35" s="4" t="s">
        <v>6</v>
      </c>
    </row>
    <row r="36" spans="2:9" x14ac:dyDescent="0.25">
      <c r="B36" t="s">
        <v>97</v>
      </c>
      <c r="C36" s="8" t="s">
        <v>7</v>
      </c>
      <c r="I36" s="4" t="s">
        <v>8</v>
      </c>
    </row>
    <row r="38" spans="2:9" x14ac:dyDescent="0.25">
      <c r="B38" t="s">
        <v>111</v>
      </c>
      <c r="C38" s="4" t="s">
        <v>130</v>
      </c>
    </row>
    <row r="39" spans="2:9" x14ac:dyDescent="0.25">
      <c r="B39" t="s">
        <v>128</v>
      </c>
      <c r="C39" t="s">
        <v>132</v>
      </c>
    </row>
    <row r="41" spans="2:9" x14ac:dyDescent="0.25">
      <c r="B41" s="4"/>
    </row>
    <row r="42" spans="2:9" x14ac:dyDescent="0.25">
      <c r="B42" s="3" t="s">
        <v>9</v>
      </c>
    </row>
    <row r="44" spans="2:9" x14ac:dyDescent="0.25">
      <c r="B44" t="s">
        <v>96</v>
      </c>
      <c r="C44" t="s">
        <v>130</v>
      </c>
    </row>
    <row r="45" spans="2:9" ht="19.5" customHeight="1" x14ac:dyDescent="0.25">
      <c r="B45" t="s">
        <v>133</v>
      </c>
      <c r="C45" t="s">
        <v>104</v>
      </c>
    </row>
    <row r="47" spans="2:9" x14ac:dyDescent="0.25">
      <c r="B47" s="3" t="s">
        <v>66</v>
      </c>
    </row>
    <row r="49" spans="1:3" x14ac:dyDescent="0.25">
      <c r="B49" t="s">
        <v>112</v>
      </c>
      <c r="C49" s="4" t="s">
        <v>63</v>
      </c>
    </row>
    <row r="50" spans="1:3" ht="15" customHeight="1" x14ac:dyDescent="0.25">
      <c r="B50" t="s">
        <v>98</v>
      </c>
      <c r="C50" s="7" t="s">
        <v>64</v>
      </c>
    </row>
    <row r="51" spans="1:3" ht="15" customHeight="1" x14ac:dyDescent="0.25">
      <c r="C51" s="7"/>
    </row>
    <row r="52" spans="1:3" ht="15" customHeight="1" x14ac:dyDescent="0.25">
      <c r="B52" t="s">
        <v>96</v>
      </c>
      <c r="C52" t="s">
        <v>136</v>
      </c>
    </row>
    <row r="53" spans="1:3" x14ac:dyDescent="0.25">
      <c r="B53" t="s">
        <v>135</v>
      </c>
      <c r="C53" t="s">
        <v>137</v>
      </c>
    </row>
    <row r="55" spans="1:3" x14ac:dyDescent="0.25">
      <c r="B55" s="2" t="s">
        <v>13</v>
      </c>
    </row>
    <row r="57" spans="1:3" x14ac:dyDescent="0.25">
      <c r="B57" t="s">
        <v>96</v>
      </c>
      <c r="C57" t="s">
        <v>130</v>
      </c>
    </row>
    <row r="58" spans="1:3" x14ac:dyDescent="0.25">
      <c r="B58" t="s">
        <v>128</v>
      </c>
      <c r="C58" s="4" t="s">
        <v>134</v>
      </c>
    </row>
    <row r="62" spans="1:3" x14ac:dyDescent="0.25">
      <c r="A62" s="1"/>
    </row>
  </sheetData>
  <mergeCells count="3">
    <mergeCell ref="B11:B15"/>
    <mergeCell ref="B33:B35"/>
    <mergeCell ref="B5:B9"/>
  </mergeCells>
  <hyperlinks>
    <hyperlink ref="C50" r:id="rId1" display="https://building-stock-observatory.energy.ec.europa.eu/database/" xr:uid="{C21D70FE-A75C-45EE-AABF-D0BDA03971ED}"/>
    <hyperlink ref="C20" r:id="rId2" display="https://www.lightingaccess.com/led-lifetime/" xr:uid="{0D05E909-E01F-40AA-8206-953D80454529}"/>
    <hyperlink ref="C23" r:id="rId3" display="https://www.iea.org/reports/targeting-100-led-lighting-sales-by-2025" xr:uid="{54826327-6365-426A-85F4-8E5DF6E7E692}"/>
    <hyperlink ref="D12" r:id="rId4" xr:uid="{3CF01985-EF1D-4F5B-97E1-B0B157AE6DA8}"/>
    <hyperlink ref="C36" r:id="rId5" xr:uid="{994DEC92-592C-452A-A28F-B88514E66933}"/>
    <hyperlink ref="C26" r:id="rId6" display="https://www.gov.uk/government/statistics/energy-consumption-in-the-uk-2023" xr:uid="{829B51B8-820D-49A9-B1FF-AA1673FBB28F}"/>
    <hyperlink ref="C29" r:id="rId7" display="https://www.eceee.org/static/media/uploads/site-2/ecodesign/products/directional-lighting/final-report-domlight.pdf" xr:uid="{DFEA4CF0-225A-4B06-8DAF-0F79E098AF97}"/>
  </hyperlinks>
  <pageMargins left="0.7" right="0.7" top="0.75" bottom="0.75" header="0.3" footer="0.3"/>
  <pageSetup orientation="portrait" horizontalDpi="1200" verticalDpi="120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5F13-352F-4279-8542-10F2BAB726D6}">
  <dimension ref="A1:AY67"/>
  <sheetViews>
    <sheetView showGridLines="0" topLeftCell="A2" zoomScaleNormal="100" workbookViewId="0">
      <pane ySplit="4" topLeftCell="A42" activePane="bottomLeft" state="frozen"/>
      <selection activeCell="A2" sqref="A2"/>
      <selection pane="bottomLeft" activeCell="F68" sqref="F68"/>
    </sheetView>
  </sheetViews>
  <sheetFormatPr defaultColWidth="9.28515625" defaultRowHeight="12.75" x14ac:dyDescent="0.2"/>
  <cols>
    <col min="1" max="1" width="13.7109375" style="57" customWidth="1"/>
    <col min="2" max="2" width="46.42578125" style="44" customWidth="1"/>
    <col min="3" max="3" width="35.28515625" style="44" customWidth="1"/>
    <col min="4" max="4" width="52" style="44" customWidth="1"/>
    <col min="5" max="5" width="31.42578125" style="44" customWidth="1"/>
    <col min="6" max="6" width="32.28515625" style="45" customWidth="1"/>
    <col min="7" max="7" width="44.5703125" style="44" customWidth="1"/>
    <col min="8" max="8" width="33.28515625" style="44" customWidth="1"/>
    <col min="9" max="9" width="29.5703125" style="44" customWidth="1"/>
    <col min="10" max="10" width="27.5703125" style="44" customWidth="1"/>
    <col min="11" max="11" width="18.7109375" style="44" customWidth="1"/>
    <col min="12" max="12" width="22.42578125" style="44" customWidth="1"/>
    <col min="13" max="13" width="22.7109375" style="44" customWidth="1"/>
    <col min="14" max="14" width="20.5703125" style="44" customWidth="1"/>
    <col min="15" max="15" width="23.5703125" style="44" customWidth="1"/>
    <col min="16" max="16" width="15" style="44" customWidth="1"/>
    <col min="17" max="17" width="24.5703125" style="44" customWidth="1"/>
    <col min="18" max="18" width="21" style="44" customWidth="1"/>
    <col min="19" max="19" width="19" style="44" customWidth="1"/>
    <col min="20" max="20" width="20.42578125" style="44" customWidth="1"/>
    <col min="21" max="21" width="13.28515625" style="44" customWidth="1"/>
    <col min="22" max="22" width="20.28515625" style="44" customWidth="1"/>
    <col min="23" max="23" width="20.42578125" style="44" customWidth="1"/>
    <col min="24" max="24" width="21.5703125" style="44" customWidth="1"/>
    <col min="25" max="25" width="24.28515625" style="44" customWidth="1"/>
    <col min="26" max="26" width="20.7109375" style="44" customWidth="1"/>
    <col min="27" max="27" width="26.28515625" style="44" customWidth="1"/>
    <col min="28" max="28" width="27.5703125" style="44" customWidth="1"/>
    <col min="29" max="29" width="30.28515625" style="44" customWidth="1"/>
    <col min="30" max="30" width="26.7109375" style="44" customWidth="1"/>
    <col min="31" max="31" width="12.42578125" style="44" customWidth="1"/>
    <col min="32" max="32" width="40" style="44" customWidth="1"/>
    <col min="33" max="33" width="37.7109375" style="44" customWidth="1"/>
    <col min="34" max="34" width="44.28515625" style="44" customWidth="1"/>
    <col min="35" max="35" width="46.28515625" style="44" customWidth="1"/>
    <col min="36" max="36" width="33.7109375" style="44" customWidth="1"/>
    <col min="37" max="38" width="24.28515625" style="44" customWidth="1"/>
    <col min="39" max="39" width="24.42578125" style="44" customWidth="1"/>
    <col min="40" max="40" width="23.5703125" style="44" customWidth="1"/>
    <col min="41" max="41" width="35.42578125" style="44" customWidth="1"/>
    <col min="42" max="42" width="21.28515625" style="44" customWidth="1"/>
    <col min="43" max="43" width="25.5703125" style="44" customWidth="1"/>
    <col min="44" max="44" width="24.42578125" style="44" customWidth="1"/>
    <col min="45" max="45" width="23.28515625" style="44" customWidth="1"/>
    <col min="46" max="46" width="19" style="44" customWidth="1"/>
    <col min="47" max="47" width="18.28515625" style="44" customWidth="1"/>
    <col min="48" max="48" width="26.42578125" style="44" customWidth="1"/>
    <col min="49" max="49" width="30.28515625" style="44" customWidth="1"/>
    <col min="50" max="50" width="17.7109375" style="44" customWidth="1"/>
    <col min="51" max="16384" width="9.28515625" style="44"/>
  </cols>
  <sheetData>
    <row r="1" spans="1:51" ht="20.25" thickBot="1" x14ac:dyDescent="0.35">
      <c r="A1" s="41" t="s">
        <v>192</v>
      </c>
      <c r="B1" s="42"/>
      <c r="C1" s="42"/>
      <c r="D1" s="42"/>
      <c r="E1" s="42"/>
      <c r="F1" s="43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</row>
    <row r="2" spans="1:51" ht="21" thickTop="1" x14ac:dyDescent="0.3">
      <c r="A2" s="46"/>
      <c r="B2" s="42"/>
      <c r="C2" s="42"/>
      <c r="D2" s="42"/>
      <c r="E2" s="47"/>
      <c r="F2" s="43"/>
      <c r="V2" s="45"/>
      <c r="W2" s="45"/>
      <c r="X2" s="45"/>
      <c r="Y2" s="45"/>
      <c r="Z2" s="45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spans="1:51" ht="15" x14ac:dyDescent="0.25">
      <c r="A3" s="49" t="s">
        <v>193</v>
      </c>
      <c r="B3" s="50" t="s">
        <v>194</v>
      </c>
      <c r="C3" s="51"/>
      <c r="D3" s="51"/>
      <c r="E3" s="52"/>
      <c r="F3" s="53"/>
      <c r="G3" s="48"/>
      <c r="H3" s="48"/>
      <c r="I3" s="48"/>
      <c r="J3" s="48"/>
      <c r="K3" s="48"/>
      <c r="L3" s="48"/>
      <c r="M3" s="48"/>
      <c r="N3" s="48"/>
      <c r="O3" s="54"/>
      <c r="P3" s="48"/>
      <c r="Q3" s="55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5"/>
      <c r="AT3" s="45"/>
      <c r="AU3" s="45"/>
      <c r="AV3" s="48"/>
      <c r="AW3" s="48"/>
      <c r="AX3" s="56"/>
    </row>
    <row r="4" spans="1:51" ht="15" customHeight="1" x14ac:dyDescent="0.25">
      <c r="A4" s="57" t="s">
        <v>195</v>
      </c>
      <c r="B4" s="58"/>
      <c r="C4" s="59"/>
      <c r="D4" s="59"/>
      <c r="E4" s="59"/>
      <c r="F4" s="60"/>
      <c r="G4" s="58"/>
      <c r="H4" s="59"/>
      <c r="I4" s="59"/>
      <c r="J4" s="60"/>
      <c r="K4" s="61"/>
      <c r="L4" s="61"/>
      <c r="M4" s="62"/>
      <c r="N4" s="62"/>
      <c r="O4" s="62"/>
      <c r="P4" s="62"/>
      <c r="Q4" s="59"/>
      <c r="R4" s="59"/>
      <c r="S4" s="59"/>
      <c r="T4" s="59"/>
      <c r="U4" s="60"/>
      <c r="V4" s="58"/>
      <c r="W4" s="59"/>
      <c r="X4" s="59"/>
      <c r="Y4" s="59"/>
      <c r="Z4" s="60"/>
      <c r="AA4" s="58"/>
      <c r="AB4" s="59"/>
      <c r="AC4" s="60"/>
      <c r="AD4" s="60"/>
      <c r="AE4" s="61"/>
      <c r="AF4" s="63"/>
      <c r="AG4" s="63"/>
      <c r="AH4" s="63"/>
      <c r="AI4" s="63"/>
      <c r="AJ4" s="63"/>
      <c r="AK4" s="58"/>
      <c r="AL4" s="60"/>
      <c r="AM4" s="60"/>
      <c r="AN4" s="60"/>
      <c r="AO4" s="60"/>
      <c r="AP4" s="60"/>
      <c r="AQ4" s="59"/>
      <c r="AR4" s="60"/>
      <c r="AS4" s="60"/>
      <c r="AT4" s="60"/>
      <c r="AU4" s="60"/>
      <c r="AV4" s="59"/>
      <c r="AW4" s="60"/>
      <c r="AX4" s="60"/>
      <c r="AY4" s="49"/>
    </row>
    <row r="5" spans="1:51" ht="54.75" customHeight="1" x14ac:dyDescent="0.25">
      <c r="A5" s="64" t="s">
        <v>196</v>
      </c>
      <c r="B5" s="65" t="s">
        <v>197</v>
      </c>
      <c r="C5" s="65" t="s">
        <v>198</v>
      </c>
      <c r="D5" s="65" t="s">
        <v>199</v>
      </c>
      <c r="E5" s="65" t="s">
        <v>200</v>
      </c>
      <c r="F5" s="65" t="s">
        <v>201</v>
      </c>
      <c r="G5" s="65" t="s">
        <v>202</v>
      </c>
      <c r="H5" s="65" t="s">
        <v>203</v>
      </c>
      <c r="I5" s="65" t="s">
        <v>204</v>
      </c>
      <c r="J5" s="65" t="s">
        <v>205</v>
      </c>
      <c r="K5" s="66" t="s">
        <v>206</v>
      </c>
      <c r="L5" s="67" t="s">
        <v>207</v>
      </c>
      <c r="M5" s="68" t="s">
        <v>208</v>
      </c>
      <c r="N5" s="68" t="s">
        <v>209</v>
      </c>
      <c r="O5" s="68" t="s">
        <v>210</v>
      </c>
      <c r="P5" s="68" t="s">
        <v>211</v>
      </c>
      <c r="Q5" s="68" t="s">
        <v>212</v>
      </c>
      <c r="R5" s="68" t="s">
        <v>213</v>
      </c>
      <c r="S5" s="68" t="s">
        <v>214</v>
      </c>
      <c r="T5" s="68" t="s">
        <v>215</v>
      </c>
      <c r="U5" s="68" t="s">
        <v>216</v>
      </c>
      <c r="V5" s="67" t="s">
        <v>217</v>
      </c>
      <c r="W5" s="67" t="s">
        <v>218</v>
      </c>
      <c r="X5" s="67" t="s">
        <v>219</v>
      </c>
      <c r="Y5" s="67" t="s">
        <v>220</v>
      </c>
      <c r="Z5" s="67" t="s">
        <v>221</v>
      </c>
      <c r="AA5" s="67" t="s">
        <v>222</v>
      </c>
      <c r="AB5" s="67" t="s">
        <v>223</v>
      </c>
      <c r="AC5" s="67" t="s">
        <v>224</v>
      </c>
      <c r="AD5" s="68" t="s">
        <v>225</v>
      </c>
      <c r="AE5" s="66" t="s">
        <v>226</v>
      </c>
      <c r="AF5" s="69" t="s">
        <v>227</v>
      </c>
      <c r="AG5" s="69" t="s">
        <v>228</v>
      </c>
      <c r="AH5" s="69" t="s">
        <v>229</v>
      </c>
      <c r="AI5" s="69" t="s">
        <v>230</v>
      </c>
      <c r="AJ5" s="69" t="s">
        <v>231</v>
      </c>
      <c r="AK5" s="67" t="s">
        <v>232</v>
      </c>
      <c r="AL5" s="67" t="s">
        <v>233</v>
      </c>
      <c r="AM5" s="67" t="s">
        <v>234</v>
      </c>
      <c r="AN5" s="67" t="s">
        <v>235</v>
      </c>
      <c r="AO5" s="67" t="s">
        <v>236</v>
      </c>
      <c r="AP5" s="67" t="s">
        <v>237</v>
      </c>
      <c r="AQ5" s="68" t="s">
        <v>238</v>
      </c>
      <c r="AR5" s="68" t="s">
        <v>239</v>
      </c>
      <c r="AS5" s="68" t="s">
        <v>240</v>
      </c>
      <c r="AT5" s="68" t="s">
        <v>241</v>
      </c>
      <c r="AU5" s="68" t="s">
        <v>242</v>
      </c>
      <c r="AV5" s="67" t="s">
        <v>243</v>
      </c>
      <c r="AW5" s="70" t="s">
        <v>244</v>
      </c>
      <c r="AX5" s="68" t="s">
        <v>245</v>
      </c>
    </row>
    <row r="6" spans="1:51" ht="15.75" customHeight="1" x14ac:dyDescent="0.25">
      <c r="A6" s="57" t="s">
        <v>246</v>
      </c>
      <c r="B6" s="71">
        <v>2018</v>
      </c>
      <c r="C6" s="71">
        <v>2018</v>
      </c>
      <c r="D6" s="71">
        <v>2018</v>
      </c>
      <c r="E6" s="71">
        <v>2018</v>
      </c>
      <c r="F6" s="71"/>
      <c r="G6" s="71">
        <v>2018</v>
      </c>
      <c r="H6" s="71">
        <v>2018</v>
      </c>
      <c r="I6" s="71">
        <v>2018</v>
      </c>
      <c r="J6" s="71"/>
      <c r="K6" s="71"/>
      <c r="L6" s="71">
        <v>2018</v>
      </c>
      <c r="M6" s="71">
        <v>2018</v>
      </c>
      <c r="N6" s="71">
        <v>2018</v>
      </c>
      <c r="O6" s="71">
        <v>2018</v>
      </c>
      <c r="P6" s="71"/>
      <c r="Q6" s="71">
        <v>2018</v>
      </c>
      <c r="R6" s="71">
        <v>2010</v>
      </c>
      <c r="S6" s="71">
        <v>2018</v>
      </c>
      <c r="T6" s="71">
        <v>2010</v>
      </c>
      <c r="U6" s="71"/>
      <c r="V6" s="71">
        <v>2012</v>
      </c>
      <c r="W6" s="71">
        <v>2012</v>
      </c>
      <c r="X6" s="71">
        <v>2012</v>
      </c>
      <c r="Y6" s="71"/>
      <c r="Z6" s="71"/>
      <c r="AA6" s="71">
        <v>2012</v>
      </c>
      <c r="AB6" s="71">
        <v>2012</v>
      </c>
      <c r="AC6" s="71"/>
      <c r="AD6" s="71"/>
      <c r="AE6" s="71"/>
      <c r="AF6" s="72">
        <v>2010</v>
      </c>
      <c r="AG6" s="72">
        <v>2010</v>
      </c>
      <c r="AH6" s="71">
        <v>2010</v>
      </c>
      <c r="AI6" s="71">
        <v>2018</v>
      </c>
      <c r="AJ6" s="71"/>
      <c r="AK6" s="71">
        <v>2013</v>
      </c>
      <c r="AL6" s="71">
        <v>2013</v>
      </c>
      <c r="AM6" s="71">
        <v>2018</v>
      </c>
      <c r="AN6" s="71">
        <v>2010</v>
      </c>
      <c r="AO6" s="71">
        <v>2010</v>
      </c>
      <c r="AP6" s="71"/>
      <c r="AQ6" s="71">
        <v>2017</v>
      </c>
      <c r="AR6" s="71">
        <v>2017</v>
      </c>
      <c r="AS6" s="71">
        <v>2010</v>
      </c>
      <c r="AT6" s="71">
        <v>2010</v>
      </c>
      <c r="AU6" s="71"/>
      <c r="AV6" s="71">
        <v>2013</v>
      </c>
      <c r="AW6" s="72">
        <v>2015</v>
      </c>
    </row>
    <row r="7" spans="1:51" ht="15" customHeight="1" x14ac:dyDescent="0.25">
      <c r="A7" s="71" t="s">
        <v>175</v>
      </c>
      <c r="B7" s="71" t="s">
        <v>247</v>
      </c>
      <c r="C7" s="71" t="s">
        <v>247</v>
      </c>
      <c r="D7" s="71" t="s">
        <v>247</v>
      </c>
      <c r="E7" s="71" t="s">
        <v>247</v>
      </c>
      <c r="F7" s="71" t="s">
        <v>247</v>
      </c>
      <c r="G7" s="71" t="s">
        <v>247</v>
      </c>
      <c r="H7" s="71" t="s">
        <v>247</v>
      </c>
      <c r="I7" s="71" t="s">
        <v>247</v>
      </c>
      <c r="J7" s="71" t="s">
        <v>247</v>
      </c>
      <c r="K7" s="71" t="s">
        <v>247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2"/>
      <c r="AG7" s="72"/>
      <c r="AH7" s="71"/>
      <c r="AI7" s="71"/>
      <c r="AJ7" s="71"/>
      <c r="AK7" s="71"/>
      <c r="AL7" s="71"/>
      <c r="AM7" s="71"/>
      <c r="AN7" s="71"/>
      <c r="AO7" s="71"/>
      <c r="AP7" s="71"/>
      <c r="AQ7" s="71" t="s">
        <v>248</v>
      </c>
      <c r="AR7" s="71" t="s">
        <v>248</v>
      </c>
      <c r="AS7" s="71"/>
      <c r="AT7" s="71"/>
      <c r="AU7" s="71"/>
      <c r="AV7" s="71"/>
      <c r="AW7" s="72"/>
    </row>
    <row r="8" spans="1:51" ht="15" customHeight="1" x14ac:dyDescent="0.25">
      <c r="A8" s="73">
        <v>1970</v>
      </c>
      <c r="B8" s="74" t="s">
        <v>249</v>
      </c>
      <c r="C8" s="74" t="s">
        <v>249</v>
      </c>
      <c r="D8" s="74" t="s">
        <v>249</v>
      </c>
      <c r="E8" s="74" t="s">
        <v>249</v>
      </c>
      <c r="F8" s="56" t="s">
        <v>249</v>
      </c>
      <c r="G8" s="74" t="s">
        <v>249</v>
      </c>
      <c r="H8" s="74" t="s">
        <v>249</v>
      </c>
      <c r="I8" s="74" t="s">
        <v>249</v>
      </c>
      <c r="J8" s="56" t="s">
        <v>249</v>
      </c>
      <c r="K8" s="56" t="s">
        <v>249</v>
      </c>
      <c r="L8" s="74" t="s">
        <v>249</v>
      </c>
      <c r="M8" s="74" t="s">
        <v>249</v>
      </c>
      <c r="N8" s="74" t="s">
        <v>249</v>
      </c>
      <c r="O8" s="74" t="s">
        <v>249</v>
      </c>
      <c r="P8" s="56" t="s">
        <v>249</v>
      </c>
      <c r="Q8" s="74" t="s">
        <v>249</v>
      </c>
      <c r="R8" s="74" t="s">
        <v>249</v>
      </c>
      <c r="S8" s="74" t="s">
        <v>249</v>
      </c>
      <c r="T8" s="56" t="s">
        <v>249</v>
      </c>
      <c r="U8" s="56" t="s">
        <v>249</v>
      </c>
      <c r="V8" s="74" t="s">
        <v>249</v>
      </c>
      <c r="W8" s="74" t="s">
        <v>249</v>
      </c>
      <c r="X8" s="74" t="s">
        <v>249</v>
      </c>
      <c r="Y8" s="74" t="s">
        <v>249</v>
      </c>
      <c r="Z8" s="56" t="s">
        <v>249</v>
      </c>
      <c r="AA8" s="74" t="s">
        <v>249</v>
      </c>
      <c r="AB8" s="74" t="s">
        <v>249</v>
      </c>
      <c r="AC8" s="56" t="s">
        <v>249</v>
      </c>
      <c r="AD8" s="56"/>
      <c r="AE8" s="56" t="s">
        <v>249</v>
      </c>
      <c r="AF8" s="75" t="s">
        <v>249</v>
      </c>
      <c r="AG8" s="75" t="s">
        <v>249</v>
      </c>
      <c r="AH8" s="74" t="s">
        <v>249</v>
      </c>
      <c r="AI8" s="74" t="s">
        <v>249</v>
      </c>
      <c r="AJ8" s="56" t="s">
        <v>249</v>
      </c>
      <c r="AK8" s="74" t="s">
        <v>249</v>
      </c>
      <c r="AL8" s="74" t="s">
        <v>249</v>
      </c>
      <c r="AM8" s="74" t="s">
        <v>249</v>
      </c>
      <c r="AN8" s="74" t="s">
        <v>249</v>
      </c>
      <c r="AO8" s="74" t="s">
        <v>249</v>
      </c>
      <c r="AP8" s="56" t="s">
        <v>249</v>
      </c>
      <c r="AQ8" s="74" t="s">
        <v>249</v>
      </c>
      <c r="AR8" s="74" t="s">
        <v>249</v>
      </c>
      <c r="AS8" s="74" t="s">
        <v>249</v>
      </c>
      <c r="AT8" s="74">
        <v>10589.886</v>
      </c>
      <c r="AU8" s="56">
        <v>10589.886</v>
      </c>
      <c r="AV8" s="74">
        <v>16911.45</v>
      </c>
      <c r="AW8" s="75" t="s">
        <v>249</v>
      </c>
      <c r="AX8" s="56">
        <v>16911.45</v>
      </c>
    </row>
    <row r="9" spans="1:51" ht="15" customHeight="1" x14ac:dyDescent="0.25">
      <c r="A9" s="73">
        <v>1971</v>
      </c>
      <c r="B9" s="74" t="s">
        <v>249</v>
      </c>
      <c r="C9" s="74" t="s">
        <v>249</v>
      </c>
      <c r="D9" s="74" t="s">
        <v>249</v>
      </c>
      <c r="E9" s="74" t="s">
        <v>249</v>
      </c>
      <c r="F9" s="56" t="s">
        <v>249</v>
      </c>
      <c r="G9" s="74" t="s">
        <v>249</v>
      </c>
      <c r="H9" s="74" t="s">
        <v>249</v>
      </c>
      <c r="I9" s="74" t="s">
        <v>249</v>
      </c>
      <c r="J9" s="56" t="s">
        <v>249</v>
      </c>
      <c r="K9" s="56" t="s">
        <v>249</v>
      </c>
      <c r="L9" s="74" t="s">
        <v>249</v>
      </c>
      <c r="M9" s="74" t="s">
        <v>249</v>
      </c>
      <c r="N9" s="74" t="s">
        <v>249</v>
      </c>
      <c r="O9" s="74" t="s">
        <v>249</v>
      </c>
      <c r="P9" s="56" t="s">
        <v>249</v>
      </c>
      <c r="Q9" s="74" t="s">
        <v>249</v>
      </c>
      <c r="R9" s="74" t="s">
        <v>249</v>
      </c>
      <c r="S9" s="74" t="s">
        <v>249</v>
      </c>
      <c r="T9" s="56" t="s">
        <v>249</v>
      </c>
      <c r="U9" s="56" t="s">
        <v>249</v>
      </c>
      <c r="V9" s="74" t="s">
        <v>249</v>
      </c>
      <c r="W9" s="74" t="s">
        <v>249</v>
      </c>
      <c r="X9" s="74" t="s">
        <v>249</v>
      </c>
      <c r="Y9" s="74" t="s">
        <v>249</v>
      </c>
      <c r="Z9" s="56" t="s">
        <v>249</v>
      </c>
      <c r="AA9" s="74" t="s">
        <v>249</v>
      </c>
      <c r="AB9" s="74" t="s">
        <v>249</v>
      </c>
      <c r="AC9" s="56" t="s">
        <v>249</v>
      </c>
      <c r="AD9" s="56"/>
      <c r="AE9" s="56" t="s">
        <v>249</v>
      </c>
      <c r="AF9" s="75" t="s">
        <v>249</v>
      </c>
      <c r="AG9" s="75" t="s">
        <v>249</v>
      </c>
      <c r="AH9" s="74" t="s">
        <v>249</v>
      </c>
      <c r="AI9" s="74" t="s">
        <v>249</v>
      </c>
      <c r="AJ9" s="56" t="s">
        <v>249</v>
      </c>
      <c r="AK9" s="74" t="s">
        <v>249</v>
      </c>
      <c r="AL9" s="74" t="s">
        <v>249</v>
      </c>
      <c r="AM9" s="74" t="s">
        <v>249</v>
      </c>
      <c r="AN9" s="74" t="s">
        <v>249</v>
      </c>
      <c r="AO9" s="74" t="s">
        <v>249</v>
      </c>
      <c r="AP9" s="56" t="s">
        <v>249</v>
      </c>
      <c r="AQ9" s="74" t="s">
        <v>249</v>
      </c>
      <c r="AR9" s="74" t="s">
        <v>249</v>
      </c>
      <c r="AS9" s="74" t="s">
        <v>249</v>
      </c>
      <c r="AT9" s="74">
        <v>11358.460999999999</v>
      </c>
      <c r="AU9" s="56">
        <v>11358.460999999999</v>
      </c>
      <c r="AV9" s="74">
        <v>17124.3</v>
      </c>
      <c r="AW9" s="75" t="s">
        <v>249</v>
      </c>
      <c r="AX9" s="56">
        <v>17124.3</v>
      </c>
    </row>
    <row r="10" spans="1:51" ht="15" customHeight="1" x14ac:dyDescent="0.25">
      <c r="A10" s="73">
        <v>1972</v>
      </c>
      <c r="B10" s="74" t="s">
        <v>249</v>
      </c>
      <c r="C10" s="74" t="s">
        <v>249</v>
      </c>
      <c r="D10" s="74" t="s">
        <v>249</v>
      </c>
      <c r="E10" s="74" t="s">
        <v>249</v>
      </c>
      <c r="F10" s="56" t="s">
        <v>249</v>
      </c>
      <c r="G10" s="74" t="s">
        <v>249</v>
      </c>
      <c r="H10" s="74" t="s">
        <v>249</v>
      </c>
      <c r="I10" s="74" t="s">
        <v>249</v>
      </c>
      <c r="J10" s="56" t="s">
        <v>249</v>
      </c>
      <c r="K10" s="56" t="s">
        <v>249</v>
      </c>
      <c r="L10" s="74" t="s">
        <v>249</v>
      </c>
      <c r="M10" s="74" t="s">
        <v>249</v>
      </c>
      <c r="N10" s="74" t="s">
        <v>249</v>
      </c>
      <c r="O10" s="74" t="s">
        <v>249</v>
      </c>
      <c r="P10" s="56" t="s">
        <v>249</v>
      </c>
      <c r="Q10" s="74" t="s">
        <v>249</v>
      </c>
      <c r="R10" s="74" t="s">
        <v>249</v>
      </c>
      <c r="S10" s="74" t="s">
        <v>249</v>
      </c>
      <c r="T10" s="56" t="s">
        <v>249</v>
      </c>
      <c r="U10" s="56" t="s">
        <v>249</v>
      </c>
      <c r="V10" s="74" t="s">
        <v>249</v>
      </c>
      <c r="W10" s="74" t="s">
        <v>249</v>
      </c>
      <c r="X10" s="74" t="s">
        <v>249</v>
      </c>
      <c r="Y10" s="74" t="s">
        <v>249</v>
      </c>
      <c r="Z10" s="56" t="s">
        <v>249</v>
      </c>
      <c r="AA10" s="74" t="s">
        <v>249</v>
      </c>
      <c r="AB10" s="74" t="s">
        <v>249</v>
      </c>
      <c r="AC10" s="56" t="s">
        <v>249</v>
      </c>
      <c r="AD10" s="56"/>
      <c r="AE10" s="56" t="s">
        <v>249</v>
      </c>
      <c r="AF10" s="75" t="s">
        <v>249</v>
      </c>
      <c r="AG10" s="75" t="s">
        <v>249</v>
      </c>
      <c r="AH10" s="74" t="s">
        <v>249</v>
      </c>
      <c r="AI10" s="74" t="s">
        <v>249</v>
      </c>
      <c r="AJ10" s="56" t="s">
        <v>249</v>
      </c>
      <c r="AK10" s="74" t="s">
        <v>249</v>
      </c>
      <c r="AL10" s="74" t="s">
        <v>249</v>
      </c>
      <c r="AM10" s="74" t="s">
        <v>249</v>
      </c>
      <c r="AN10" s="74" t="s">
        <v>249</v>
      </c>
      <c r="AO10" s="74" t="s">
        <v>249</v>
      </c>
      <c r="AP10" s="56" t="s">
        <v>249</v>
      </c>
      <c r="AQ10" s="74" t="s">
        <v>249</v>
      </c>
      <c r="AR10" s="74" t="s">
        <v>249</v>
      </c>
      <c r="AS10" s="74" t="s">
        <v>249</v>
      </c>
      <c r="AT10" s="74">
        <v>12096.591</v>
      </c>
      <c r="AU10" s="56">
        <v>12096.591</v>
      </c>
      <c r="AV10" s="74">
        <v>17277.30586339979</v>
      </c>
      <c r="AW10" s="75" t="s">
        <v>249</v>
      </c>
      <c r="AX10" s="56">
        <v>17277.30586339979</v>
      </c>
    </row>
    <row r="11" spans="1:51" ht="15" customHeight="1" x14ac:dyDescent="0.25">
      <c r="A11" s="73">
        <v>1973</v>
      </c>
      <c r="B11" s="74" t="s">
        <v>249</v>
      </c>
      <c r="C11" s="74" t="s">
        <v>249</v>
      </c>
      <c r="D11" s="74" t="s">
        <v>249</v>
      </c>
      <c r="E11" s="74" t="s">
        <v>249</v>
      </c>
      <c r="F11" s="56" t="s">
        <v>249</v>
      </c>
      <c r="G11" s="74" t="s">
        <v>249</v>
      </c>
      <c r="H11" s="74" t="s">
        <v>249</v>
      </c>
      <c r="I11" s="74" t="s">
        <v>249</v>
      </c>
      <c r="J11" s="56" t="s">
        <v>249</v>
      </c>
      <c r="K11" s="56" t="s">
        <v>249</v>
      </c>
      <c r="L11" s="74" t="s">
        <v>249</v>
      </c>
      <c r="M11" s="74" t="s">
        <v>249</v>
      </c>
      <c r="N11" s="74" t="s">
        <v>249</v>
      </c>
      <c r="O11" s="74" t="s">
        <v>249</v>
      </c>
      <c r="P11" s="56" t="s">
        <v>249</v>
      </c>
      <c r="Q11" s="74" t="s">
        <v>249</v>
      </c>
      <c r="R11" s="74" t="s">
        <v>249</v>
      </c>
      <c r="S11" s="74" t="s">
        <v>249</v>
      </c>
      <c r="T11" s="56" t="s">
        <v>249</v>
      </c>
      <c r="U11" s="56" t="s">
        <v>249</v>
      </c>
      <c r="V11" s="74" t="s">
        <v>249</v>
      </c>
      <c r="W11" s="74" t="s">
        <v>249</v>
      </c>
      <c r="X11" s="74" t="s">
        <v>249</v>
      </c>
      <c r="Y11" s="74" t="s">
        <v>249</v>
      </c>
      <c r="Z11" s="56" t="s">
        <v>249</v>
      </c>
      <c r="AA11" s="74" t="s">
        <v>249</v>
      </c>
      <c r="AB11" s="74" t="s">
        <v>249</v>
      </c>
      <c r="AC11" s="56" t="s">
        <v>249</v>
      </c>
      <c r="AD11" s="56"/>
      <c r="AE11" s="56" t="s">
        <v>249</v>
      </c>
      <c r="AF11" s="75" t="s">
        <v>249</v>
      </c>
      <c r="AG11" s="75" t="s">
        <v>249</v>
      </c>
      <c r="AH11" s="74" t="s">
        <v>249</v>
      </c>
      <c r="AI11" s="74" t="s">
        <v>249</v>
      </c>
      <c r="AJ11" s="56" t="s">
        <v>249</v>
      </c>
      <c r="AK11" s="74" t="s">
        <v>249</v>
      </c>
      <c r="AL11" s="74" t="s">
        <v>249</v>
      </c>
      <c r="AM11" s="74" t="s">
        <v>249</v>
      </c>
      <c r="AN11" s="74" t="s">
        <v>249</v>
      </c>
      <c r="AO11" s="74" t="s">
        <v>249</v>
      </c>
      <c r="AP11" s="56" t="s">
        <v>249</v>
      </c>
      <c r="AQ11" s="74" t="s">
        <v>249</v>
      </c>
      <c r="AR11" s="74" t="s">
        <v>249</v>
      </c>
      <c r="AS11" s="74" t="s">
        <v>249</v>
      </c>
      <c r="AT11" s="74">
        <v>12798.79</v>
      </c>
      <c r="AU11" s="56">
        <v>12798.79</v>
      </c>
      <c r="AV11" s="74">
        <v>17430.311726799573</v>
      </c>
      <c r="AW11" s="75" t="s">
        <v>249</v>
      </c>
      <c r="AX11" s="56">
        <v>17430.311726799573</v>
      </c>
    </row>
    <row r="12" spans="1:51" ht="15" customHeight="1" x14ac:dyDescent="0.25">
      <c r="A12" s="73">
        <v>1974</v>
      </c>
      <c r="B12" s="74" t="s">
        <v>249</v>
      </c>
      <c r="C12" s="74" t="s">
        <v>249</v>
      </c>
      <c r="D12" s="74" t="s">
        <v>249</v>
      </c>
      <c r="E12" s="74" t="s">
        <v>249</v>
      </c>
      <c r="F12" s="56" t="s">
        <v>249</v>
      </c>
      <c r="G12" s="74" t="s">
        <v>249</v>
      </c>
      <c r="H12" s="74" t="s">
        <v>249</v>
      </c>
      <c r="I12" s="74" t="s">
        <v>249</v>
      </c>
      <c r="J12" s="56" t="s">
        <v>249</v>
      </c>
      <c r="K12" s="56" t="s">
        <v>249</v>
      </c>
      <c r="L12" s="74" t="s">
        <v>249</v>
      </c>
      <c r="M12" s="74" t="s">
        <v>249</v>
      </c>
      <c r="N12" s="74" t="s">
        <v>249</v>
      </c>
      <c r="O12" s="74" t="s">
        <v>249</v>
      </c>
      <c r="P12" s="56" t="s">
        <v>249</v>
      </c>
      <c r="Q12" s="74" t="s">
        <v>249</v>
      </c>
      <c r="R12" s="74" t="s">
        <v>249</v>
      </c>
      <c r="S12" s="74" t="s">
        <v>249</v>
      </c>
      <c r="T12" s="56" t="s">
        <v>249</v>
      </c>
      <c r="U12" s="56" t="s">
        <v>249</v>
      </c>
      <c r="V12" s="74" t="s">
        <v>249</v>
      </c>
      <c r="W12" s="74" t="s">
        <v>249</v>
      </c>
      <c r="X12" s="74" t="s">
        <v>249</v>
      </c>
      <c r="Y12" s="74" t="s">
        <v>249</v>
      </c>
      <c r="Z12" s="56" t="s">
        <v>249</v>
      </c>
      <c r="AA12" s="74" t="s">
        <v>249</v>
      </c>
      <c r="AB12" s="74" t="s">
        <v>249</v>
      </c>
      <c r="AC12" s="56" t="s">
        <v>249</v>
      </c>
      <c r="AD12" s="56"/>
      <c r="AE12" s="56" t="s">
        <v>249</v>
      </c>
      <c r="AF12" s="75" t="s">
        <v>249</v>
      </c>
      <c r="AG12" s="75" t="s">
        <v>249</v>
      </c>
      <c r="AH12" s="74" t="s">
        <v>249</v>
      </c>
      <c r="AI12" s="74" t="s">
        <v>249</v>
      </c>
      <c r="AJ12" s="56" t="s">
        <v>249</v>
      </c>
      <c r="AK12" s="74" t="s">
        <v>249</v>
      </c>
      <c r="AL12" s="74" t="s">
        <v>249</v>
      </c>
      <c r="AM12" s="74" t="s">
        <v>249</v>
      </c>
      <c r="AN12" s="74" t="s">
        <v>249</v>
      </c>
      <c r="AO12" s="74" t="s">
        <v>249</v>
      </c>
      <c r="AP12" s="56" t="s">
        <v>249</v>
      </c>
      <c r="AQ12" s="74" t="s">
        <v>249</v>
      </c>
      <c r="AR12" s="74" t="s">
        <v>249</v>
      </c>
      <c r="AS12" s="74" t="s">
        <v>249</v>
      </c>
      <c r="AT12" s="74">
        <v>13421.67</v>
      </c>
      <c r="AU12" s="56">
        <v>13421.67</v>
      </c>
      <c r="AV12" s="74">
        <v>17583.31759019936</v>
      </c>
      <c r="AW12" s="75" t="s">
        <v>249</v>
      </c>
      <c r="AX12" s="56">
        <v>17583.31759019936</v>
      </c>
    </row>
    <row r="13" spans="1:51" ht="15" customHeight="1" x14ac:dyDescent="0.25">
      <c r="A13" s="73">
        <v>1975</v>
      </c>
      <c r="B13" s="74" t="s">
        <v>249</v>
      </c>
      <c r="C13" s="74" t="s">
        <v>249</v>
      </c>
      <c r="D13" s="74" t="s">
        <v>249</v>
      </c>
      <c r="E13" s="74" t="s">
        <v>249</v>
      </c>
      <c r="F13" s="56" t="s">
        <v>249</v>
      </c>
      <c r="G13" s="74" t="s">
        <v>249</v>
      </c>
      <c r="H13" s="74" t="s">
        <v>249</v>
      </c>
      <c r="I13" s="74" t="s">
        <v>249</v>
      </c>
      <c r="J13" s="56" t="s">
        <v>249</v>
      </c>
      <c r="K13" s="56" t="s">
        <v>249</v>
      </c>
      <c r="L13" s="74" t="s">
        <v>249</v>
      </c>
      <c r="M13" s="74" t="s">
        <v>249</v>
      </c>
      <c r="N13" s="74" t="s">
        <v>249</v>
      </c>
      <c r="O13" s="74" t="s">
        <v>249</v>
      </c>
      <c r="P13" s="56" t="s">
        <v>249</v>
      </c>
      <c r="Q13" s="74" t="s">
        <v>249</v>
      </c>
      <c r="R13" s="74"/>
      <c r="S13" s="74"/>
      <c r="T13" s="56"/>
      <c r="U13" s="56"/>
      <c r="V13" s="74" t="s">
        <v>249</v>
      </c>
      <c r="W13" s="74" t="s">
        <v>249</v>
      </c>
      <c r="X13" s="74" t="s">
        <v>249</v>
      </c>
      <c r="Y13" s="74" t="s">
        <v>249</v>
      </c>
      <c r="Z13" s="56" t="s">
        <v>249</v>
      </c>
      <c r="AA13" s="74" t="s">
        <v>249</v>
      </c>
      <c r="AB13" s="74" t="s">
        <v>249</v>
      </c>
      <c r="AC13" s="56" t="s">
        <v>249</v>
      </c>
      <c r="AD13" s="56"/>
      <c r="AE13" s="56" t="s">
        <v>249</v>
      </c>
      <c r="AF13" s="75" t="s">
        <v>249</v>
      </c>
      <c r="AG13" s="75" t="s">
        <v>249</v>
      </c>
      <c r="AH13" s="74">
        <v>0.1</v>
      </c>
      <c r="AI13" s="74" t="s">
        <v>249</v>
      </c>
      <c r="AJ13" s="56">
        <v>0.1</v>
      </c>
      <c r="AK13" s="74" t="s">
        <v>249</v>
      </c>
      <c r="AL13" s="74" t="s">
        <v>249</v>
      </c>
      <c r="AM13" s="74" t="s">
        <v>249</v>
      </c>
      <c r="AN13" s="74" t="s">
        <v>249</v>
      </c>
      <c r="AO13" s="74" t="s">
        <v>249</v>
      </c>
      <c r="AP13" s="56" t="s">
        <v>249</v>
      </c>
      <c r="AQ13" s="74" t="s">
        <v>249</v>
      </c>
      <c r="AR13" s="74" t="s">
        <v>249</v>
      </c>
      <c r="AS13" s="74" t="s">
        <v>249</v>
      </c>
      <c r="AT13" s="74">
        <v>13927.245999999999</v>
      </c>
      <c r="AU13" s="56">
        <v>13927.245999999999</v>
      </c>
      <c r="AV13" s="74">
        <v>17736.323453599147</v>
      </c>
      <c r="AW13" s="75" t="s">
        <v>249</v>
      </c>
      <c r="AX13" s="56">
        <v>17736.323453599147</v>
      </c>
    </row>
    <row r="14" spans="1:51" ht="15" customHeight="1" x14ac:dyDescent="0.25">
      <c r="A14" s="73">
        <v>1976</v>
      </c>
      <c r="B14" s="74" t="s">
        <v>249</v>
      </c>
      <c r="C14" s="74" t="s">
        <v>249</v>
      </c>
      <c r="D14" s="74" t="s">
        <v>249</v>
      </c>
      <c r="E14" s="74" t="s">
        <v>249</v>
      </c>
      <c r="F14" s="56" t="s">
        <v>249</v>
      </c>
      <c r="G14" s="74" t="s">
        <v>249</v>
      </c>
      <c r="H14" s="74" t="s">
        <v>249</v>
      </c>
      <c r="I14" s="74" t="s">
        <v>249</v>
      </c>
      <c r="J14" s="56" t="s">
        <v>249</v>
      </c>
      <c r="K14" s="56" t="s">
        <v>249</v>
      </c>
      <c r="L14" s="74" t="s">
        <v>249</v>
      </c>
      <c r="M14" s="74" t="s">
        <v>249</v>
      </c>
      <c r="N14" s="74" t="s">
        <v>249</v>
      </c>
      <c r="O14" s="74" t="s">
        <v>249</v>
      </c>
      <c r="P14" s="56" t="s">
        <v>249</v>
      </c>
      <c r="Q14" s="74" t="s">
        <v>249</v>
      </c>
      <c r="R14" s="74"/>
      <c r="S14" s="74"/>
      <c r="T14" s="56"/>
      <c r="U14" s="56"/>
      <c r="V14" s="74" t="s">
        <v>249</v>
      </c>
      <c r="W14" s="74" t="s">
        <v>249</v>
      </c>
      <c r="X14" s="74" t="s">
        <v>249</v>
      </c>
      <c r="Y14" s="74" t="s">
        <v>249</v>
      </c>
      <c r="Z14" s="56" t="s">
        <v>249</v>
      </c>
      <c r="AA14" s="74" t="s">
        <v>249</v>
      </c>
      <c r="AB14" s="74" t="s">
        <v>249</v>
      </c>
      <c r="AC14" s="56" t="s">
        <v>249</v>
      </c>
      <c r="AD14" s="56"/>
      <c r="AE14" s="56" t="s">
        <v>249</v>
      </c>
      <c r="AF14" s="75" t="s">
        <v>249</v>
      </c>
      <c r="AG14" s="75">
        <v>10</v>
      </c>
      <c r="AH14" s="74">
        <v>0.218</v>
      </c>
      <c r="AI14" s="74" t="s">
        <v>249</v>
      </c>
      <c r="AJ14" s="56">
        <v>10.218</v>
      </c>
      <c r="AK14" s="74" t="s">
        <v>249</v>
      </c>
      <c r="AL14" s="74" t="s">
        <v>249</v>
      </c>
      <c r="AM14" s="74" t="s">
        <v>249</v>
      </c>
      <c r="AN14" s="74" t="s">
        <v>249</v>
      </c>
      <c r="AO14" s="74" t="s">
        <v>249</v>
      </c>
      <c r="AP14" s="56" t="s">
        <v>249</v>
      </c>
      <c r="AQ14" s="74" t="s">
        <v>249</v>
      </c>
      <c r="AR14" s="74" t="s">
        <v>249</v>
      </c>
      <c r="AS14" s="74">
        <v>8.2469999999999999</v>
      </c>
      <c r="AT14" s="74">
        <v>14328.356</v>
      </c>
      <c r="AU14" s="56">
        <v>14336.602999999999</v>
      </c>
      <c r="AV14" s="74">
        <v>17889.329316998934</v>
      </c>
      <c r="AW14" s="75" t="s">
        <v>249</v>
      </c>
      <c r="AX14" s="56">
        <v>17889.329316998934</v>
      </c>
    </row>
    <row r="15" spans="1:51" ht="15" customHeight="1" x14ac:dyDescent="0.25">
      <c r="A15" s="73">
        <v>1977</v>
      </c>
      <c r="B15" s="74" t="s">
        <v>249</v>
      </c>
      <c r="C15" s="74" t="s">
        <v>249</v>
      </c>
      <c r="D15" s="74" t="s">
        <v>249</v>
      </c>
      <c r="E15" s="74" t="s">
        <v>249</v>
      </c>
      <c r="F15" s="56" t="s">
        <v>249</v>
      </c>
      <c r="G15" s="74" t="s">
        <v>249</v>
      </c>
      <c r="H15" s="74" t="s">
        <v>249</v>
      </c>
      <c r="I15" s="74" t="s">
        <v>249</v>
      </c>
      <c r="J15" s="56" t="s">
        <v>249</v>
      </c>
      <c r="K15" s="56" t="s">
        <v>249</v>
      </c>
      <c r="L15" s="74" t="s">
        <v>249</v>
      </c>
      <c r="M15" s="74" t="s">
        <v>249</v>
      </c>
      <c r="N15" s="74" t="s">
        <v>249</v>
      </c>
      <c r="O15" s="74" t="s">
        <v>249</v>
      </c>
      <c r="P15" s="56" t="s">
        <v>249</v>
      </c>
      <c r="Q15" s="74" t="s">
        <v>249</v>
      </c>
      <c r="R15" s="74"/>
      <c r="S15" s="74"/>
      <c r="T15" s="56"/>
      <c r="U15" s="56"/>
      <c r="V15" s="74" t="s">
        <v>249</v>
      </c>
      <c r="W15" s="74" t="s">
        <v>249</v>
      </c>
      <c r="X15" s="74" t="s">
        <v>249</v>
      </c>
      <c r="Y15" s="74" t="s">
        <v>249</v>
      </c>
      <c r="Z15" s="56" t="s">
        <v>249</v>
      </c>
      <c r="AA15" s="74" t="s">
        <v>249</v>
      </c>
      <c r="AB15" s="74" t="s">
        <v>249</v>
      </c>
      <c r="AC15" s="56" t="s">
        <v>249</v>
      </c>
      <c r="AD15" s="56"/>
      <c r="AE15" s="56" t="s">
        <v>249</v>
      </c>
      <c r="AF15" s="75" t="s">
        <v>249</v>
      </c>
      <c r="AG15" s="75">
        <v>23.257000000000001</v>
      </c>
      <c r="AH15" s="74">
        <v>0.83599999999999997</v>
      </c>
      <c r="AI15" s="74" t="s">
        <v>249</v>
      </c>
      <c r="AJ15" s="56">
        <v>24.093</v>
      </c>
      <c r="AK15" s="74">
        <v>14.9528693454892</v>
      </c>
      <c r="AL15" s="74" t="s">
        <v>249</v>
      </c>
      <c r="AM15" s="74" t="s">
        <v>249</v>
      </c>
      <c r="AN15" s="74" t="s">
        <v>249</v>
      </c>
      <c r="AO15" s="74" t="s">
        <v>249</v>
      </c>
      <c r="AP15" s="56">
        <v>14.9528693454892</v>
      </c>
      <c r="AQ15" s="74" t="s">
        <v>249</v>
      </c>
      <c r="AR15" s="74" t="s">
        <v>249</v>
      </c>
      <c r="AS15" s="74">
        <v>51.863999999999997</v>
      </c>
      <c r="AT15" s="74">
        <v>14692.638000000001</v>
      </c>
      <c r="AU15" s="56">
        <v>14744.502</v>
      </c>
      <c r="AV15" s="74">
        <v>18042.335180398721</v>
      </c>
      <c r="AW15" s="75" t="s">
        <v>249</v>
      </c>
      <c r="AX15" s="56">
        <v>18042.335180398721</v>
      </c>
    </row>
    <row r="16" spans="1:51" ht="15" customHeight="1" x14ac:dyDescent="0.25">
      <c r="A16" s="73">
        <v>1978</v>
      </c>
      <c r="B16" s="74" t="s">
        <v>249</v>
      </c>
      <c r="C16" s="74" t="s">
        <v>249</v>
      </c>
      <c r="D16" s="74" t="s">
        <v>249</v>
      </c>
      <c r="E16" s="74" t="s">
        <v>249</v>
      </c>
      <c r="F16" s="56" t="s">
        <v>249</v>
      </c>
      <c r="G16" s="74" t="s">
        <v>249</v>
      </c>
      <c r="H16" s="74" t="s">
        <v>249</v>
      </c>
      <c r="I16" s="74" t="s">
        <v>249</v>
      </c>
      <c r="J16" s="56" t="s">
        <v>249</v>
      </c>
      <c r="K16" s="56" t="s">
        <v>249</v>
      </c>
      <c r="L16" s="74" t="s">
        <v>249</v>
      </c>
      <c r="M16" s="74" t="s">
        <v>249</v>
      </c>
      <c r="N16" s="74" t="s">
        <v>249</v>
      </c>
      <c r="O16" s="74" t="s">
        <v>249</v>
      </c>
      <c r="P16" s="56" t="s">
        <v>249</v>
      </c>
      <c r="Q16" s="74" t="s">
        <v>249</v>
      </c>
      <c r="R16" s="74"/>
      <c r="S16" s="74"/>
      <c r="T16" s="56"/>
      <c r="U16" s="56"/>
      <c r="V16" s="74" t="s">
        <v>249</v>
      </c>
      <c r="W16" s="74" t="s">
        <v>249</v>
      </c>
      <c r="X16" s="74" t="s">
        <v>249</v>
      </c>
      <c r="Y16" s="74" t="s">
        <v>249</v>
      </c>
      <c r="Z16" s="56" t="s">
        <v>249</v>
      </c>
      <c r="AA16" s="74" t="s">
        <v>249</v>
      </c>
      <c r="AB16" s="74" t="s">
        <v>249</v>
      </c>
      <c r="AC16" s="56" t="s">
        <v>249</v>
      </c>
      <c r="AD16" s="56"/>
      <c r="AE16" s="56" t="s">
        <v>249</v>
      </c>
      <c r="AF16" s="75" t="s">
        <v>249</v>
      </c>
      <c r="AG16" s="75">
        <v>179.39099999999999</v>
      </c>
      <c r="AH16" s="74">
        <v>2.21</v>
      </c>
      <c r="AI16" s="74" t="s">
        <v>249</v>
      </c>
      <c r="AJ16" s="56">
        <v>181.601</v>
      </c>
      <c r="AK16" s="74">
        <v>95.213845670082932</v>
      </c>
      <c r="AL16" s="74" t="s">
        <v>249</v>
      </c>
      <c r="AM16" s="74" t="s">
        <v>249</v>
      </c>
      <c r="AN16" s="74" t="s">
        <v>249</v>
      </c>
      <c r="AO16" s="74" t="s">
        <v>249</v>
      </c>
      <c r="AP16" s="56">
        <v>95.213845670082932</v>
      </c>
      <c r="AQ16" s="74" t="s">
        <v>249</v>
      </c>
      <c r="AR16" s="74" t="s">
        <v>249</v>
      </c>
      <c r="AS16" s="74">
        <v>132.732</v>
      </c>
      <c r="AT16" s="74">
        <v>15096.996999999999</v>
      </c>
      <c r="AU16" s="56">
        <v>15229.728999999999</v>
      </c>
      <c r="AV16" s="74">
        <v>18195.341043798511</v>
      </c>
      <c r="AW16" s="75" t="s">
        <v>249</v>
      </c>
      <c r="AX16" s="56">
        <v>18195.341043798511</v>
      </c>
    </row>
    <row r="17" spans="1:50" ht="30" customHeight="1" x14ac:dyDescent="0.25">
      <c r="A17" s="73">
        <v>1979</v>
      </c>
      <c r="B17" s="74" t="s">
        <v>249</v>
      </c>
      <c r="C17" s="74" t="s">
        <v>249</v>
      </c>
      <c r="D17" s="74" t="s">
        <v>249</v>
      </c>
      <c r="E17" s="74" t="s">
        <v>249</v>
      </c>
      <c r="F17" s="56" t="s">
        <v>249</v>
      </c>
      <c r="G17" s="74" t="s">
        <v>249</v>
      </c>
      <c r="H17" s="74" t="s">
        <v>249</v>
      </c>
      <c r="I17" s="74" t="s">
        <v>249</v>
      </c>
      <c r="J17" s="56" t="s">
        <v>249</v>
      </c>
      <c r="K17" s="56" t="s">
        <v>249</v>
      </c>
      <c r="L17" s="74" t="s">
        <v>249</v>
      </c>
      <c r="M17" s="74" t="s">
        <v>249</v>
      </c>
      <c r="N17" s="74" t="s">
        <v>249</v>
      </c>
      <c r="O17" s="74" t="s">
        <v>249</v>
      </c>
      <c r="P17" s="56" t="s">
        <v>249</v>
      </c>
      <c r="Q17" s="74" t="s">
        <v>249</v>
      </c>
      <c r="R17" s="74"/>
      <c r="S17" s="74"/>
      <c r="T17" s="56"/>
      <c r="U17" s="56"/>
      <c r="V17" s="74" t="s">
        <v>249</v>
      </c>
      <c r="W17" s="74" t="s">
        <v>249</v>
      </c>
      <c r="X17" s="74" t="s">
        <v>249</v>
      </c>
      <c r="Y17" s="74" t="s">
        <v>249</v>
      </c>
      <c r="Z17" s="56" t="s">
        <v>249</v>
      </c>
      <c r="AA17" s="74" t="s">
        <v>249</v>
      </c>
      <c r="AB17" s="74" t="s">
        <v>249</v>
      </c>
      <c r="AC17" s="56" t="s">
        <v>249</v>
      </c>
      <c r="AD17" s="56"/>
      <c r="AE17" s="56" t="s">
        <v>249</v>
      </c>
      <c r="AF17" s="75" t="s">
        <v>249</v>
      </c>
      <c r="AG17" s="75">
        <v>567.38800000000003</v>
      </c>
      <c r="AH17" s="74">
        <v>8.3829999999999991</v>
      </c>
      <c r="AI17" s="74" t="s">
        <v>249</v>
      </c>
      <c r="AJ17" s="56">
        <v>575.77100000000007</v>
      </c>
      <c r="AK17" s="74">
        <v>291.66422489072977</v>
      </c>
      <c r="AL17" s="74" t="s">
        <v>249</v>
      </c>
      <c r="AM17" s="74" t="s">
        <v>249</v>
      </c>
      <c r="AN17" s="74" t="s">
        <v>249</v>
      </c>
      <c r="AO17" s="74" t="s">
        <v>249</v>
      </c>
      <c r="AP17" s="56">
        <v>291.66422489072977</v>
      </c>
      <c r="AQ17" s="74" t="s">
        <v>249</v>
      </c>
      <c r="AR17" s="74" t="s">
        <v>249</v>
      </c>
      <c r="AS17" s="74">
        <v>260.79399999999998</v>
      </c>
      <c r="AT17" s="74">
        <v>15507.645</v>
      </c>
      <c r="AU17" s="56">
        <v>15768.439</v>
      </c>
      <c r="AV17" s="74">
        <v>18348.346907198295</v>
      </c>
      <c r="AW17" s="75" t="s">
        <v>249</v>
      </c>
      <c r="AX17" s="56">
        <v>18348.346907198295</v>
      </c>
    </row>
    <row r="18" spans="1:50" ht="15" customHeight="1" x14ac:dyDescent="0.25">
      <c r="A18" s="73">
        <v>1980</v>
      </c>
      <c r="B18" s="74" t="s">
        <v>249</v>
      </c>
      <c r="C18" s="74" t="s">
        <v>249</v>
      </c>
      <c r="D18" s="74" t="s">
        <v>249</v>
      </c>
      <c r="E18" s="74" t="s">
        <v>249</v>
      </c>
      <c r="F18" s="56" t="s">
        <v>249</v>
      </c>
      <c r="G18" s="74" t="s">
        <v>249</v>
      </c>
      <c r="H18" s="74" t="s">
        <v>249</v>
      </c>
      <c r="I18" s="74" t="s">
        <v>249</v>
      </c>
      <c r="J18" s="56" t="s">
        <v>249</v>
      </c>
      <c r="K18" s="56" t="s">
        <v>249</v>
      </c>
      <c r="L18" s="74">
        <v>4125.9129999999996</v>
      </c>
      <c r="M18" s="74">
        <v>10860.635</v>
      </c>
      <c r="N18" s="74">
        <v>13925.973</v>
      </c>
      <c r="O18" s="74">
        <v>6795.6220000000003</v>
      </c>
      <c r="P18" s="56">
        <v>35708.143000000004</v>
      </c>
      <c r="Q18" s="74">
        <v>16037.199000000001</v>
      </c>
      <c r="R18" s="74" t="s">
        <v>249</v>
      </c>
      <c r="S18" s="74">
        <v>200</v>
      </c>
      <c r="T18" s="56" t="s">
        <v>249</v>
      </c>
      <c r="U18" s="56">
        <v>16237.199000000001</v>
      </c>
      <c r="V18" s="74" t="s">
        <v>249</v>
      </c>
      <c r="W18" s="74" t="s">
        <v>249</v>
      </c>
      <c r="X18" s="74" t="s">
        <v>249</v>
      </c>
      <c r="Y18" s="74" t="s">
        <v>249</v>
      </c>
      <c r="Z18" s="56" t="s">
        <v>249</v>
      </c>
      <c r="AA18" s="74" t="s">
        <v>249</v>
      </c>
      <c r="AB18" s="74" t="s">
        <v>249</v>
      </c>
      <c r="AC18" s="56" t="s">
        <v>249</v>
      </c>
      <c r="AD18" s="56"/>
      <c r="AE18" s="56" t="s">
        <v>249</v>
      </c>
      <c r="AF18" s="75" t="s">
        <v>249</v>
      </c>
      <c r="AG18" s="75">
        <v>1261.808</v>
      </c>
      <c r="AH18" s="74">
        <v>29.888999999999999</v>
      </c>
      <c r="AI18" s="74" t="s">
        <v>249</v>
      </c>
      <c r="AJ18" s="56">
        <v>1291.6969999999999</v>
      </c>
      <c r="AK18" s="74">
        <v>606.03161555241513</v>
      </c>
      <c r="AL18" s="74" t="s">
        <v>249</v>
      </c>
      <c r="AM18" s="74" t="s">
        <v>249</v>
      </c>
      <c r="AN18" s="74" t="s">
        <v>249</v>
      </c>
      <c r="AO18" s="74" t="s">
        <v>249</v>
      </c>
      <c r="AP18" s="56">
        <v>606.03161555241513</v>
      </c>
      <c r="AQ18" s="74">
        <v>8406.2170000000006</v>
      </c>
      <c r="AR18" s="74">
        <v>8782.8060000000005</v>
      </c>
      <c r="AS18" s="74">
        <v>446.279</v>
      </c>
      <c r="AT18" s="74">
        <v>15936.949000000001</v>
      </c>
      <c r="AU18" s="56">
        <v>33572.251000000004</v>
      </c>
      <c r="AV18" s="74">
        <v>18501.352770598081</v>
      </c>
      <c r="AW18" s="75">
        <v>7.2272506400000003</v>
      </c>
      <c r="AX18" s="56">
        <v>18508.580021238082</v>
      </c>
    </row>
    <row r="19" spans="1:50" ht="15" customHeight="1" x14ac:dyDescent="0.25">
      <c r="A19" s="73">
        <v>1981</v>
      </c>
      <c r="B19" s="74" t="s">
        <v>249</v>
      </c>
      <c r="C19" s="74" t="s">
        <v>249</v>
      </c>
      <c r="D19" s="74" t="s">
        <v>249</v>
      </c>
      <c r="E19" s="74" t="s">
        <v>249</v>
      </c>
      <c r="F19" s="56" t="s">
        <v>249</v>
      </c>
      <c r="G19" s="74" t="s">
        <v>249</v>
      </c>
      <c r="H19" s="74" t="s">
        <v>249</v>
      </c>
      <c r="I19" s="74" t="s">
        <v>249</v>
      </c>
      <c r="J19" s="56" t="s">
        <v>249</v>
      </c>
      <c r="K19" s="56" t="s">
        <v>249</v>
      </c>
      <c r="L19" s="74">
        <v>4192.6360000000004</v>
      </c>
      <c r="M19" s="74">
        <v>11036.269</v>
      </c>
      <c r="N19" s="74">
        <v>14151.178</v>
      </c>
      <c r="O19" s="74">
        <v>6905.518</v>
      </c>
      <c r="P19" s="56">
        <v>36285.600999999995</v>
      </c>
      <c r="Q19" s="74">
        <v>16296.547</v>
      </c>
      <c r="R19" s="74" t="s">
        <v>249</v>
      </c>
      <c r="S19" s="74">
        <v>248.55799999999999</v>
      </c>
      <c r="T19" s="56" t="s">
        <v>249</v>
      </c>
      <c r="U19" s="56">
        <v>16545.105</v>
      </c>
      <c r="V19" s="74" t="s">
        <v>249</v>
      </c>
      <c r="W19" s="74" t="s">
        <v>249</v>
      </c>
      <c r="X19" s="74" t="s">
        <v>249</v>
      </c>
      <c r="Y19" s="74" t="s">
        <v>249</v>
      </c>
      <c r="Z19" s="56" t="s">
        <v>249</v>
      </c>
      <c r="AA19" s="74" t="s">
        <v>249</v>
      </c>
      <c r="AB19" s="74" t="s">
        <v>249</v>
      </c>
      <c r="AC19" s="56" t="s">
        <v>249</v>
      </c>
      <c r="AD19" s="56"/>
      <c r="AE19" s="56" t="s">
        <v>249</v>
      </c>
      <c r="AF19" s="75" t="s">
        <v>249</v>
      </c>
      <c r="AG19" s="75">
        <v>2297.6</v>
      </c>
      <c r="AH19" s="74">
        <v>77.225999999999999</v>
      </c>
      <c r="AI19" s="74" t="s">
        <v>249</v>
      </c>
      <c r="AJ19" s="56">
        <v>2374.826</v>
      </c>
      <c r="AK19" s="74">
        <v>991.74347414821693</v>
      </c>
      <c r="AL19" s="74" t="s">
        <v>249</v>
      </c>
      <c r="AM19" s="74" t="s">
        <v>249</v>
      </c>
      <c r="AN19" s="74" t="s">
        <v>249</v>
      </c>
      <c r="AO19" s="74" t="s">
        <v>249</v>
      </c>
      <c r="AP19" s="56">
        <v>991.74347414821693</v>
      </c>
      <c r="AQ19" s="74">
        <v>8701.8050000000003</v>
      </c>
      <c r="AR19" s="74">
        <v>8837.8639999999996</v>
      </c>
      <c r="AS19" s="74">
        <v>702.255</v>
      </c>
      <c r="AT19" s="74">
        <v>16410.324000000001</v>
      </c>
      <c r="AU19" s="56">
        <v>34652.248000000007</v>
      </c>
      <c r="AV19" s="74">
        <v>18654.3</v>
      </c>
      <c r="AW19" s="75">
        <v>14.38222878</v>
      </c>
      <c r="AX19" s="56">
        <v>18668.682228779999</v>
      </c>
    </row>
    <row r="20" spans="1:50" ht="15" customHeight="1" x14ac:dyDescent="0.25">
      <c r="A20" s="73">
        <v>1982</v>
      </c>
      <c r="B20" s="74" t="s">
        <v>249</v>
      </c>
      <c r="C20" s="74" t="s">
        <v>249</v>
      </c>
      <c r="D20" s="74" t="s">
        <v>249</v>
      </c>
      <c r="E20" s="74" t="s">
        <v>249</v>
      </c>
      <c r="F20" s="56" t="s">
        <v>249</v>
      </c>
      <c r="G20" s="74" t="s">
        <v>249</v>
      </c>
      <c r="H20" s="74" t="s">
        <v>249</v>
      </c>
      <c r="I20" s="74" t="s">
        <v>249</v>
      </c>
      <c r="J20" s="56" t="s">
        <v>249</v>
      </c>
      <c r="K20" s="56" t="s">
        <v>249</v>
      </c>
      <c r="L20" s="74">
        <v>4218.6689999999999</v>
      </c>
      <c r="M20" s="74">
        <v>11104.795</v>
      </c>
      <c r="N20" s="74">
        <v>14239.046</v>
      </c>
      <c r="O20" s="74">
        <v>6948.3959999999997</v>
      </c>
      <c r="P20" s="56">
        <v>36510.906000000003</v>
      </c>
      <c r="Q20" s="74">
        <v>16397.735000000001</v>
      </c>
      <c r="R20" s="74" t="s">
        <v>249</v>
      </c>
      <c r="S20" s="74">
        <v>308.90600000000001</v>
      </c>
      <c r="T20" s="56" t="s">
        <v>249</v>
      </c>
      <c r="U20" s="56">
        <v>16706.641</v>
      </c>
      <c r="V20" s="74" t="s">
        <v>249</v>
      </c>
      <c r="W20" s="74" t="s">
        <v>249</v>
      </c>
      <c r="X20" s="74" t="s">
        <v>249</v>
      </c>
      <c r="Y20" s="74" t="s">
        <v>249</v>
      </c>
      <c r="Z20" s="56" t="s">
        <v>249</v>
      </c>
      <c r="AA20" s="74" t="s">
        <v>249</v>
      </c>
      <c r="AB20" s="74" t="s">
        <v>249</v>
      </c>
      <c r="AC20" s="56" t="s">
        <v>249</v>
      </c>
      <c r="AD20" s="56"/>
      <c r="AE20" s="56" t="s">
        <v>249</v>
      </c>
      <c r="AF20" s="75" t="s">
        <v>249</v>
      </c>
      <c r="AG20" s="75">
        <v>3604.3159999999998</v>
      </c>
      <c r="AH20" s="74">
        <v>166.404</v>
      </c>
      <c r="AI20" s="74" t="s">
        <v>249</v>
      </c>
      <c r="AJ20" s="56">
        <v>3770.72</v>
      </c>
      <c r="AK20" s="74">
        <v>1409.7232307357444</v>
      </c>
      <c r="AL20" s="74" t="s">
        <v>249</v>
      </c>
      <c r="AM20" s="74" t="s">
        <v>249</v>
      </c>
      <c r="AN20" s="74">
        <v>0.90100000000000002</v>
      </c>
      <c r="AO20" s="74" t="s">
        <v>249</v>
      </c>
      <c r="AP20" s="56">
        <v>1410.6242307357445</v>
      </c>
      <c r="AQ20" s="74">
        <v>8916.5390000000007</v>
      </c>
      <c r="AR20" s="74">
        <v>8857.6309999999994</v>
      </c>
      <c r="AS20" s="74">
        <v>1031.9749999999999</v>
      </c>
      <c r="AT20" s="74">
        <v>16858.722000000002</v>
      </c>
      <c r="AU20" s="56">
        <v>35664.866999999998</v>
      </c>
      <c r="AV20" s="74">
        <v>18755.55</v>
      </c>
      <c r="AW20" s="75">
        <v>21.465657139999998</v>
      </c>
      <c r="AX20" s="56">
        <v>18777.01565714</v>
      </c>
    </row>
    <row r="21" spans="1:50" ht="15" customHeight="1" x14ac:dyDescent="0.25">
      <c r="A21" s="73">
        <v>1983</v>
      </c>
      <c r="B21" s="74" t="s">
        <v>249</v>
      </c>
      <c r="C21" s="74" t="s">
        <v>249</v>
      </c>
      <c r="D21" s="74" t="s">
        <v>249</v>
      </c>
      <c r="E21" s="74" t="s">
        <v>249</v>
      </c>
      <c r="F21" s="56" t="s">
        <v>249</v>
      </c>
      <c r="G21" s="74" t="s">
        <v>249</v>
      </c>
      <c r="H21" s="74" t="s">
        <v>249</v>
      </c>
      <c r="I21" s="74" t="s">
        <v>249</v>
      </c>
      <c r="J21" s="56" t="s">
        <v>249</v>
      </c>
      <c r="K21" s="56" t="s">
        <v>249</v>
      </c>
      <c r="L21" s="74">
        <v>4253.6040000000003</v>
      </c>
      <c r="M21" s="74">
        <v>11196.754999999999</v>
      </c>
      <c r="N21" s="74">
        <v>14356.96</v>
      </c>
      <c r="O21" s="74">
        <v>7005.9359999999997</v>
      </c>
      <c r="P21" s="56">
        <v>36813.254999999997</v>
      </c>
      <c r="Q21" s="74">
        <v>16533.526000000002</v>
      </c>
      <c r="R21" s="74" t="s">
        <v>249</v>
      </c>
      <c r="S21" s="74">
        <v>383.90499999999997</v>
      </c>
      <c r="T21" s="56" t="s">
        <v>249</v>
      </c>
      <c r="U21" s="56">
        <v>16917.431</v>
      </c>
      <c r="V21" s="74" t="s">
        <v>249</v>
      </c>
      <c r="W21" s="74" t="s">
        <v>249</v>
      </c>
      <c r="X21" s="74" t="s">
        <v>249</v>
      </c>
      <c r="Y21" s="74" t="s">
        <v>249</v>
      </c>
      <c r="Z21" s="56" t="s">
        <v>249</v>
      </c>
      <c r="AA21" s="74" t="s">
        <v>249</v>
      </c>
      <c r="AB21" s="74" t="s">
        <v>249</v>
      </c>
      <c r="AC21" s="56" t="s">
        <v>249</v>
      </c>
      <c r="AD21" s="56"/>
      <c r="AE21" s="56" t="s">
        <v>249</v>
      </c>
      <c r="AF21" s="75" t="s">
        <v>249</v>
      </c>
      <c r="AG21" s="75">
        <v>4995.2960000000003</v>
      </c>
      <c r="AH21" s="74">
        <v>318.11399999999998</v>
      </c>
      <c r="AI21" s="74" t="s">
        <v>249</v>
      </c>
      <c r="AJ21" s="56">
        <v>5313.41</v>
      </c>
      <c r="AK21" s="74">
        <v>1840.4006120396689</v>
      </c>
      <c r="AL21" s="74" t="s">
        <v>249</v>
      </c>
      <c r="AM21" s="74" t="s">
        <v>249</v>
      </c>
      <c r="AN21" s="74">
        <v>97.194000000000003</v>
      </c>
      <c r="AO21" s="74" t="s">
        <v>249</v>
      </c>
      <c r="AP21" s="56">
        <v>1937.5946120396688</v>
      </c>
      <c r="AQ21" s="74">
        <v>9151.2780000000002</v>
      </c>
      <c r="AR21" s="74">
        <v>9026.5490000000009</v>
      </c>
      <c r="AS21" s="74">
        <v>1616.13</v>
      </c>
      <c r="AT21" s="74">
        <v>17352.387999999999</v>
      </c>
      <c r="AU21" s="56">
        <v>37146.345000000001</v>
      </c>
      <c r="AV21" s="74">
        <v>18899.099999999999</v>
      </c>
      <c r="AW21" s="75">
        <v>28.478251180000001</v>
      </c>
      <c r="AX21" s="56">
        <v>18927.578251179999</v>
      </c>
    </row>
    <row r="22" spans="1:50" ht="15" customHeight="1" x14ac:dyDescent="0.25">
      <c r="A22" s="73">
        <v>1984</v>
      </c>
      <c r="B22" s="74" t="s">
        <v>249</v>
      </c>
      <c r="C22" s="74" t="s">
        <v>249</v>
      </c>
      <c r="D22" s="74" t="s">
        <v>249</v>
      </c>
      <c r="E22" s="74" t="s">
        <v>249</v>
      </c>
      <c r="F22" s="56" t="s">
        <v>249</v>
      </c>
      <c r="G22" s="74" t="s">
        <v>249</v>
      </c>
      <c r="H22" s="74" t="s">
        <v>249</v>
      </c>
      <c r="I22" s="74" t="s">
        <v>249</v>
      </c>
      <c r="J22" s="56" t="s">
        <v>249</v>
      </c>
      <c r="K22" s="56" t="s">
        <v>249</v>
      </c>
      <c r="L22" s="74">
        <v>4297.34</v>
      </c>
      <c r="M22" s="74">
        <v>11311.88</v>
      </c>
      <c r="N22" s="74">
        <v>14504.579</v>
      </c>
      <c r="O22" s="74">
        <v>7077.9709999999995</v>
      </c>
      <c r="P22" s="56">
        <v>37191.769999999997</v>
      </c>
      <c r="Q22" s="74">
        <v>16703.524000000001</v>
      </c>
      <c r="R22" s="74" t="s">
        <v>249</v>
      </c>
      <c r="S22" s="74">
        <v>477.113</v>
      </c>
      <c r="T22" s="56" t="s">
        <v>249</v>
      </c>
      <c r="U22" s="56">
        <v>17180.637000000002</v>
      </c>
      <c r="V22" s="74" t="s">
        <v>249</v>
      </c>
      <c r="W22" s="74" t="s">
        <v>249</v>
      </c>
      <c r="X22" s="74" t="s">
        <v>249</v>
      </c>
      <c r="Y22" s="74" t="s">
        <v>249</v>
      </c>
      <c r="Z22" s="56" t="s">
        <v>249</v>
      </c>
      <c r="AA22" s="74" t="s">
        <v>249</v>
      </c>
      <c r="AB22" s="74" t="s">
        <v>249</v>
      </c>
      <c r="AC22" s="56" t="s">
        <v>249</v>
      </c>
      <c r="AD22" s="56"/>
      <c r="AE22" s="56" t="s">
        <v>249</v>
      </c>
      <c r="AF22" s="75" t="s">
        <v>249</v>
      </c>
      <c r="AG22" s="75">
        <v>6323.91</v>
      </c>
      <c r="AH22" s="74">
        <v>557.06500000000005</v>
      </c>
      <c r="AI22" s="74" t="s">
        <v>249</v>
      </c>
      <c r="AJ22" s="56">
        <v>6880.9750000000004</v>
      </c>
      <c r="AK22" s="74">
        <v>2277.7027149599344</v>
      </c>
      <c r="AL22" s="74" t="s">
        <v>249</v>
      </c>
      <c r="AM22" s="74" t="s">
        <v>249</v>
      </c>
      <c r="AN22" s="74">
        <v>296.61700000000002</v>
      </c>
      <c r="AO22" s="74" t="s">
        <v>249</v>
      </c>
      <c r="AP22" s="56">
        <v>2574.3197149599346</v>
      </c>
      <c r="AQ22" s="74">
        <v>9410.14</v>
      </c>
      <c r="AR22" s="74">
        <v>9250.2060000000001</v>
      </c>
      <c r="AS22" s="74">
        <v>2641.1640000000002</v>
      </c>
      <c r="AT22" s="74">
        <v>17878.601999999999</v>
      </c>
      <c r="AU22" s="56">
        <v>39180.111999999994</v>
      </c>
      <c r="AV22" s="74">
        <v>19088.55</v>
      </c>
      <c r="AW22" s="75">
        <v>35.420719080000005</v>
      </c>
      <c r="AX22" s="56">
        <v>19123.97071908</v>
      </c>
    </row>
    <row r="23" spans="1:50" ht="15" customHeight="1" x14ac:dyDescent="0.25">
      <c r="A23" s="73">
        <v>1985</v>
      </c>
      <c r="B23" s="74" t="s">
        <v>249</v>
      </c>
      <c r="C23" s="74" t="s">
        <v>249</v>
      </c>
      <c r="D23" s="74" t="s">
        <v>249</v>
      </c>
      <c r="E23" s="74" t="s">
        <v>249</v>
      </c>
      <c r="F23" s="56" t="s">
        <v>249</v>
      </c>
      <c r="G23" s="74" t="s">
        <v>249</v>
      </c>
      <c r="H23" s="74" t="s">
        <v>249</v>
      </c>
      <c r="I23" s="74" t="s">
        <v>249</v>
      </c>
      <c r="J23" s="56" t="s">
        <v>249</v>
      </c>
      <c r="K23" s="56" t="s">
        <v>249</v>
      </c>
      <c r="L23" s="74">
        <v>4344.0020000000004</v>
      </c>
      <c r="M23" s="74">
        <v>11434.709000000001</v>
      </c>
      <c r="N23" s="74">
        <v>14662.075000000001</v>
      </c>
      <c r="O23" s="74">
        <v>7154.8270000000002</v>
      </c>
      <c r="P23" s="56">
        <v>37595.612999999998</v>
      </c>
      <c r="Q23" s="74">
        <v>17739.829000000002</v>
      </c>
      <c r="R23" s="74" t="s">
        <v>249</v>
      </c>
      <c r="S23" s="74">
        <v>592.952</v>
      </c>
      <c r="T23" s="56" t="s">
        <v>249</v>
      </c>
      <c r="U23" s="56">
        <v>18332.781000000003</v>
      </c>
      <c r="V23" s="74" t="s">
        <v>249</v>
      </c>
      <c r="W23" s="74" t="s">
        <v>249</v>
      </c>
      <c r="X23" s="74" t="s">
        <v>249</v>
      </c>
      <c r="Y23" s="74" t="s">
        <v>249</v>
      </c>
      <c r="Z23" s="56" t="s">
        <v>249</v>
      </c>
      <c r="AA23" s="74" t="s">
        <v>249</v>
      </c>
      <c r="AB23" s="74" t="s">
        <v>249</v>
      </c>
      <c r="AC23" s="56" t="s">
        <v>249</v>
      </c>
      <c r="AD23" s="56"/>
      <c r="AE23" s="56" t="s">
        <v>249</v>
      </c>
      <c r="AF23" s="75" t="s">
        <v>249</v>
      </c>
      <c r="AG23" s="75">
        <v>7571.7640000000001</v>
      </c>
      <c r="AH23" s="74">
        <v>911.26900000000001</v>
      </c>
      <c r="AI23" s="74" t="s">
        <v>249</v>
      </c>
      <c r="AJ23" s="56">
        <v>8483.0329999999994</v>
      </c>
      <c r="AK23" s="74">
        <v>2721.5944208689548</v>
      </c>
      <c r="AL23" s="74" t="s">
        <v>249</v>
      </c>
      <c r="AM23" s="74" t="s">
        <v>249</v>
      </c>
      <c r="AN23" s="74">
        <v>604.10500000000002</v>
      </c>
      <c r="AO23" s="74" t="s">
        <v>249</v>
      </c>
      <c r="AP23" s="56">
        <v>3325.6994208689548</v>
      </c>
      <c r="AQ23" s="74">
        <v>9685.9169999999995</v>
      </c>
      <c r="AR23" s="74">
        <v>9418.5040000000008</v>
      </c>
      <c r="AS23" s="74">
        <v>4117.1859999999997</v>
      </c>
      <c r="AT23" s="74">
        <v>18388.538</v>
      </c>
      <c r="AU23" s="56">
        <v>41610.145000000004</v>
      </c>
      <c r="AV23" s="74">
        <v>19287</v>
      </c>
      <c r="AW23" s="75">
        <v>42.293760450000001</v>
      </c>
      <c r="AX23" s="56">
        <v>19329.29376045</v>
      </c>
    </row>
    <row r="24" spans="1:50" ht="15" customHeight="1" x14ac:dyDescent="0.25">
      <c r="A24" s="73">
        <v>1986</v>
      </c>
      <c r="B24" s="74" t="s">
        <v>249</v>
      </c>
      <c r="C24" s="74" t="s">
        <v>249</v>
      </c>
      <c r="D24" s="74" t="s">
        <v>249</v>
      </c>
      <c r="E24" s="74" t="s">
        <v>249</v>
      </c>
      <c r="F24" s="56" t="s">
        <v>249</v>
      </c>
      <c r="G24" s="74" t="s">
        <v>249</v>
      </c>
      <c r="H24" s="74" t="s">
        <v>249</v>
      </c>
      <c r="I24" s="74" t="s">
        <v>249</v>
      </c>
      <c r="J24" s="56" t="s">
        <v>249</v>
      </c>
      <c r="K24" s="56" t="s">
        <v>249</v>
      </c>
      <c r="L24" s="74">
        <v>4391.8019999999997</v>
      </c>
      <c r="M24" s="74">
        <v>11560.534</v>
      </c>
      <c r="N24" s="74">
        <v>14823.414000000001</v>
      </c>
      <c r="O24" s="74">
        <v>7233.5569999999998</v>
      </c>
      <c r="P24" s="56">
        <v>38009.307000000001</v>
      </c>
      <c r="Q24" s="74">
        <v>17935.034</v>
      </c>
      <c r="R24" s="74" t="s">
        <v>249</v>
      </c>
      <c r="S24" s="74">
        <v>736.91399999999999</v>
      </c>
      <c r="T24" s="56" t="s">
        <v>249</v>
      </c>
      <c r="U24" s="56">
        <v>18671.948</v>
      </c>
      <c r="V24" s="74" t="s">
        <v>249</v>
      </c>
      <c r="W24" s="74" t="s">
        <v>249</v>
      </c>
      <c r="X24" s="74" t="s">
        <v>249</v>
      </c>
      <c r="Y24" s="74" t="s">
        <v>249</v>
      </c>
      <c r="Z24" s="56" t="s">
        <v>249</v>
      </c>
      <c r="AA24" s="74" t="s">
        <v>249</v>
      </c>
      <c r="AB24" s="74" t="s">
        <v>249</v>
      </c>
      <c r="AC24" s="56" t="s">
        <v>249</v>
      </c>
      <c r="AD24" s="56"/>
      <c r="AE24" s="56" t="s">
        <v>249</v>
      </c>
      <c r="AF24" s="75" t="s">
        <v>249</v>
      </c>
      <c r="AG24" s="75">
        <v>8763.0159999999996</v>
      </c>
      <c r="AH24" s="74">
        <v>1411.336</v>
      </c>
      <c r="AI24" s="74" t="s">
        <v>249</v>
      </c>
      <c r="AJ24" s="56">
        <v>10174.351999999999</v>
      </c>
      <c r="AK24" s="74">
        <v>3174.0541014033029</v>
      </c>
      <c r="AL24" s="74" t="s">
        <v>249</v>
      </c>
      <c r="AM24" s="74" t="s">
        <v>249</v>
      </c>
      <c r="AN24" s="74">
        <v>1012.522</v>
      </c>
      <c r="AO24" s="74" t="s">
        <v>249</v>
      </c>
      <c r="AP24" s="56">
        <v>4186.5761014033033</v>
      </c>
      <c r="AQ24" s="74">
        <v>9953.1589999999997</v>
      </c>
      <c r="AR24" s="74">
        <v>9560.5879999999997</v>
      </c>
      <c r="AS24" s="74">
        <v>5900.9470000000001</v>
      </c>
      <c r="AT24" s="74">
        <v>18860.371999999999</v>
      </c>
      <c r="AU24" s="56">
        <v>44275.065999999999</v>
      </c>
      <c r="AV24" s="74">
        <v>19491.75</v>
      </c>
      <c r="AW24" s="75">
        <v>49.098058210000005</v>
      </c>
      <c r="AX24" s="56">
        <v>19540.848058209998</v>
      </c>
    </row>
    <row r="25" spans="1:50" ht="15" customHeight="1" x14ac:dyDescent="0.25">
      <c r="A25" s="73">
        <v>1987</v>
      </c>
      <c r="B25" s="74" t="s">
        <v>249</v>
      </c>
      <c r="C25" s="74" t="s">
        <v>249</v>
      </c>
      <c r="D25" s="74" t="s">
        <v>249</v>
      </c>
      <c r="E25" s="74" t="s">
        <v>249</v>
      </c>
      <c r="F25" s="56" t="s">
        <v>249</v>
      </c>
      <c r="G25" s="74" t="s">
        <v>249</v>
      </c>
      <c r="H25" s="74" t="s">
        <v>249</v>
      </c>
      <c r="I25" s="74" t="s">
        <v>249</v>
      </c>
      <c r="J25" s="56" t="s">
        <v>249</v>
      </c>
      <c r="K25" s="56" t="s">
        <v>249</v>
      </c>
      <c r="L25" s="74">
        <v>4443.16</v>
      </c>
      <c r="M25" s="74">
        <v>11695.721</v>
      </c>
      <c r="N25" s="74">
        <v>14996.757</v>
      </c>
      <c r="O25" s="74">
        <v>7318.1450000000004</v>
      </c>
      <c r="P25" s="56">
        <v>38453.782999999996</v>
      </c>
      <c r="Q25" s="74">
        <v>18144.763999999999</v>
      </c>
      <c r="R25" s="74" t="s">
        <v>249</v>
      </c>
      <c r="S25" s="74">
        <v>915.83</v>
      </c>
      <c r="T25" s="56" t="s">
        <v>249</v>
      </c>
      <c r="U25" s="56">
        <v>19060.594000000001</v>
      </c>
      <c r="V25" s="74" t="s">
        <v>249</v>
      </c>
      <c r="W25" s="74" t="s">
        <v>249</v>
      </c>
      <c r="X25" s="74" t="s">
        <v>249</v>
      </c>
      <c r="Y25" s="74" t="s">
        <v>249</v>
      </c>
      <c r="Z25" s="56" t="s">
        <v>249</v>
      </c>
      <c r="AA25" s="74" t="s">
        <v>249</v>
      </c>
      <c r="AB25" s="74" t="s">
        <v>249</v>
      </c>
      <c r="AC25" s="56" t="s">
        <v>249</v>
      </c>
      <c r="AD25" s="56"/>
      <c r="AE25" s="56" t="s">
        <v>249</v>
      </c>
      <c r="AF25" s="75" t="s">
        <v>249</v>
      </c>
      <c r="AG25" s="75">
        <v>9913.0310000000009</v>
      </c>
      <c r="AH25" s="74">
        <v>2089.8200000000002</v>
      </c>
      <c r="AI25" s="74" t="s">
        <v>249</v>
      </c>
      <c r="AJ25" s="56">
        <v>12002.851000000001</v>
      </c>
      <c r="AK25" s="74">
        <v>3636.9567794307322</v>
      </c>
      <c r="AL25" s="74" t="s">
        <v>249</v>
      </c>
      <c r="AM25" s="74" t="s">
        <v>249</v>
      </c>
      <c r="AN25" s="74">
        <v>1493.277</v>
      </c>
      <c r="AO25" s="74" t="s">
        <v>249</v>
      </c>
      <c r="AP25" s="56">
        <v>5130.2337794307323</v>
      </c>
      <c r="AQ25" s="74">
        <v>10247.155000000001</v>
      </c>
      <c r="AR25" s="74">
        <v>9708.857</v>
      </c>
      <c r="AS25" s="74">
        <v>7716.0050000000001</v>
      </c>
      <c r="AT25" s="74">
        <v>19315.214</v>
      </c>
      <c r="AU25" s="56">
        <v>46987.231</v>
      </c>
      <c r="AV25" s="74">
        <v>19709.099999999999</v>
      </c>
      <c r="AW25" s="75">
        <v>55.834231760000002</v>
      </c>
      <c r="AX25" s="56">
        <v>19764.934231759999</v>
      </c>
    </row>
    <row r="26" spans="1:50" ht="15" customHeight="1" x14ac:dyDescent="0.25">
      <c r="A26" s="73">
        <v>1988</v>
      </c>
      <c r="B26" s="74" t="s">
        <v>249</v>
      </c>
      <c r="C26" s="74" t="s">
        <v>249</v>
      </c>
      <c r="D26" s="74" t="s">
        <v>249</v>
      </c>
      <c r="E26" s="74" t="s">
        <v>249</v>
      </c>
      <c r="F26" s="56" t="s">
        <v>249</v>
      </c>
      <c r="G26" s="74" t="s">
        <v>249</v>
      </c>
      <c r="H26" s="74" t="s">
        <v>249</v>
      </c>
      <c r="I26" s="74" t="s">
        <v>249</v>
      </c>
      <c r="J26" s="56" t="s">
        <v>249</v>
      </c>
      <c r="K26" s="56" t="s">
        <v>249</v>
      </c>
      <c r="L26" s="74">
        <v>4497.5860000000002</v>
      </c>
      <c r="M26" s="74">
        <v>11838.986999999999</v>
      </c>
      <c r="N26" s="74">
        <v>15180.459000000001</v>
      </c>
      <c r="O26" s="74">
        <v>7407.7879999999996</v>
      </c>
      <c r="P26" s="56">
        <v>38924.82</v>
      </c>
      <c r="Q26" s="74">
        <v>18367.026999999998</v>
      </c>
      <c r="R26" s="74" t="s">
        <v>249</v>
      </c>
      <c r="S26" s="74">
        <v>1138.1849999999999</v>
      </c>
      <c r="T26" s="56" t="s">
        <v>249</v>
      </c>
      <c r="U26" s="56">
        <v>19505.212</v>
      </c>
      <c r="V26" s="74" t="s">
        <v>249</v>
      </c>
      <c r="W26" s="74" t="s">
        <v>249</v>
      </c>
      <c r="X26" s="74" t="s">
        <v>249</v>
      </c>
      <c r="Y26" s="74" t="s">
        <v>249</v>
      </c>
      <c r="Z26" s="56" t="s">
        <v>249</v>
      </c>
      <c r="AA26" s="74" t="s">
        <v>249</v>
      </c>
      <c r="AB26" s="74" t="s">
        <v>249</v>
      </c>
      <c r="AC26" s="56" t="s">
        <v>249</v>
      </c>
      <c r="AD26" s="56"/>
      <c r="AE26" s="56" t="s">
        <v>249</v>
      </c>
      <c r="AF26" s="75">
        <v>10.73564036</v>
      </c>
      <c r="AG26" s="75">
        <v>11012.477000000001</v>
      </c>
      <c r="AH26" s="74">
        <v>2938.3719999999998</v>
      </c>
      <c r="AI26" s="74" t="s">
        <v>249</v>
      </c>
      <c r="AJ26" s="56">
        <v>13961.584640360001</v>
      </c>
      <c r="AK26" s="74">
        <v>4110.765207539579</v>
      </c>
      <c r="AL26" s="74" t="s">
        <v>249</v>
      </c>
      <c r="AM26" s="74" t="s">
        <v>249</v>
      </c>
      <c r="AN26" s="74">
        <v>2014.317</v>
      </c>
      <c r="AO26" s="74" t="s">
        <v>249</v>
      </c>
      <c r="AP26" s="56">
        <v>6125.082207539579</v>
      </c>
      <c r="AQ26" s="74">
        <v>10539.745000000001</v>
      </c>
      <c r="AR26" s="74">
        <v>9890.6730000000007</v>
      </c>
      <c r="AS26" s="74">
        <v>9362.143</v>
      </c>
      <c r="AT26" s="74">
        <v>19772.835999999999</v>
      </c>
      <c r="AU26" s="56">
        <v>49565.396999999997</v>
      </c>
      <c r="AV26" s="74">
        <v>19942.650000000001</v>
      </c>
      <c r="AW26" s="75">
        <v>62.502617030000003</v>
      </c>
      <c r="AX26" s="56">
        <v>20005.152617030002</v>
      </c>
    </row>
    <row r="27" spans="1:50" ht="30" customHeight="1" x14ac:dyDescent="0.25">
      <c r="A27" s="73">
        <v>1989</v>
      </c>
      <c r="B27" s="74" t="s">
        <v>249</v>
      </c>
      <c r="C27" s="74" t="s">
        <v>249</v>
      </c>
      <c r="D27" s="74" t="s">
        <v>249</v>
      </c>
      <c r="E27" s="74" t="s">
        <v>249</v>
      </c>
      <c r="F27" s="56" t="s">
        <v>249</v>
      </c>
      <c r="G27" s="74" t="s">
        <v>249</v>
      </c>
      <c r="H27" s="74" t="s">
        <v>249</v>
      </c>
      <c r="I27" s="74" t="s">
        <v>249</v>
      </c>
      <c r="J27" s="56" t="s">
        <v>249</v>
      </c>
      <c r="K27" s="56" t="s">
        <v>249</v>
      </c>
      <c r="L27" s="74">
        <v>4554.0039999999999</v>
      </c>
      <c r="M27" s="74">
        <v>11987.495999999999</v>
      </c>
      <c r="N27" s="74">
        <v>15370.883</v>
      </c>
      <c r="O27" s="74">
        <v>7500.7120000000004</v>
      </c>
      <c r="P27" s="56">
        <v>39413.095000000001</v>
      </c>
      <c r="Q27" s="74">
        <v>18597.423999999999</v>
      </c>
      <c r="R27" s="74" t="s">
        <v>249</v>
      </c>
      <c r="S27" s="74">
        <v>1414.5250000000001</v>
      </c>
      <c r="T27" s="56" t="s">
        <v>249</v>
      </c>
      <c r="U27" s="56">
        <v>20011.949000000001</v>
      </c>
      <c r="V27" s="74" t="s">
        <v>249</v>
      </c>
      <c r="W27" s="74" t="s">
        <v>249</v>
      </c>
      <c r="X27" s="74" t="s">
        <v>249</v>
      </c>
      <c r="Y27" s="74" t="s">
        <v>249</v>
      </c>
      <c r="Z27" s="56" t="s">
        <v>249</v>
      </c>
      <c r="AA27" s="74" t="s">
        <v>249</v>
      </c>
      <c r="AB27" s="74" t="s">
        <v>249</v>
      </c>
      <c r="AC27" s="56" t="s">
        <v>249</v>
      </c>
      <c r="AD27" s="56"/>
      <c r="AE27" s="56" t="s">
        <v>249</v>
      </c>
      <c r="AF27" s="75">
        <v>520.51960331999999</v>
      </c>
      <c r="AG27" s="75">
        <v>12029.425999999999</v>
      </c>
      <c r="AH27" s="74">
        <v>3911.134</v>
      </c>
      <c r="AI27" s="74" t="s">
        <v>249</v>
      </c>
      <c r="AJ27" s="56">
        <v>16461.079603320002</v>
      </c>
      <c r="AK27" s="74">
        <v>4593.7302289340669</v>
      </c>
      <c r="AL27" s="74">
        <v>10.800842103560601</v>
      </c>
      <c r="AM27" s="74" t="s">
        <v>249</v>
      </c>
      <c r="AN27" s="74">
        <v>2559.6060000000002</v>
      </c>
      <c r="AO27" s="74" t="s">
        <v>249</v>
      </c>
      <c r="AP27" s="56">
        <v>7164.1370710376268</v>
      </c>
      <c r="AQ27" s="74">
        <v>10842.302</v>
      </c>
      <c r="AR27" s="74">
        <v>10087.403</v>
      </c>
      <c r="AS27" s="74">
        <v>10716.786</v>
      </c>
      <c r="AT27" s="74">
        <v>20235.874</v>
      </c>
      <c r="AU27" s="56">
        <v>51882.365000000005</v>
      </c>
      <c r="AV27" s="74">
        <v>20186.099999999999</v>
      </c>
      <c r="AW27" s="75">
        <v>69.102406059999993</v>
      </c>
      <c r="AX27" s="56">
        <v>20255.202406059998</v>
      </c>
    </row>
    <row r="28" spans="1:50" ht="15" customHeight="1" x14ac:dyDescent="0.25">
      <c r="A28" s="73">
        <v>1990</v>
      </c>
      <c r="B28" s="74" t="s">
        <v>249</v>
      </c>
      <c r="C28" s="74" t="s">
        <v>249</v>
      </c>
      <c r="D28" s="74" t="s">
        <v>249</v>
      </c>
      <c r="E28" s="74" t="s">
        <v>249</v>
      </c>
      <c r="F28" s="56" t="s">
        <v>249</v>
      </c>
      <c r="G28" s="74" t="s">
        <v>249</v>
      </c>
      <c r="H28" s="74" t="s">
        <v>249</v>
      </c>
      <c r="I28" s="74" t="s">
        <v>249</v>
      </c>
      <c r="J28" s="56" t="s">
        <v>249</v>
      </c>
      <c r="K28" s="56" t="s">
        <v>249</v>
      </c>
      <c r="L28" s="74">
        <v>4602.2510000000002</v>
      </c>
      <c r="M28" s="74">
        <v>12114.498</v>
      </c>
      <c r="N28" s="74">
        <v>15533.731</v>
      </c>
      <c r="O28" s="74">
        <v>7580.1790000000001</v>
      </c>
      <c r="P28" s="56">
        <v>39830.659</v>
      </c>
      <c r="Q28" s="74">
        <v>19473.773000000001</v>
      </c>
      <c r="R28" s="74">
        <v>2717.27</v>
      </c>
      <c r="S28" s="74">
        <v>1757.9570000000001</v>
      </c>
      <c r="T28" s="56">
        <v>7196.6828050748354</v>
      </c>
      <c r="U28" s="56">
        <v>31145.682805074837</v>
      </c>
      <c r="V28" s="74" t="s">
        <v>249</v>
      </c>
      <c r="W28" s="74" t="s">
        <v>249</v>
      </c>
      <c r="X28" s="74" t="s">
        <v>249</v>
      </c>
      <c r="Y28" s="74">
        <v>22231.380598830001</v>
      </c>
      <c r="Z28" s="56">
        <v>22231.380598830001</v>
      </c>
      <c r="AA28" s="74" t="s">
        <v>249</v>
      </c>
      <c r="AB28" s="74" t="s">
        <v>249</v>
      </c>
      <c r="AC28" s="56">
        <v>13964.463031370002</v>
      </c>
      <c r="AD28" s="56">
        <v>13964.463031370002</v>
      </c>
      <c r="AE28" s="56">
        <v>36195.843630200005</v>
      </c>
      <c r="AF28" s="75">
        <v>1051.6060663799999</v>
      </c>
      <c r="AG28" s="75">
        <v>12946.494000000001</v>
      </c>
      <c r="AH28" s="74">
        <v>4927.2510000000002</v>
      </c>
      <c r="AI28" s="74">
        <v>3063.9559033300002</v>
      </c>
      <c r="AJ28" s="56">
        <v>21989.30696971</v>
      </c>
      <c r="AK28" s="74">
        <v>5082.2200327230148</v>
      </c>
      <c r="AL28" s="74">
        <v>54.577652559954146</v>
      </c>
      <c r="AM28" s="74" t="s">
        <v>249</v>
      </c>
      <c r="AN28" s="74">
        <v>3122.2620000000002</v>
      </c>
      <c r="AO28" s="74" t="s">
        <v>249</v>
      </c>
      <c r="AP28" s="56">
        <v>8259.0596852829694</v>
      </c>
      <c r="AQ28" s="74">
        <v>11130.328</v>
      </c>
      <c r="AR28" s="74">
        <v>10259.290000000001</v>
      </c>
      <c r="AS28" s="74">
        <v>11828.474</v>
      </c>
      <c r="AT28" s="74">
        <v>20662.824000000001</v>
      </c>
      <c r="AU28" s="56">
        <v>53880.916000000005</v>
      </c>
      <c r="AV28" s="74">
        <v>20392.650000000001</v>
      </c>
      <c r="AW28" s="75">
        <v>75.628876090000006</v>
      </c>
      <c r="AX28" s="56">
        <v>20468.27887609</v>
      </c>
    </row>
    <row r="29" spans="1:50" ht="15" customHeight="1" x14ac:dyDescent="0.25">
      <c r="A29" s="73">
        <v>1991</v>
      </c>
      <c r="B29" s="74" t="s">
        <v>249</v>
      </c>
      <c r="C29" s="74" t="s">
        <v>249</v>
      </c>
      <c r="D29" s="74" t="s">
        <v>249</v>
      </c>
      <c r="E29" s="74" t="s">
        <v>249</v>
      </c>
      <c r="F29" s="56" t="s">
        <v>249</v>
      </c>
      <c r="G29" s="74" t="s">
        <v>249</v>
      </c>
      <c r="H29" s="74" t="s">
        <v>249</v>
      </c>
      <c r="I29" s="74" t="s">
        <v>249</v>
      </c>
      <c r="J29" s="56" t="s">
        <v>249</v>
      </c>
      <c r="K29" s="56" t="s">
        <v>249</v>
      </c>
      <c r="L29" s="74">
        <v>4646.7240000000002</v>
      </c>
      <c r="M29" s="74">
        <v>12231.563</v>
      </c>
      <c r="N29" s="74">
        <v>15683.835999999999</v>
      </c>
      <c r="O29" s="74">
        <v>7653.4269999999997</v>
      </c>
      <c r="P29" s="56">
        <v>40215.550000000003</v>
      </c>
      <c r="Q29" s="74">
        <v>19661.951000000001</v>
      </c>
      <c r="R29" s="74">
        <v>2743.5279999999998</v>
      </c>
      <c r="S29" s="74">
        <v>2184.7719999999999</v>
      </c>
      <c r="T29" s="56">
        <v>7341.075536479515</v>
      </c>
      <c r="U29" s="56">
        <v>31931.326536479515</v>
      </c>
      <c r="V29" s="74" t="s">
        <v>249</v>
      </c>
      <c r="W29" s="74" t="s">
        <v>249</v>
      </c>
      <c r="X29" s="74" t="s">
        <v>249</v>
      </c>
      <c r="Y29" s="74">
        <v>22466.845716520002</v>
      </c>
      <c r="Z29" s="56">
        <v>22466.845716520002</v>
      </c>
      <c r="AA29" s="74" t="s">
        <v>249</v>
      </c>
      <c r="AB29" s="74" t="s">
        <v>249</v>
      </c>
      <c r="AC29" s="56">
        <v>14581.27799203</v>
      </c>
      <c r="AD29" s="56">
        <v>14581.27799203</v>
      </c>
      <c r="AE29" s="56">
        <v>37048.123708550003</v>
      </c>
      <c r="AF29" s="75">
        <v>1756.0055148909091</v>
      </c>
      <c r="AG29" s="75">
        <v>13773.19</v>
      </c>
      <c r="AH29" s="74">
        <v>5914.1009999999997</v>
      </c>
      <c r="AI29" s="74">
        <v>8178.6018077499994</v>
      </c>
      <c r="AJ29" s="56">
        <v>29621.898322640911</v>
      </c>
      <c r="AK29" s="74">
        <v>5573.2931009636604</v>
      </c>
      <c r="AL29" s="74">
        <v>150.48200516726914</v>
      </c>
      <c r="AM29" s="74" t="s">
        <v>249</v>
      </c>
      <c r="AN29" s="74">
        <v>3696.6419999999998</v>
      </c>
      <c r="AO29" s="74" t="s">
        <v>249</v>
      </c>
      <c r="AP29" s="56">
        <v>9420.4171061309298</v>
      </c>
      <c r="AQ29" s="74">
        <v>11413.562</v>
      </c>
      <c r="AR29" s="74">
        <v>10395.634</v>
      </c>
      <c r="AS29" s="74">
        <v>12826.866</v>
      </c>
      <c r="AT29" s="74">
        <v>21086.228999999999</v>
      </c>
      <c r="AU29" s="56">
        <v>55722.290999999997</v>
      </c>
      <c r="AV29" s="74">
        <v>20576.7</v>
      </c>
      <c r="AW29" s="75">
        <v>82.066150160000007</v>
      </c>
      <c r="AX29" s="56">
        <v>20658.766150160001</v>
      </c>
    </row>
    <row r="30" spans="1:50" ht="15" customHeight="1" x14ac:dyDescent="0.25">
      <c r="A30" s="73">
        <v>1992</v>
      </c>
      <c r="B30" s="74" t="s">
        <v>249</v>
      </c>
      <c r="C30" s="74" t="s">
        <v>249</v>
      </c>
      <c r="D30" s="74" t="s">
        <v>249</v>
      </c>
      <c r="E30" s="74" t="s">
        <v>249</v>
      </c>
      <c r="F30" s="56" t="s">
        <v>249</v>
      </c>
      <c r="G30" s="74" t="s">
        <v>249</v>
      </c>
      <c r="H30" s="74" t="s">
        <v>249</v>
      </c>
      <c r="I30" s="74" t="s">
        <v>249</v>
      </c>
      <c r="J30" s="56" t="s">
        <v>249</v>
      </c>
      <c r="K30" s="56" t="s">
        <v>249</v>
      </c>
      <c r="L30" s="74">
        <v>4677.9759999999997</v>
      </c>
      <c r="M30" s="74">
        <v>12313.829</v>
      </c>
      <c r="N30" s="74">
        <v>15789.32</v>
      </c>
      <c r="O30" s="74">
        <v>7704.902</v>
      </c>
      <c r="P30" s="56">
        <v>40486.027000000002</v>
      </c>
      <c r="Q30" s="74">
        <v>19794.191999999999</v>
      </c>
      <c r="R30" s="74">
        <v>2761.98</v>
      </c>
      <c r="S30" s="74">
        <v>2715.2139999999999</v>
      </c>
      <c r="T30" s="56">
        <v>7398.4989875408583</v>
      </c>
      <c r="U30" s="56">
        <v>32669.884987540856</v>
      </c>
      <c r="V30" s="74" t="s">
        <v>249</v>
      </c>
      <c r="W30" s="74" t="s">
        <v>249</v>
      </c>
      <c r="X30" s="74" t="s">
        <v>249</v>
      </c>
      <c r="Y30" s="74">
        <v>22628.759630660003</v>
      </c>
      <c r="Z30" s="56">
        <v>22628.759630660003</v>
      </c>
      <c r="AA30" s="74" t="s">
        <v>249</v>
      </c>
      <c r="AB30" s="74" t="s">
        <v>249</v>
      </c>
      <c r="AC30" s="56">
        <v>15247.7809676</v>
      </c>
      <c r="AD30" s="56">
        <v>15247.7809676</v>
      </c>
      <c r="AE30" s="56">
        <v>37876.540598260006</v>
      </c>
      <c r="AF30" s="75">
        <v>2460.4049634018183</v>
      </c>
      <c r="AG30" s="75">
        <v>14537.206</v>
      </c>
      <c r="AH30" s="74">
        <v>6808.4840000000004</v>
      </c>
      <c r="AI30" s="74">
        <v>13556.873148940002</v>
      </c>
      <c r="AJ30" s="56">
        <v>37362.96811234182</v>
      </c>
      <c r="AK30" s="74">
        <v>6064.0628483266555</v>
      </c>
      <c r="AL30" s="74">
        <v>282.91049738220045</v>
      </c>
      <c r="AM30" s="74" t="s">
        <v>249</v>
      </c>
      <c r="AN30" s="74">
        <v>4276.74</v>
      </c>
      <c r="AO30" s="74" t="s">
        <v>249</v>
      </c>
      <c r="AP30" s="56">
        <v>10623.713345708857</v>
      </c>
      <c r="AQ30" s="74">
        <v>11667.89</v>
      </c>
      <c r="AR30" s="74">
        <v>10454.305</v>
      </c>
      <c r="AS30" s="74">
        <v>13760.431</v>
      </c>
      <c r="AT30" s="74">
        <v>21423.187999999998</v>
      </c>
      <c r="AU30" s="56">
        <v>57305.813999999998</v>
      </c>
      <c r="AV30" s="74">
        <v>20714.940000000002</v>
      </c>
      <c r="AW30" s="75">
        <v>88.37225595000001</v>
      </c>
      <c r="AX30" s="56">
        <v>20803.312255950001</v>
      </c>
    </row>
    <row r="31" spans="1:50" ht="15" customHeight="1" x14ac:dyDescent="0.25">
      <c r="A31" s="73">
        <v>1993</v>
      </c>
      <c r="B31" s="74" t="s">
        <v>249</v>
      </c>
      <c r="C31" s="74" t="s">
        <v>249</v>
      </c>
      <c r="D31" s="74" t="s">
        <v>249</v>
      </c>
      <c r="E31" s="74" t="s">
        <v>249</v>
      </c>
      <c r="F31" s="56" t="s">
        <v>249</v>
      </c>
      <c r="G31" s="74" t="s">
        <v>249</v>
      </c>
      <c r="H31" s="74" t="s">
        <v>249</v>
      </c>
      <c r="I31" s="74" t="s">
        <v>249</v>
      </c>
      <c r="J31" s="56" t="s">
        <v>249</v>
      </c>
      <c r="K31" s="56" t="s">
        <v>249</v>
      </c>
      <c r="L31" s="74">
        <v>4707.0829999999996</v>
      </c>
      <c r="M31" s="74">
        <v>12390.445</v>
      </c>
      <c r="N31" s="74">
        <v>15887.562</v>
      </c>
      <c r="O31" s="74">
        <v>7752.8419999999996</v>
      </c>
      <c r="P31" s="56">
        <v>40737.931999999993</v>
      </c>
      <c r="Q31" s="74">
        <v>19917.350999999999</v>
      </c>
      <c r="R31" s="74">
        <v>2779.165</v>
      </c>
      <c r="S31" s="74">
        <v>3374.4409999999998</v>
      </c>
      <c r="T31" s="56">
        <v>7417.3250293772562</v>
      </c>
      <c r="U31" s="56">
        <v>33488.282029377253</v>
      </c>
      <c r="V31" s="74" t="s">
        <v>249</v>
      </c>
      <c r="W31" s="74" t="s">
        <v>249</v>
      </c>
      <c r="X31" s="74" t="s">
        <v>249</v>
      </c>
      <c r="Y31" s="74">
        <v>22789.152859730002</v>
      </c>
      <c r="Z31" s="56">
        <v>22789.152859730002</v>
      </c>
      <c r="AA31" s="74" t="s">
        <v>249</v>
      </c>
      <c r="AB31" s="74" t="s">
        <v>249</v>
      </c>
      <c r="AC31" s="56">
        <v>15880.285999169999</v>
      </c>
      <c r="AD31" s="56">
        <v>15880.285999169999</v>
      </c>
      <c r="AE31" s="56">
        <v>38669.438858900001</v>
      </c>
      <c r="AF31" s="75">
        <v>3164.8044119127271</v>
      </c>
      <c r="AG31" s="75">
        <v>15255.153</v>
      </c>
      <c r="AH31" s="74">
        <v>7559.3860000000004</v>
      </c>
      <c r="AI31" s="74">
        <v>18812.162429249998</v>
      </c>
      <c r="AJ31" s="56">
        <v>44791.505841162725</v>
      </c>
      <c r="AK31" s="74">
        <v>6555.8095462865331</v>
      </c>
      <c r="AL31" s="74">
        <v>432.99601167246681</v>
      </c>
      <c r="AM31" s="74" t="s">
        <v>249</v>
      </c>
      <c r="AN31" s="74">
        <v>4856.09</v>
      </c>
      <c r="AO31" s="74" t="s">
        <v>249</v>
      </c>
      <c r="AP31" s="56">
        <v>11844.895557959</v>
      </c>
      <c r="AQ31" s="74">
        <v>11919.727000000001</v>
      </c>
      <c r="AR31" s="74">
        <v>10500.227999999999</v>
      </c>
      <c r="AS31" s="74">
        <v>14652.285</v>
      </c>
      <c r="AT31" s="74">
        <v>21734.535</v>
      </c>
      <c r="AU31" s="56">
        <v>58806.775000000009</v>
      </c>
      <c r="AV31" s="74">
        <v>20843.28</v>
      </c>
      <c r="AW31" s="75">
        <v>94.456106989999995</v>
      </c>
      <c r="AX31" s="56">
        <v>20937.73610699</v>
      </c>
    </row>
    <row r="32" spans="1:50" ht="15" customHeight="1" x14ac:dyDescent="0.25">
      <c r="A32" s="73">
        <v>1994</v>
      </c>
      <c r="B32" s="74" t="s">
        <v>249</v>
      </c>
      <c r="C32" s="74" t="s">
        <v>249</v>
      </c>
      <c r="D32" s="74" t="s">
        <v>249</v>
      </c>
      <c r="E32" s="74" t="s">
        <v>249</v>
      </c>
      <c r="F32" s="56" t="s">
        <v>249</v>
      </c>
      <c r="G32" s="74" t="s">
        <v>249</v>
      </c>
      <c r="H32" s="74" t="s">
        <v>249</v>
      </c>
      <c r="I32" s="74" t="s">
        <v>249</v>
      </c>
      <c r="J32" s="56" t="s">
        <v>249</v>
      </c>
      <c r="K32" s="56" t="s">
        <v>249</v>
      </c>
      <c r="L32" s="74">
        <v>4735.2830000000004</v>
      </c>
      <c r="M32" s="74">
        <v>12464.675999999999</v>
      </c>
      <c r="N32" s="74">
        <v>15982.744000000001</v>
      </c>
      <c r="O32" s="74">
        <v>7799.2889999999998</v>
      </c>
      <c r="P32" s="56">
        <v>40981.991999999998</v>
      </c>
      <c r="Q32" s="74">
        <v>20735.629000000001</v>
      </c>
      <c r="R32" s="74">
        <v>2795.8150000000001</v>
      </c>
      <c r="S32" s="74">
        <v>4193.723</v>
      </c>
      <c r="T32" s="56">
        <v>7431.4824653146106</v>
      </c>
      <c r="U32" s="56">
        <v>35156.649465314615</v>
      </c>
      <c r="V32" s="74" t="s">
        <v>249</v>
      </c>
      <c r="W32" s="74" t="s">
        <v>249</v>
      </c>
      <c r="X32" s="74" t="s">
        <v>249</v>
      </c>
      <c r="Y32" s="74">
        <v>22933.912561510002</v>
      </c>
      <c r="Z32" s="56">
        <v>22933.912561510002</v>
      </c>
      <c r="AA32" s="74" t="s">
        <v>249</v>
      </c>
      <c r="AB32" s="74" t="s">
        <v>249</v>
      </c>
      <c r="AC32" s="56">
        <v>16561.648232849999</v>
      </c>
      <c r="AD32" s="56">
        <v>16561.648232849999</v>
      </c>
      <c r="AE32" s="56">
        <v>39495.560794360004</v>
      </c>
      <c r="AF32" s="75">
        <v>3869.2038604236363</v>
      </c>
      <c r="AG32" s="75">
        <v>15947.287</v>
      </c>
      <c r="AH32" s="74">
        <v>8129.7489999999998</v>
      </c>
      <c r="AI32" s="74">
        <v>22680.574419789999</v>
      </c>
      <c r="AJ32" s="56">
        <v>50626.814280213635</v>
      </c>
      <c r="AK32" s="74">
        <v>7050.0425552863253</v>
      </c>
      <c r="AL32" s="74">
        <v>588.88676792471711</v>
      </c>
      <c r="AM32" s="74" t="s">
        <v>249</v>
      </c>
      <c r="AN32" s="74">
        <v>5427.7539999999999</v>
      </c>
      <c r="AO32" s="74" t="s">
        <v>249</v>
      </c>
      <c r="AP32" s="56">
        <v>13066.683323211042</v>
      </c>
      <c r="AQ32" s="74">
        <v>12171.904</v>
      </c>
      <c r="AR32" s="74">
        <v>10577.486000000001</v>
      </c>
      <c r="AS32" s="74">
        <v>15521.486999999999</v>
      </c>
      <c r="AT32" s="74">
        <v>22019.72</v>
      </c>
      <c r="AU32" s="56">
        <v>60290.597000000002</v>
      </c>
      <c r="AV32" s="74">
        <v>20968.919999999998</v>
      </c>
      <c r="AW32" s="75">
        <v>100.15514755</v>
      </c>
      <c r="AX32" s="56">
        <v>21069.075147549996</v>
      </c>
    </row>
    <row r="33" spans="1:50" ht="15" customHeight="1" x14ac:dyDescent="0.25">
      <c r="A33" s="73">
        <v>1995</v>
      </c>
      <c r="B33" s="74" t="s">
        <v>249</v>
      </c>
      <c r="C33" s="74" t="s">
        <v>249</v>
      </c>
      <c r="D33" s="74" t="s">
        <v>249</v>
      </c>
      <c r="E33" s="74" t="s">
        <v>249</v>
      </c>
      <c r="F33" s="56" t="s">
        <v>249</v>
      </c>
      <c r="G33" s="74" t="s">
        <v>249</v>
      </c>
      <c r="H33" s="74" t="s">
        <v>249</v>
      </c>
      <c r="I33" s="74" t="s">
        <v>249</v>
      </c>
      <c r="J33" s="56" t="s">
        <v>249</v>
      </c>
      <c r="K33" s="56" t="s">
        <v>249</v>
      </c>
      <c r="L33" s="74">
        <v>4770.1679999999997</v>
      </c>
      <c r="M33" s="74">
        <v>12556.505999999999</v>
      </c>
      <c r="N33" s="74">
        <v>16100.492</v>
      </c>
      <c r="O33" s="74">
        <v>7856.7479999999996</v>
      </c>
      <c r="P33" s="56">
        <v>41283.913999999997</v>
      </c>
      <c r="Q33" s="74">
        <v>21357.795999999998</v>
      </c>
      <c r="R33" s="74">
        <v>2816.4119999999998</v>
      </c>
      <c r="S33" s="74">
        <v>4694.0209999999997</v>
      </c>
      <c r="T33" s="56">
        <v>7423.8231656834969</v>
      </c>
      <c r="U33" s="56">
        <v>36292.052165683497</v>
      </c>
      <c r="V33" s="74" t="s">
        <v>249</v>
      </c>
      <c r="W33" s="74" t="s">
        <v>249</v>
      </c>
      <c r="X33" s="74" t="s">
        <v>249</v>
      </c>
      <c r="Y33" s="74">
        <v>23041.905828000003</v>
      </c>
      <c r="Z33" s="56">
        <v>23041.905828000003</v>
      </c>
      <c r="AA33" s="74" t="s">
        <v>249</v>
      </c>
      <c r="AB33" s="74" t="s">
        <v>249</v>
      </c>
      <c r="AC33" s="56">
        <v>17448.434376589998</v>
      </c>
      <c r="AD33" s="56">
        <v>17448.434376589998</v>
      </c>
      <c r="AE33" s="56">
        <v>40490.34020459</v>
      </c>
      <c r="AF33" s="75">
        <v>4573.6033089345456</v>
      </c>
      <c r="AG33" s="75">
        <v>16641.440999999999</v>
      </c>
      <c r="AH33" s="74">
        <v>8496.7639999999992</v>
      </c>
      <c r="AI33" s="74">
        <v>25330.897560639998</v>
      </c>
      <c r="AJ33" s="56">
        <v>55042.705869574536</v>
      </c>
      <c r="AK33" s="74">
        <v>7547.3088338786411</v>
      </c>
      <c r="AL33" s="74">
        <v>745.82486193915452</v>
      </c>
      <c r="AM33" s="74" t="s">
        <v>249</v>
      </c>
      <c r="AN33" s="74">
        <v>5987.9229999999998</v>
      </c>
      <c r="AO33" s="74">
        <v>3.59503401</v>
      </c>
      <c r="AP33" s="56">
        <v>14284.651729827796</v>
      </c>
      <c r="AQ33" s="74">
        <v>12444.022999999999</v>
      </c>
      <c r="AR33" s="74">
        <v>10705.757</v>
      </c>
      <c r="AS33" s="74">
        <v>16375.852999999999</v>
      </c>
      <c r="AT33" s="74">
        <v>22287.126</v>
      </c>
      <c r="AU33" s="56">
        <v>61812.759000000005</v>
      </c>
      <c r="AV33" s="74">
        <v>21123.360000000001</v>
      </c>
      <c r="AW33" s="75">
        <v>105.23420536</v>
      </c>
      <c r="AX33" s="56">
        <v>21228.594205360001</v>
      </c>
    </row>
    <row r="34" spans="1:50" ht="15" customHeight="1" x14ac:dyDescent="0.25">
      <c r="A34" s="73">
        <v>1996</v>
      </c>
      <c r="B34" s="74" t="s">
        <v>249</v>
      </c>
      <c r="C34" s="74" t="s">
        <v>249</v>
      </c>
      <c r="D34" s="74" t="s">
        <v>249</v>
      </c>
      <c r="E34" s="74" t="s">
        <v>249</v>
      </c>
      <c r="F34" s="56" t="s">
        <v>249</v>
      </c>
      <c r="G34" s="74" t="s">
        <v>249</v>
      </c>
      <c r="H34" s="74" t="s">
        <v>249</v>
      </c>
      <c r="I34" s="74" t="s">
        <v>249</v>
      </c>
      <c r="J34" s="56" t="s">
        <v>249</v>
      </c>
      <c r="K34" s="56" t="s">
        <v>249</v>
      </c>
      <c r="L34" s="74">
        <v>4802.18</v>
      </c>
      <c r="M34" s="74">
        <v>12640.771000000001</v>
      </c>
      <c r="N34" s="74">
        <v>16208.54</v>
      </c>
      <c r="O34" s="74">
        <v>7909.473</v>
      </c>
      <c r="P34" s="56">
        <v>41560.964</v>
      </c>
      <c r="Q34" s="74">
        <v>21501.124</v>
      </c>
      <c r="R34" s="74">
        <v>2835.3130000000001</v>
      </c>
      <c r="S34" s="74">
        <v>4725.5219999999999</v>
      </c>
      <c r="T34" s="56">
        <v>7408.9625517295408</v>
      </c>
      <c r="U34" s="56">
        <v>36470.921551729538</v>
      </c>
      <c r="V34" s="74" t="s">
        <v>249</v>
      </c>
      <c r="W34" s="74" t="s">
        <v>249</v>
      </c>
      <c r="X34" s="74" t="s">
        <v>249</v>
      </c>
      <c r="Y34" s="74">
        <v>23124.895219730002</v>
      </c>
      <c r="Z34" s="56">
        <v>23124.895219730002</v>
      </c>
      <c r="AA34" s="74" t="s">
        <v>249</v>
      </c>
      <c r="AB34" s="74" t="s">
        <v>249</v>
      </c>
      <c r="AC34" s="56">
        <v>18573.918396109999</v>
      </c>
      <c r="AD34" s="56">
        <v>18573.918396109999</v>
      </c>
      <c r="AE34" s="56">
        <v>41698.813615840001</v>
      </c>
      <c r="AF34" s="75">
        <v>5278.0027574454543</v>
      </c>
      <c r="AG34" s="75">
        <v>17527.212</v>
      </c>
      <c r="AH34" s="74">
        <v>8650.6769999999997</v>
      </c>
      <c r="AI34" s="74">
        <v>29020.229508889999</v>
      </c>
      <c r="AJ34" s="56">
        <v>60476.121266335453</v>
      </c>
      <c r="AK34" s="74">
        <v>8047.2422831584827</v>
      </c>
      <c r="AL34" s="74">
        <v>902.58888382987118</v>
      </c>
      <c r="AM34" s="74" t="s">
        <v>249</v>
      </c>
      <c r="AN34" s="74">
        <v>6528.9340000000002</v>
      </c>
      <c r="AO34" s="74">
        <v>10.990531499999999</v>
      </c>
      <c r="AP34" s="56">
        <v>15489.755698488352</v>
      </c>
      <c r="AQ34" s="74">
        <v>12711.456</v>
      </c>
      <c r="AR34" s="74">
        <v>10819.224</v>
      </c>
      <c r="AS34" s="74">
        <v>17151.286</v>
      </c>
      <c r="AT34" s="74">
        <v>22526.416000000001</v>
      </c>
      <c r="AU34" s="56">
        <v>63208.381999999998</v>
      </c>
      <c r="AV34" s="74">
        <v>21265.200000000001</v>
      </c>
      <c r="AW34" s="75">
        <v>109.42701827</v>
      </c>
      <c r="AX34" s="56">
        <v>21374.627018269999</v>
      </c>
    </row>
    <row r="35" spans="1:50" ht="15" customHeight="1" x14ac:dyDescent="0.25">
      <c r="A35" s="73">
        <v>1997</v>
      </c>
      <c r="B35" s="74" t="s">
        <v>249</v>
      </c>
      <c r="C35" s="74" t="s">
        <v>249</v>
      </c>
      <c r="D35" s="74" t="s">
        <v>249</v>
      </c>
      <c r="E35" s="74" t="s">
        <v>249</v>
      </c>
      <c r="F35" s="56" t="s">
        <v>249</v>
      </c>
      <c r="G35" s="74" t="s">
        <v>249</v>
      </c>
      <c r="H35" s="74" t="s">
        <v>249</v>
      </c>
      <c r="I35" s="74" t="s">
        <v>249</v>
      </c>
      <c r="J35" s="56" t="s">
        <v>249</v>
      </c>
      <c r="K35" s="56" t="s">
        <v>249</v>
      </c>
      <c r="L35" s="74">
        <v>4832.7439999999997</v>
      </c>
      <c r="M35" s="74">
        <v>12721.223</v>
      </c>
      <c r="N35" s="74">
        <v>16311.699000000001</v>
      </c>
      <c r="O35" s="74">
        <v>7959.8130000000001</v>
      </c>
      <c r="P35" s="56">
        <v>41825.478999999999</v>
      </c>
      <c r="Q35" s="74">
        <v>21637.968000000001</v>
      </c>
      <c r="R35" s="74">
        <v>2853.3580000000002</v>
      </c>
      <c r="S35" s="74">
        <v>5231.1570000000002</v>
      </c>
      <c r="T35" s="56">
        <v>7404.0477219336144</v>
      </c>
      <c r="U35" s="56">
        <v>37126.530721933617</v>
      </c>
      <c r="V35" s="74" t="s">
        <v>249</v>
      </c>
      <c r="W35" s="74" t="s">
        <v>249</v>
      </c>
      <c r="X35" s="74" t="s">
        <v>249</v>
      </c>
      <c r="Y35" s="74">
        <v>23190.268253980001</v>
      </c>
      <c r="Z35" s="56">
        <v>23190.268253980001</v>
      </c>
      <c r="AA35" s="74" t="s">
        <v>249</v>
      </c>
      <c r="AB35" s="74" t="s">
        <v>249</v>
      </c>
      <c r="AC35" s="56">
        <v>19848.518811190002</v>
      </c>
      <c r="AD35" s="56">
        <v>19848.518811190002</v>
      </c>
      <c r="AE35" s="56">
        <v>43038.787065170007</v>
      </c>
      <c r="AF35" s="75">
        <v>5982.402205956364</v>
      </c>
      <c r="AG35" s="75">
        <v>19271.814999999999</v>
      </c>
      <c r="AH35" s="74">
        <v>8592.4770000000008</v>
      </c>
      <c r="AI35" s="74">
        <v>35120.839390249996</v>
      </c>
      <c r="AJ35" s="56">
        <v>68967.533596206369</v>
      </c>
      <c r="AK35" s="74">
        <v>8551.054467667378</v>
      </c>
      <c r="AL35" s="74">
        <v>1058.4816747786106</v>
      </c>
      <c r="AM35" s="74" t="s">
        <v>249</v>
      </c>
      <c r="AN35" s="74">
        <v>7042.6509999999998</v>
      </c>
      <c r="AO35" s="74">
        <v>22.391810060000001</v>
      </c>
      <c r="AP35" s="56">
        <v>16674.578952505988</v>
      </c>
      <c r="AQ35" s="74">
        <v>12977.624</v>
      </c>
      <c r="AR35" s="74">
        <v>10921.218000000001</v>
      </c>
      <c r="AS35" s="74">
        <v>17815.847000000002</v>
      </c>
      <c r="AT35" s="74">
        <v>22729.573</v>
      </c>
      <c r="AU35" s="56">
        <v>64444.262000000002</v>
      </c>
      <c r="AV35" s="74">
        <v>21637.616000000002</v>
      </c>
      <c r="AW35" s="75">
        <v>112.51920302000001</v>
      </c>
      <c r="AX35" s="56">
        <v>21750.135203020003</v>
      </c>
    </row>
    <row r="36" spans="1:50" ht="15" customHeight="1" x14ac:dyDescent="0.25">
      <c r="A36" s="73">
        <v>1998</v>
      </c>
      <c r="B36" s="74" t="s">
        <v>249</v>
      </c>
      <c r="C36" s="74" t="s">
        <v>249</v>
      </c>
      <c r="D36" s="74" t="s">
        <v>249</v>
      </c>
      <c r="E36" s="74" t="s">
        <v>249</v>
      </c>
      <c r="F36" s="56" t="s">
        <v>249</v>
      </c>
      <c r="G36" s="74" t="s">
        <v>249</v>
      </c>
      <c r="H36" s="74" t="s">
        <v>249</v>
      </c>
      <c r="I36" s="74" t="s">
        <v>249</v>
      </c>
      <c r="J36" s="56" t="s">
        <v>249</v>
      </c>
      <c r="K36" s="56" t="s">
        <v>249</v>
      </c>
      <c r="L36" s="74">
        <v>4865.1679999999997</v>
      </c>
      <c r="M36" s="74">
        <v>12806.574000000001</v>
      </c>
      <c r="N36" s="74">
        <v>16421.14</v>
      </c>
      <c r="O36" s="74">
        <v>8013.2179999999998</v>
      </c>
      <c r="P36" s="56">
        <v>42106.1</v>
      </c>
      <c r="Q36" s="74">
        <v>22022.52</v>
      </c>
      <c r="R36" s="74">
        <v>2872.502</v>
      </c>
      <c r="S36" s="74">
        <v>5505.63</v>
      </c>
      <c r="T36" s="56">
        <v>7429.4040354848021</v>
      </c>
      <c r="U36" s="56">
        <v>37830.056035484806</v>
      </c>
      <c r="V36" s="74" t="s">
        <v>249</v>
      </c>
      <c r="W36" s="74" t="s">
        <v>249</v>
      </c>
      <c r="X36" s="74" t="s">
        <v>249</v>
      </c>
      <c r="Y36" s="74">
        <v>23295.00006369</v>
      </c>
      <c r="Z36" s="56">
        <v>23295.00006369</v>
      </c>
      <c r="AA36" s="74" t="s">
        <v>249</v>
      </c>
      <c r="AB36" s="74" t="s">
        <v>249</v>
      </c>
      <c r="AC36" s="56">
        <v>21216.339415130002</v>
      </c>
      <c r="AD36" s="56">
        <v>21216.339415130002</v>
      </c>
      <c r="AE36" s="56">
        <v>44511.339478820002</v>
      </c>
      <c r="AF36" s="75">
        <v>6686.8016544672737</v>
      </c>
      <c r="AG36" s="75">
        <v>21790.087</v>
      </c>
      <c r="AH36" s="74">
        <v>8331.1059999999998</v>
      </c>
      <c r="AI36" s="74">
        <v>42837.486984870004</v>
      </c>
      <c r="AJ36" s="56">
        <v>79645.481639337275</v>
      </c>
      <c r="AK36" s="74">
        <v>9064.0002226264332</v>
      </c>
      <c r="AL36" s="74">
        <v>1211.6821857019422</v>
      </c>
      <c r="AM36" s="74" t="s">
        <v>249</v>
      </c>
      <c r="AN36" s="74">
        <v>7520.4719999999998</v>
      </c>
      <c r="AO36" s="74">
        <v>37.999554420000003</v>
      </c>
      <c r="AP36" s="56">
        <v>17834.153962748373</v>
      </c>
      <c r="AQ36" s="74">
        <v>13251.304</v>
      </c>
      <c r="AR36" s="74">
        <v>11019.405000000001</v>
      </c>
      <c r="AS36" s="74">
        <v>18416.432000000001</v>
      </c>
      <c r="AT36" s="74">
        <v>22929.466</v>
      </c>
      <c r="AU36" s="56">
        <v>65616.607000000004</v>
      </c>
      <c r="AV36" s="74">
        <v>22022.223999999995</v>
      </c>
      <c r="AW36" s="75">
        <v>114.43480671</v>
      </c>
      <c r="AX36" s="56">
        <v>22136.658806709995</v>
      </c>
    </row>
    <row r="37" spans="1:50" ht="30" customHeight="1" x14ac:dyDescent="0.25">
      <c r="A37" s="73">
        <v>1999</v>
      </c>
      <c r="B37" s="74" t="s">
        <v>249</v>
      </c>
      <c r="C37" s="74" t="s">
        <v>249</v>
      </c>
      <c r="D37" s="74" t="s">
        <v>249</v>
      </c>
      <c r="E37" s="74" t="s">
        <v>249</v>
      </c>
      <c r="F37" s="56" t="s">
        <v>249</v>
      </c>
      <c r="G37" s="74" t="s">
        <v>249</v>
      </c>
      <c r="H37" s="74" t="s">
        <v>249</v>
      </c>
      <c r="I37" s="74" t="s">
        <v>249</v>
      </c>
      <c r="J37" s="56" t="s">
        <v>249</v>
      </c>
      <c r="K37" s="56" t="s">
        <v>249</v>
      </c>
      <c r="L37" s="74">
        <v>4902.8370000000004</v>
      </c>
      <c r="M37" s="74">
        <v>12905.727999999999</v>
      </c>
      <c r="N37" s="74">
        <v>16548.28</v>
      </c>
      <c r="O37" s="74">
        <v>8075.26</v>
      </c>
      <c r="P37" s="56">
        <v>42432.105000000003</v>
      </c>
      <c r="Q37" s="74">
        <v>21951.8</v>
      </c>
      <c r="R37" s="74">
        <v>2894.7420000000002</v>
      </c>
      <c r="S37" s="74">
        <v>5548.2569999999996</v>
      </c>
      <c r="T37" s="56">
        <v>7505.837439384336</v>
      </c>
      <c r="U37" s="56">
        <v>37900.636439384332</v>
      </c>
      <c r="V37" s="74" t="s">
        <v>249</v>
      </c>
      <c r="W37" s="74" t="s">
        <v>249</v>
      </c>
      <c r="X37" s="74" t="s">
        <v>249</v>
      </c>
      <c r="Y37" s="74">
        <v>23468.71478622</v>
      </c>
      <c r="Z37" s="56">
        <v>23468.71478622</v>
      </c>
      <c r="AA37" s="74" t="s">
        <v>249</v>
      </c>
      <c r="AB37" s="74" t="s">
        <v>249</v>
      </c>
      <c r="AC37" s="56">
        <v>22599.744577699999</v>
      </c>
      <c r="AD37" s="56">
        <v>22599.744577699999</v>
      </c>
      <c r="AE37" s="56">
        <v>46068.459363920003</v>
      </c>
      <c r="AF37" s="75">
        <v>7391.2011029781834</v>
      </c>
      <c r="AG37" s="75">
        <v>24947.381000000001</v>
      </c>
      <c r="AH37" s="74">
        <v>7880.817</v>
      </c>
      <c r="AI37" s="74">
        <v>52408.982740070001</v>
      </c>
      <c r="AJ37" s="56">
        <v>92628.381843048177</v>
      </c>
      <c r="AK37" s="74">
        <v>9594.2495404769488</v>
      </c>
      <c r="AL37" s="74">
        <v>1358.8953176331215</v>
      </c>
      <c r="AM37" s="74" t="s">
        <v>249</v>
      </c>
      <c r="AN37" s="74">
        <v>7953.2489999999998</v>
      </c>
      <c r="AO37" s="74">
        <v>57.941983710000002</v>
      </c>
      <c r="AP37" s="56">
        <v>18964.33584182007</v>
      </c>
      <c r="AQ37" s="74">
        <v>13541.99</v>
      </c>
      <c r="AR37" s="74">
        <v>11121.688</v>
      </c>
      <c r="AS37" s="74">
        <v>18975.254000000001</v>
      </c>
      <c r="AT37" s="74">
        <v>23131.967000000001</v>
      </c>
      <c r="AU37" s="56">
        <v>66770.899000000005</v>
      </c>
      <c r="AV37" s="74">
        <v>22435.133999999998</v>
      </c>
      <c r="AW37" s="75">
        <v>115.27255431</v>
      </c>
      <c r="AX37" s="56">
        <v>22550.406554309997</v>
      </c>
    </row>
    <row r="38" spans="1:50" ht="15" customHeight="1" x14ac:dyDescent="0.25">
      <c r="A38" s="73">
        <v>2000</v>
      </c>
      <c r="B38" s="74" t="s">
        <v>249</v>
      </c>
      <c r="C38" s="74" t="s">
        <v>249</v>
      </c>
      <c r="D38" s="74" t="s">
        <v>249</v>
      </c>
      <c r="E38" s="74" t="s">
        <v>249</v>
      </c>
      <c r="F38" s="56" t="s">
        <v>249</v>
      </c>
      <c r="G38" s="74" t="s">
        <v>249</v>
      </c>
      <c r="H38" s="74" t="s">
        <v>249</v>
      </c>
      <c r="I38" s="74" t="s">
        <v>249</v>
      </c>
      <c r="J38" s="56" t="s">
        <v>249</v>
      </c>
      <c r="K38" s="56" t="s">
        <v>249</v>
      </c>
      <c r="L38" s="74">
        <v>4945.5860000000002</v>
      </c>
      <c r="M38" s="74">
        <v>13018.258</v>
      </c>
      <c r="N38" s="74">
        <v>16692.57</v>
      </c>
      <c r="O38" s="74">
        <v>8145.6710000000003</v>
      </c>
      <c r="P38" s="56">
        <v>42802.085000000006</v>
      </c>
      <c r="Q38" s="74">
        <v>22629.868999999999</v>
      </c>
      <c r="R38" s="74">
        <v>2919.9830000000002</v>
      </c>
      <c r="S38" s="74">
        <v>6083.2979999999998</v>
      </c>
      <c r="T38" s="56">
        <v>7649.3941077449044</v>
      </c>
      <c r="U38" s="56">
        <v>39282.5441077449</v>
      </c>
      <c r="V38" s="74" t="s">
        <v>249</v>
      </c>
      <c r="W38" s="74" t="s">
        <v>249</v>
      </c>
      <c r="X38" s="74" t="s">
        <v>249</v>
      </c>
      <c r="Y38" s="74">
        <v>23718.228117520001</v>
      </c>
      <c r="Z38" s="56">
        <v>23718.228117520001</v>
      </c>
      <c r="AA38" s="74" t="s">
        <v>249</v>
      </c>
      <c r="AB38" s="74" t="s">
        <v>249</v>
      </c>
      <c r="AC38" s="56">
        <v>23938.561373149998</v>
      </c>
      <c r="AD38" s="56">
        <v>23938.561373149998</v>
      </c>
      <c r="AE38" s="56">
        <v>47656.789490669995</v>
      </c>
      <c r="AF38" s="75">
        <v>8095.6005514890921</v>
      </c>
      <c r="AG38" s="75">
        <v>29099.420906969699</v>
      </c>
      <c r="AH38" s="74">
        <v>7425.58</v>
      </c>
      <c r="AI38" s="74">
        <v>63921.826519969996</v>
      </c>
      <c r="AJ38" s="56">
        <v>108542.42797842878</v>
      </c>
      <c r="AK38" s="74">
        <v>10152.586612559673</v>
      </c>
      <c r="AL38" s="74">
        <v>1498.4739209065401</v>
      </c>
      <c r="AM38" s="74" t="s">
        <v>249</v>
      </c>
      <c r="AN38" s="74">
        <v>8330.9549999999999</v>
      </c>
      <c r="AO38" s="74">
        <v>81.931271049999992</v>
      </c>
      <c r="AP38" s="56">
        <v>20063.946804516214</v>
      </c>
      <c r="AQ38" s="74">
        <v>13849.776</v>
      </c>
      <c r="AR38" s="74">
        <v>11227.938</v>
      </c>
      <c r="AS38" s="74">
        <v>19512.784</v>
      </c>
      <c r="AT38" s="74">
        <v>23361.116000000002</v>
      </c>
      <c r="AU38" s="56">
        <v>67951.614000000001</v>
      </c>
      <c r="AV38" s="74">
        <v>22872.456000000002</v>
      </c>
      <c r="AW38" s="75">
        <v>115.26647013</v>
      </c>
      <c r="AX38" s="56">
        <v>22987.72247013</v>
      </c>
    </row>
    <row r="39" spans="1:50" ht="15" customHeight="1" x14ac:dyDescent="0.25">
      <c r="A39" s="73">
        <v>2001</v>
      </c>
      <c r="B39" s="74" t="s">
        <v>249</v>
      </c>
      <c r="C39" s="74" t="s">
        <v>249</v>
      </c>
      <c r="D39" s="74" t="s">
        <v>249</v>
      </c>
      <c r="E39" s="74" t="s">
        <v>249</v>
      </c>
      <c r="F39" s="56" t="s">
        <v>249</v>
      </c>
      <c r="G39" s="74" t="s">
        <v>249</v>
      </c>
      <c r="H39" s="74" t="s">
        <v>249</v>
      </c>
      <c r="I39" s="74" t="s">
        <v>249</v>
      </c>
      <c r="J39" s="56" t="s">
        <v>249</v>
      </c>
      <c r="K39" s="56" t="s">
        <v>249</v>
      </c>
      <c r="L39" s="74">
        <v>4991.1769999999997</v>
      </c>
      <c r="M39" s="74">
        <v>13138.267</v>
      </c>
      <c r="N39" s="74">
        <v>16846.45</v>
      </c>
      <c r="O39" s="74">
        <v>8220.7620000000006</v>
      </c>
      <c r="P39" s="56">
        <v>43196.656000000003</v>
      </c>
      <c r="Q39" s="74">
        <v>22838.482</v>
      </c>
      <c r="R39" s="74">
        <v>2946.9</v>
      </c>
      <c r="S39" s="74">
        <v>6630.527</v>
      </c>
      <c r="T39" s="56">
        <v>7873.6957711195691</v>
      </c>
      <c r="U39" s="56">
        <v>40289.604771119572</v>
      </c>
      <c r="V39" s="74">
        <v>500.89138984000004</v>
      </c>
      <c r="W39" s="74">
        <v>50.815068529999998</v>
      </c>
      <c r="X39" s="74"/>
      <c r="Y39" s="74">
        <v>23381.198847389998</v>
      </c>
      <c r="Z39" s="56">
        <v>23932.905305759999</v>
      </c>
      <c r="AA39" s="74">
        <v>504.44655945</v>
      </c>
      <c r="AB39" s="74"/>
      <c r="AC39" s="56">
        <v>23732.258676380003</v>
      </c>
      <c r="AD39" s="56">
        <v>24236.705235830002</v>
      </c>
      <c r="AE39" s="56">
        <v>48169.610541590002</v>
      </c>
      <c r="AF39" s="75">
        <v>8800</v>
      </c>
      <c r="AG39" s="75">
        <v>33251.460813939397</v>
      </c>
      <c r="AH39" s="74">
        <v>7928.2219999999998</v>
      </c>
      <c r="AI39" s="74">
        <v>78222.421410380004</v>
      </c>
      <c r="AJ39" s="56">
        <v>128202.1042243194</v>
      </c>
      <c r="AK39" s="74">
        <v>10749.16843993622</v>
      </c>
      <c r="AL39" s="74">
        <v>1639.7091783516896</v>
      </c>
      <c r="AM39" s="74" t="s">
        <v>249</v>
      </c>
      <c r="AN39" s="74">
        <v>8642.3269999999993</v>
      </c>
      <c r="AO39" s="74">
        <v>108.91310841000001</v>
      </c>
      <c r="AP39" s="56">
        <v>21140.11772669791</v>
      </c>
      <c r="AQ39" s="74">
        <v>14168.843000000001</v>
      </c>
      <c r="AR39" s="74">
        <v>11333.272000000001</v>
      </c>
      <c r="AS39" s="74">
        <v>20108.449000000001</v>
      </c>
      <c r="AT39" s="74">
        <v>23709.363000000001</v>
      </c>
      <c r="AU39" s="56">
        <v>69319.926999999996</v>
      </c>
      <c r="AV39" s="74">
        <v>23329.150000000005</v>
      </c>
      <c r="AW39" s="75">
        <v>114.69745444</v>
      </c>
      <c r="AX39" s="56">
        <v>23443.847454440005</v>
      </c>
    </row>
    <row r="40" spans="1:50" ht="15" customHeight="1" x14ac:dyDescent="0.25">
      <c r="A40" s="73">
        <v>2002</v>
      </c>
      <c r="B40" s="74" t="s">
        <v>249</v>
      </c>
      <c r="C40" s="74" t="s">
        <v>249</v>
      </c>
      <c r="D40" s="74" t="s">
        <v>249</v>
      </c>
      <c r="E40" s="74" t="s">
        <v>249</v>
      </c>
      <c r="F40" s="56" t="s">
        <v>249</v>
      </c>
      <c r="G40" s="74" t="s">
        <v>249</v>
      </c>
      <c r="H40" s="74" t="s">
        <v>249</v>
      </c>
      <c r="I40" s="74" t="s">
        <v>249</v>
      </c>
      <c r="J40" s="56" t="s">
        <v>249</v>
      </c>
      <c r="K40" s="56" t="s">
        <v>249</v>
      </c>
      <c r="L40" s="74">
        <v>5023.0889999999999</v>
      </c>
      <c r="M40" s="74">
        <v>13222.267</v>
      </c>
      <c r="N40" s="74">
        <v>16954.16</v>
      </c>
      <c r="O40" s="74">
        <v>8273.3220000000001</v>
      </c>
      <c r="P40" s="56">
        <v>43472.838000000003</v>
      </c>
      <c r="Q40" s="74">
        <v>23231.647000000001</v>
      </c>
      <c r="R40" s="74">
        <v>2965.7420000000002</v>
      </c>
      <c r="S40" s="74">
        <v>7167.21</v>
      </c>
      <c r="T40" s="56">
        <v>8169.7140673900931</v>
      </c>
      <c r="U40" s="56">
        <v>41534.313067390096</v>
      </c>
      <c r="V40" s="74">
        <v>1471.7117486099999</v>
      </c>
      <c r="W40" s="74">
        <v>149.30409044000001</v>
      </c>
      <c r="X40" s="74"/>
      <c r="Y40" s="74">
        <v>22520.098936140002</v>
      </c>
      <c r="Z40" s="56">
        <v>24141.114775190003</v>
      </c>
      <c r="AA40" s="74">
        <v>1532.1123238599998</v>
      </c>
      <c r="AB40" s="74"/>
      <c r="AC40" s="56">
        <v>22923.622388390002</v>
      </c>
      <c r="AD40" s="56">
        <v>24455.734712250003</v>
      </c>
      <c r="AE40" s="56">
        <v>48596.849487440006</v>
      </c>
      <c r="AF40" s="75">
        <v>9870</v>
      </c>
      <c r="AG40" s="75">
        <v>37403.500720909091</v>
      </c>
      <c r="AH40" s="74">
        <v>8430.8639999999996</v>
      </c>
      <c r="AI40" s="74">
        <v>89394.107156409998</v>
      </c>
      <c r="AJ40" s="56">
        <v>145098.4718773191</v>
      </c>
      <c r="AK40" s="74">
        <v>11387.527642037641</v>
      </c>
      <c r="AL40" s="74">
        <v>1820.7582301442922</v>
      </c>
      <c r="AM40" s="74" t="s">
        <v>249</v>
      </c>
      <c r="AN40" s="74">
        <v>9016.2625079200006</v>
      </c>
      <c r="AO40" s="74">
        <v>682.50455718000001</v>
      </c>
      <c r="AP40" s="56">
        <v>22907.052937281936</v>
      </c>
      <c r="AQ40" s="74">
        <v>14453.014999999999</v>
      </c>
      <c r="AR40" s="74">
        <v>11401.217000000001</v>
      </c>
      <c r="AS40" s="74">
        <v>20569.388999999999</v>
      </c>
      <c r="AT40" s="74">
        <v>23948.146000000001</v>
      </c>
      <c r="AU40" s="56">
        <v>70371.766999999993</v>
      </c>
      <c r="AV40" s="74">
        <v>23771.712</v>
      </c>
      <c r="AW40" s="75">
        <v>113.81015694</v>
      </c>
      <c r="AX40" s="56">
        <v>23885.522156939998</v>
      </c>
    </row>
    <row r="41" spans="1:50" ht="15" customHeight="1" x14ac:dyDescent="0.25">
      <c r="A41" s="73">
        <v>2003</v>
      </c>
      <c r="B41" s="74" t="s">
        <v>249</v>
      </c>
      <c r="C41" s="74" t="s">
        <v>249</v>
      </c>
      <c r="D41" s="74" t="s">
        <v>249</v>
      </c>
      <c r="E41" s="74" t="s">
        <v>249</v>
      </c>
      <c r="F41" s="56" t="s">
        <v>249</v>
      </c>
      <c r="G41" s="74" t="s">
        <v>249</v>
      </c>
      <c r="H41" s="74" t="s">
        <v>249</v>
      </c>
      <c r="I41" s="74" t="s">
        <v>249</v>
      </c>
      <c r="J41" s="56" t="s">
        <v>249</v>
      </c>
      <c r="K41" s="56" t="s">
        <v>249</v>
      </c>
      <c r="L41" s="74">
        <v>5054.2560000000003</v>
      </c>
      <c r="M41" s="74">
        <v>13304.31</v>
      </c>
      <c r="N41" s="74">
        <v>17059.359</v>
      </c>
      <c r="O41" s="74">
        <v>8324.6579999999994</v>
      </c>
      <c r="P41" s="56">
        <v>43742.582999999999</v>
      </c>
      <c r="Q41" s="74">
        <v>23375.797999999999</v>
      </c>
      <c r="R41" s="74">
        <v>2984.1439999999998</v>
      </c>
      <c r="S41" s="74">
        <v>7709.04</v>
      </c>
      <c r="T41" s="56">
        <v>8515.9285483715685</v>
      </c>
      <c r="U41" s="56">
        <v>42584.910548371568</v>
      </c>
      <c r="V41" s="74">
        <v>2835.8935508300001</v>
      </c>
      <c r="W41" s="74">
        <v>287.69934574000001</v>
      </c>
      <c r="X41" s="74"/>
      <c r="Y41" s="74">
        <v>21201.710401110002</v>
      </c>
      <c r="Z41" s="56">
        <v>24325.303297680002</v>
      </c>
      <c r="AA41" s="74">
        <v>3062.7749678499999</v>
      </c>
      <c r="AB41" s="74"/>
      <c r="AC41" s="56">
        <v>21568.786273170001</v>
      </c>
      <c r="AD41" s="56">
        <v>24631.561241020001</v>
      </c>
      <c r="AE41" s="56">
        <v>48956.8645387</v>
      </c>
      <c r="AF41" s="75">
        <v>11450</v>
      </c>
      <c r="AG41" s="75">
        <v>41047.934954545453</v>
      </c>
      <c r="AH41" s="74">
        <v>8933.5059999999994</v>
      </c>
      <c r="AI41" s="74">
        <v>109270.23333203999</v>
      </c>
      <c r="AJ41" s="56">
        <v>170701.67428658545</v>
      </c>
      <c r="AK41" s="74">
        <v>12079.444803150023</v>
      </c>
      <c r="AL41" s="74">
        <v>2133.906247588578</v>
      </c>
      <c r="AM41" s="74" t="s">
        <v>249</v>
      </c>
      <c r="AN41" s="74">
        <v>9693.3929662999999</v>
      </c>
      <c r="AO41" s="74">
        <v>1675.85352837</v>
      </c>
      <c r="AP41" s="56">
        <v>25582.597545408604</v>
      </c>
      <c r="AQ41" s="74">
        <v>14736.703</v>
      </c>
      <c r="AR41" s="74">
        <v>11460.35</v>
      </c>
      <c r="AS41" s="74">
        <v>20965.114000000001</v>
      </c>
      <c r="AT41" s="74">
        <v>24162.427</v>
      </c>
      <c r="AU41" s="56">
        <v>71324.593999999997</v>
      </c>
      <c r="AV41" s="74">
        <v>24193.157999999999</v>
      </c>
      <c r="AW41" s="75">
        <v>112.77253872</v>
      </c>
      <c r="AX41" s="56">
        <v>24305.93053872</v>
      </c>
    </row>
    <row r="42" spans="1:50" ht="15" customHeight="1" x14ac:dyDescent="0.25">
      <c r="A42" s="73">
        <v>2004</v>
      </c>
      <c r="B42" s="74" t="s">
        <v>249</v>
      </c>
      <c r="C42" s="74" t="s">
        <v>249</v>
      </c>
      <c r="D42" s="74" t="s">
        <v>249</v>
      </c>
      <c r="E42" s="74" t="s">
        <v>249</v>
      </c>
      <c r="F42" s="56" t="s">
        <v>249</v>
      </c>
      <c r="G42" s="74" t="s">
        <v>249</v>
      </c>
      <c r="H42" s="74" t="s">
        <v>249</v>
      </c>
      <c r="I42" s="74" t="s">
        <v>249</v>
      </c>
      <c r="J42" s="56" t="s">
        <v>249</v>
      </c>
      <c r="K42" s="56" t="s">
        <v>249</v>
      </c>
      <c r="L42" s="74">
        <v>5085.5889999999999</v>
      </c>
      <c r="M42" s="74">
        <v>13386.788</v>
      </c>
      <c r="N42" s="74">
        <v>17165.116000000002</v>
      </c>
      <c r="O42" s="74">
        <v>8376.2649999999994</v>
      </c>
      <c r="P42" s="56">
        <v>44013.758000000002</v>
      </c>
      <c r="Q42" s="74">
        <v>23770.933000000001</v>
      </c>
      <c r="R42" s="74">
        <v>3002.6439999999998</v>
      </c>
      <c r="S42" s="74">
        <v>8257.2710000000006</v>
      </c>
      <c r="T42" s="56">
        <v>8871.2765354389867</v>
      </c>
      <c r="U42" s="56">
        <v>43902.124535438983</v>
      </c>
      <c r="V42" s="74">
        <v>4559.3709894899994</v>
      </c>
      <c r="W42" s="74">
        <v>462.54488299000002</v>
      </c>
      <c r="X42" s="74"/>
      <c r="Y42" s="74">
        <v>19450.757095430003</v>
      </c>
      <c r="Z42" s="56">
        <v>24472.672967910003</v>
      </c>
      <c r="AA42" s="74">
        <v>5041.4502266199997</v>
      </c>
      <c r="AB42" s="74"/>
      <c r="AC42" s="56">
        <v>19690.554890299998</v>
      </c>
      <c r="AD42" s="56">
        <v>24732.005116919998</v>
      </c>
      <c r="AE42" s="56">
        <v>49204.678084829997</v>
      </c>
      <c r="AF42" s="75">
        <v>13489.999999999998</v>
      </c>
      <c r="AG42" s="75">
        <v>44526.763023636362</v>
      </c>
      <c r="AH42" s="74">
        <v>9436.1479999999992</v>
      </c>
      <c r="AI42" s="74">
        <v>136230.67312391</v>
      </c>
      <c r="AJ42" s="56">
        <v>203683.58414754638</v>
      </c>
      <c r="AK42" s="74">
        <v>12807.606284618847</v>
      </c>
      <c r="AL42" s="74">
        <v>2720.5858639210201</v>
      </c>
      <c r="AM42" s="74" t="s">
        <v>249</v>
      </c>
      <c r="AN42" s="74">
        <v>10910.024332699999</v>
      </c>
      <c r="AO42" s="74">
        <v>3110.9279499499999</v>
      </c>
      <c r="AP42" s="56">
        <v>29549.144431189867</v>
      </c>
      <c r="AQ42" s="74">
        <v>15023.138999999999</v>
      </c>
      <c r="AR42" s="74">
        <v>11512.99</v>
      </c>
      <c r="AS42" s="74">
        <v>21287.274000000001</v>
      </c>
      <c r="AT42" s="74">
        <v>24344.181</v>
      </c>
      <c r="AU42" s="56">
        <v>72167.584000000003</v>
      </c>
      <c r="AV42" s="74">
        <v>24619.168000000001</v>
      </c>
      <c r="AW42" s="75">
        <v>111.67850115</v>
      </c>
      <c r="AX42" s="56">
        <v>24730.846501150001</v>
      </c>
    </row>
    <row r="43" spans="1:50" ht="15" customHeight="1" x14ac:dyDescent="0.25">
      <c r="A43" s="73">
        <v>2005</v>
      </c>
      <c r="B43" s="74" t="s">
        <v>249</v>
      </c>
      <c r="C43" s="74" t="s">
        <v>249</v>
      </c>
      <c r="D43" s="74" t="s">
        <v>249</v>
      </c>
      <c r="E43" s="74" t="s">
        <v>249</v>
      </c>
      <c r="F43" s="56" t="s">
        <v>249</v>
      </c>
      <c r="G43" s="74" t="s">
        <v>249</v>
      </c>
      <c r="H43" s="74" t="s">
        <v>249</v>
      </c>
      <c r="I43" s="74" t="s">
        <v>249</v>
      </c>
      <c r="J43" s="56" t="s">
        <v>249</v>
      </c>
      <c r="K43" s="56" t="s">
        <v>249</v>
      </c>
      <c r="L43" s="74">
        <v>5131.8220000000001</v>
      </c>
      <c r="M43" s="74">
        <v>13508.485000000001</v>
      </c>
      <c r="N43" s="74">
        <v>17321.16</v>
      </c>
      <c r="O43" s="74">
        <v>8452.4120000000003</v>
      </c>
      <c r="P43" s="56">
        <v>44413.879000000001</v>
      </c>
      <c r="Q43" s="74">
        <v>23987.03</v>
      </c>
      <c r="R43" s="74">
        <v>3029.94</v>
      </c>
      <c r="S43" s="74">
        <v>8837.3269999999993</v>
      </c>
      <c r="T43" s="56">
        <v>9218.6626975743839</v>
      </c>
      <c r="U43" s="56">
        <v>45072.959697574384</v>
      </c>
      <c r="V43" s="74">
        <v>6626.1444058800007</v>
      </c>
      <c r="W43" s="74">
        <v>672.21754841999996</v>
      </c>
      <c r="X43" s="74"/>
      <c r="Y43" s="74">
        <v>17291.243716820001</v>
      </c>
      <c r="Z43" s="56">
        <v>24589.60567112</v>
      </c>
      <c r="AA43" s="74">
        <v>7387.18320606</v>
      </c>
      <c r="AB43" s="74"/>
      <c r="AC43" s="56">
        <v>17398.221399170001</v>
      </c>
      <c r="AD43" s="56">
        <v>24785.40460523</v>
      </c>
      <c r="AE43" s="56">
        <v>49375.010276350004</v>
      </c>
      <c r="AF43" s="75">
        <v>16009.999999999998</v>
      </c>
      <c r="AG43" s="75">
        <v>46160.108806363634</v>
      </c>
      <c r="AH43" s="74">
        <v>9938.7899999999972</v>
      </c>
      <c r="AI43" s="74">
        <v>170119.35434816001</v>
      </c>
      <c r="AJ43" s="56">
        <v>242228.25315452364</v>
      </c>
      <c r="AK43" s="74">
        <v>13452.748486019209</v>
      </c>
      <c r="AL43" s="74">
        <v>3675.2472891045268</v>
      </c>
      <c r="AM43" s="74" t="s">
        <v>249</v>
      </c>
      <c r="AN43" s="74">
        <v>11729.860529740001</v>
      </c>
      <c r="AO43" s="74">
        <v>4871.4400058399997</v>
      </c>
      <c r="AP43" s="56">
        <v>33729.296310703736</v>
      </c>
      <c r="AQ43" s="74">
        <v>15356.911</v>
      </c>
      <c r="AR43" s="74">
        <v>11593.21</v>
      </c>
      <c r="AS43" s="74">
        <v>21616.84</v>
      </c>
      <c r="AT43" s="74">
        <v>24586.991999999998</v>
      </c>
      <c r="AU43" s="56">
        <v>73153.952999999994</v>
      </c>
      <c r="AV43" s="74">
        <v>25096.797000000002</v>
      </c>
      <c r="AW43" s="75">
        <v>110.57147268999999</v>
      </c>
      <c r="AX43" s="56">
        <v>25207.368472690003</v>
      </c>
    </row>
    <row r="44" spans="1:50" ht="15" customHeight="1" x14ac:dyDescent="0.25">
      <c r="A44" s="73">
        <v>2006</v>
      </c>
      <c r="B44" s="74">
        <v>425140.26592571998</v>
      </c>
      <c r="C44" s="74">
        <v>33699.506711669994</v>
      </c>
      <c r="D44" s="74">
        <v>32484.257407960002</v>
      </c>
      <c r="E44" s="74">
        <v>225.84893135999999</v>
      </c>
      <c r="F44" s="56">
        <v>491549.87897670997</v>
      </c>
      <c r="G44" s="74">
        <v>41424.29738602</v>
      </c>
      <c r="H44" s="74">
        <v>108490.20526347999</v>
      </c>
      <c r="I44" s="74" t="s">
        <v>249</v>
      </c>
      <c r="J44" s="56">
        <v>149914.50264949998</v>
      </c>
      <c r="K44" s="56">
        <v>641464.38162620994</v>
      </c>
      <c r="L44" s="74">
        <v>5008.3310000000001</v>
      </c>
      <c r="M44" s="74">
        <v>13333.684999999999</v>
      </c>
      <c r="N44" s="74">
        <v>16794.335999999999</v>
      </c>
      <c r="O44" s="74">
        <v>8249.0159999999996</v>
      </c>
      <c r="P44" s="56">
        <v>43385.368000000002</v>
      </c>
      <c r="Q44" s="74">
        <v>24428.126</v>
      </c>
      <c r="R44" s="74">
        <v>3053.5149999999999</v>
      </c>
      <c r="S44" s="74">
        <v>9669.4660000000003</v>
      </c>
      <c r="T44" s="56">
        <v>9522.7679969685469</v>
      </c>
      <c r="U44" s="56">
        <v>46673.874996968552</v>
      </c>
      <c r="V44" s="74">
        <v>8972.9259470300003</v>
      </c>
      <c r="W44" s="74">
        <v>910.29683521000004</v>
      </c>
      <c r="X44" s="74"/>
      <c r="Y44" s="74">
        <v>14821.622321769999</v>
      </c>
      <c r="Z44" s="56">
        <v>24704.845104009997</v>
      </c>
      <c r="AA44" s="74">
        <v>9975.3039781099997</v>
      </c>
      <c r="AB44" s="74"/>
      <c r="AC44" s="56">
        <v>14861.4601666</v>
      </c>
      <c r="AD44" s="56">
        <v>24836.76414471</v>
      </c>
      <c r="AE44" s="56">
        <v>49541.609248719993</v>
      </c>
      <c r="AF44" s="75">
        <v>18099.999999999996</v>
      </c>
      <c r="AG44" s="75">
        <v>46478.150346363633</v>
      </c>
      <c r="AH44" s="74">
        <v>10441.431999999999</v>
      </c>
      <c r="AI44" s="74">
        <v>198744.79824047</v>
      </c>
      <c r="AJ44" s="56">
        <v>273764.38058683363</v>
      </c>
      <c r="AK44" s="74">
        <v>13853.386408220076</v>
      </c>
      <c r="AL44" s="74">
        <v>5121.2237036681181</v>
      </c>
      <c r="AM44" s="74" t="s">
        <v>249</v>
      </c>
      <c r="AN44" s="74">
        <v>12210.62017131</v>
      </c>
      <c r="AO44" s="74">
        <v>6772.3244494399996</v>
      </c>
      <c r="AP44" s="56">
        <v>37957.554732638193</v>
      </c>
      <c r="AQ44" s="74">
        <v>15674.798000000001</v>
      </c>
      <c r="AR44" s="74">
        <v>11652.762000000001</v>
      </c>
      <c r="AS44" s="74">
        <v>21887.33</v>
      </c>
      <c r="AT44" s="74">
        <v>24821.684000000001</v>
      </c>
      <c r="AU44" s="56">
        <v>74036.573999999993</v>
      </c>
      <c r="AV44" s="74">
        <v>25323.210000000003</v>
      </c>
      <c r="AW44" s="75">
        <v>109.46819341000001</v>
      </c>
      <c r="AX44" s="56">
        <v>25432.678193410004</v>
      </c>
    </row>
    <row r="45" spans="1:50" ht="15" customHeight="1" x14ac:dyDescent="0.25">
      <c r="A45" s="73">
        <v>2007</v>
      </c>
      <c r="B45" s="74">
        <v>439879.46921757003</v>
      </c>
      <c r="C45" s="74">
        <v>35215.1738215</v>
      </c>
      <c r="D45" s="74">
        <v>34851.01467402</v>
      </c>
      <c r="E45" s="74">
        <v>264.47394048000001</v>
      </c>
      <c r="F45" s="56">
        <v>510210.13165356999</v>
      </c>
      <c r="G45" s="74">
        <v>45772.851492219997</v>
      </c>
      <c r="H45" s="74">
        <v>122073.87892064001</v>
      </c>
      <c r="I45" s="74" t="s">
        <v>249</v>
      </c>
      <c r="J45" s="56">
        <v>167846.73041285999</v>
      </c>
      <c r="K45" s="56">
        <v>678056.86206643004</v>
      </c>
      <c r="L45" s="74">
        <v>4389.6679999999997</v>
      </c>
      <c r="M45" s="74">
        <v>15492.945</v>
      </c>
      <c r="N45" s="74">
        <v>13389.598</v>
      </c>
      <c r="O45" s="74">
        <v>7230.0410000000002</v>
      </c>
      <c r="P45" s="56">
        <v>40502.251999999993</v>
      </c>
      <c r="Q45" s="74">
        <v>24624.548999999999</v>
      </c>
      <c r="R45" s="74">
        <v>3078.0680000000002</v>
      </c>
      <c r="S45" s="74">
        <v>9490.7119999999995</v>
      </c>
      <c r="T45" s="56">
        <v>9799.3037555809897</v>
      </c>
      <c r="U45" s="56">
        <v>46992.632755580984</v>
      </c>
      <c r="V45" s="74">
        <v>11516.210235889999</v>
      </c>
      <c r="W45" s="74">
        <v>1168.31118335</v>
      </c>
      <c r="X45" s="74"/>
      <c r="Y45" s="74">
        <v>12201.239174370001</v>
      </c>
      <c r="Z45" s="56">
        <v>24885.760593610001</v>
      </c>
      <c r="AA45" s="74">
        <v>12787.39455882</v>
      </c>
      <c r="AB45" s="74"/>
      <c r="AC45" s="56">
        <v>12259.59317142</v>
      </c>
      <c r="AD45" s="56">
        <v>25046.987730239998</v>
      </c>
      <c r="AE45" s="56">
        <v>49932.748323849999</v>
      </c>
      <c r="AF45" s="75">
        <v>20400.000000000004</v>
      </c>
      <c r="AG45" s="75">
        <v>43413.491685454544</v>
      </c>
      <c r="AH45" s="74">
        <v>10944.073999999999</v>
      </c>
      <c r="AI45" s="74">
        <v>222338.20492706998</v>
      </c>
      <c r="AJ45" s="56">
        <v>297095.77061252453</v>
      </c>
      <c r="AK45" s="74">
        <v>13892.121237549245</v>
      </c>
      <c r="AL45" s="74">
        <v>7165.6691610051239</v>
      </c>
      <c r="AM45" s="74" t="s">
        <v>249</v>
      </c>
      <c r="AN45" s="74">
        <v>12327.811333239999</v>
      </c>
      <c r="AO45" s="74">
        <v>8623.1506540900009</v>
      </c>
      <c r="AP45" s="56">
        <v>42008.752385884363</v>
      </c>
      <c r="AQ45" s="74">
        <v>16020.992</v>
      </c>
      <c r="AR45" s="74">
        <v>11138.188</v>
      </c>
      <c r="AS45" s="74">
        <v>22109.095000000001</v>
      </c>
      <c r="AT45" s="74">
        <v>25039.955999999998</v>
      </c>
      <c r="AU45" s="56">
        <v>74308.231</v>
      </c>
      <c r="AV45" s="74">
        <v>25547.94</v>
      </c>
      <c r="AW45" s="75">
        <v>108.37403453</v>
      </c>
      <c r="AX45" s="56">
        <v>25656.314034529998</v>
      </c>
    </row>
    <row r="46" spans="1:50" ht="15" customHeight="1" x14ac:dyDescent="0.25">
      <c r="A46" s="73">
        <v>2008</v>
      </c>
      <c r="B46" s="74">
        <v>449031.22520455002</v>
      </c>
      <c r="C46" s="74">
        <v>37579.012456029996</v>
      </c>
      <c r="D46" s="74">
        <v>41402.062090079999</v>
      </c>
      <c r="E46" s="74">
        <v>414.59733976000001</v>
      </c>
      <c r="F46" s="56">
        <v>528426.89709042013</v>
      </c>
      <c r="G46" s="74">
        <v>49972.982083970004</v>
      </c>
      <c r="H46" s="74">
        <v>138824.39000289</v>
      </c>
      <c r="I46" s="74">
        <v>98.623094230000007</v>
      </c>
      <c r="J46" s="56">
        <v>188895.99518108999</v>
      </c>
      <c r="K46" s="56">
        <v>717322.89227151009</v>
      </c>
      <c r="L46" s="74">
        <v>4437.9690000000001</v>
      </c>
      <c r="M46" s="74">
        <v>16224.06</v>
      </c>
      <c r="N46" s="74">
        <v>13791.745000000001</v>
      </c>
      <c r="O46" s="74">
        <v>7309.5959999999995</v>
      </c>
      <c r="P46" s="56">
        <v>41763.369999999995</v>
      </c>
      <c r="Q46" s="74">
        <v>24840.666000000001</v>
      </c>
      <c r="R46" s="74">
        <v>3105.0830000000001</v>
      </c>
      <c r="S46" s="74">
        <v>9574.0069999999996</v>
      </c>
      <c r="T46" s="56">
        <v>10054.91471982566</v>
      </c>
      <c r="U46" s="56">
        <v>47574.670719825663</v>
      </c>
      <c r="V46" s="74">
        <v>14221.43481008</v>
      </c>
      <c r="W46" s="74">
        <v>1431.9127997099999</v>
      </c>
      <c r="X46" s="74"/>
      <c r="Y46" s="74">
        <v>9424.8369244599999</v>
      </c>
      <c r="Z46" s="56">
        <v>25078.184534250002</v>
      </c>
      <c r="AA46" s="74">
        <v>15744.65483625</v>
      </c>
      <c r="AB46" s="74"/>
      <c r="AC46" s="56">
        <v>9501.3341209600003</v>
      </c>
      <c r="AD46" s="56">
        <v>25245.98895721</v>
      </c>
      <c r="AE46" s="56">
        <v>50324.173491460002</v>
      </c>
      <c r="AF46" s="75">
        <v>21740.000000000004</v>
      </c>
      <c r="AG46" s="75">
        <v>39316.327790303032</v>
      </c>
      <c r="AH46" s="74">
        <v>11446.715999999999</v>
      </c>
      <c r="AI46" s="74">
        <v>240850.62305992001</v>
      </c>
      <c r="AJ46" s="56">
        <v>313353.66685022303</v>
      </c>
      <c r="AK46" s="74">
        <v>13515.002750449394</v>
      </c>
      <c r="AL46" s="74">
        <v>9722.730772345416</v>
      </c>
      <c r="AM46" s="74" t="s">
        <v>249</v>
      </c>
      <c r="AN46" s="74">
        <v>11577.360068120001</v>
      </c>
      <c r="AO46" s="74">
        <v>10420.041029100001</v>
      </c>
      <c r="AP46" s="56">
        <v>45235.134620014811</v>
      </c>
      <c r="AQ46" s="74">
        <v>16332.269</v>
      </c>
      <c r="AR46" s="74">
        <v>10988.708000000001</v>
      </c>
      <c r="AS46" s="74">
        <v>22331.115000000002</v>
      </c>
      <c r="AT46" s="74">
        <v>25253.146000000001</v>
      </c>
      <c r="AU46" s="56">
        <v>74905.238000000012</v>
      </c>
      <c r="AV46" s="74">
        <v>25787.519999999997</v>
      </c>
      <c r="AW46" s="75">
        <v>107.2903907</v>
      </c>
      <c r="AX46" s="56">
        <v>25894.810390699997</v>
      </c>
    </row>
    <row r="47" spans="1:50" ht="30" customHeight="1" x14ac:dyDescent="0.25">
      <c r="A47" s="73">
        <v>2009</v>
      </c>
      <c r="B47" s="74">
        <v>360460.90760861</v>
      </c>
      <c r="C47" s="74">
        <v>56443.948207829999</v>
      </c>
      <c r="D47" s="74">
        <v>127088.23801723</v>
      </c>
      <c r="E47" s="74">
        <v>2662.5712592999998</v>
      </c>
      <c r="F47" s="56">
        <v>546655.66509297001</v>
      </c>
      <c r="G47" s="74">
        <v>44436.367723930001</v>
      </c>
      <c r="H47" s="74">
        <v>165798.88848852</v>
      </c>
      <c r="I47" s="74">
        <v>1043.56720122</v>
      </c>
      <c r="J47" s="56">
        <v>211278.82341366998</v>
      </c>
      <c r="K47" s="56">
        <v>757934.48850663996</v>
      </c>
      <c r="L47" s="74">
        <v>4432.8310000000001</v>
      </c>
      <c r="M47" s="74">
        <v>16636.151999999998</v>
      </c>
      <c r="N47" s="74">
        <v>14106.831</v>
      </c>
      <c r="O47" s="74">
        <v>7301.1329999999998</v>
      </c>
      <c r="P47" s="56">
        <v>42476.947</v>
      </c>
      <c r="Q47" s="74">
        <v>25032.455000000002</v>
      </c>
      <c r="R47" s="74">
        <v>3129.056</v>
      </c>
      <c r="S47" s="74">
        <v>10169.434999999999</v>
      </c>
      <c r="T47" s="56">
        <v>10273.592248534749</v>
      </c>
      <c r="U47" s="56">
        <v>48604.538248534751</v>
      </c>
      <c r="V47" s="74">
        <v>16736.102812149998</v>
      </c>
      <c r="W47" s="74">
        <v>1596.64733348</v>
      </c>
      <c r="X47" s="74"/>
      <c r="Y47" s="74">
        <v>6789.3761050399999</v>
      </c>
      <c r="Z47" s="56">
        <v>25122.126250669997</v>
      </c>
      <c r="AA47" s="74">
        <v>18443.88256192</v>
      </c>
      <c r="AB47" s="74"/>
      <c r="AC47" s="56">
        <v>6850.4074995700003</v>
      </c>
      <c r="AD47" s="56">
        <v>25294.290061489999</v>
      </c>
      <c r="AE47" s="56">
        <v>50416.41631216</v>
      </c>
      <c r="AF47" s="75">
        <v>23650</v>
      </c>
      <c r="AG47" s="75">
        <v>35219.16389515152</v>
      </c>
      <c r="AH47" s="74">
        <v>11949.357999999998</v>
      </c>
      <c r="AI47" s="74">
        <v>256395.30063087001</v>
      </c>
      <c r="AJ47" s="56">
        <v>327213.82252602151</v>
      </c>
      <c r="AK47" s="74">
        <v>12714.370157964473</v>
      </c>
      <c r="AL47" s="74">
        <v>12336.241711435057</v>
      </c>
      <c r="AM47" s="74" t="s">
        <v>249</v>
      </c>
      <c r="AN47" s="74">
        <v>10681.5318938</v>
      </c>
      <c r="AO47" s="74">
        <v>12203.0585739</v>
      </c>
      <c r="AP47" s="56">
        <v>47935.20233709953</v>
      </c>
      <c r="AQ47" s="74">
        <v>16537.052</v>
      </c>
      <c r="AR47" s="74">
        <v>11231.486999999999</v>
      </c>
      <c r="AS47" s="74">
        <v>22553.134999999998</v>
      </c>
      <c r="AT47" s="74">
        <v>25462.422999999999</v>
      </c>
      <c r="AU47" s="56">
        <v>75784.096999999994</v>
      </c>
      <c r="AV47" s="74">
        <v>26056.601999999999</v>
      </c>
      <c r="AW47" s="75">
        <v>106.21750208</v>
      </c>
      <c r="AX47" s="56">
        <v>26162.819502079998</v>
      </c>
    </row>
    <row r="48" spans="1:50" ht="15" customHeight="1" x14ac:dyDescent="0.25">
      <c r="A48" s="73">
        <v>2010</v>
      </c>
      <c r="B48" s="74">
        <v>361743.85193708003</v>
      </c>
      <c r="C48" s="74">
        <v>60319.258471989997</v>
      </c>
      <c r="D48" s="74">
        <v>140664.19806284001</v>
      </c>
      <c r="E48" s="74">
        <v>2997.8224628599996</v>
      </c>
      <c r="F48" s="56">
        <v>565725.1309347701</v>
      </c>
      <c r="G48" s="74">
        <v>38317.076012029996</v>
      </c>
      <c r="H48" s="74">
        <v>195048.32476036999</v>
      </c>
      <c r="I48" s="74">
        <v>2232.0240594299999</v>
      </c>
      <c r="J48" s="56">
        <v>235597.42483182997</v>
      </c>
      <c r="K48" s="56">
        <v>801322.55576660007</v>
      </c>
      <c r="L48" s="74">
        <v>4618.0379999999996</v>
      </c>
      <c r="M48" s="74">
        <v>17219.061000000002</v>
      </c>
      <c r="N48" s="74">
        <v>14590.197</v>
      </c>
      <c r="O48" s="74">
        <v>7606.1809999999996</v>
      </c>
      <c r="P48" s="56">
        <v>44033.476999999999</v>
      </c>
      <c r="Q48" s="74">
        <v>25237.097000000002</v>
      </c>
      <c r="R48" s="74">
        <v>3154.6370000000002</v>
      </c>
      <c r="S48" s="74">
        <v>10515.457</v>
      </c>
      <c r="T48" s="56">
        <v>10472.173441137646</v>
      </c>
      <c r="U48" s="56">
        <v>49379.364441137644</v>
      </c>
      <c r="V48" s="74">
        <v>19390.482067820001</v>
      </c>
      <c r="W48" s="74">
        <v>1795.5293792300001</v>
      </c>
      <c r="X48" s="74"/>
      <c r="Y48" s="74">
        <v>4531.7157175000002</v>
      </c>
      <c r="Z48" s="56">
        <v>25717.72716455</v>
      </c>
      <c r="AA48" s="74">
        <v>22354.805454220001</v>
      </c>
      <c r="AB48" s="74"/>
      <c r="AC48" s="56">
        <v>4565.1945457800002</v>
      </c>
      <c r="AD48" s="56">
        <v>26920</v>
      </c>
      <c r="AE48" s="56">
        <v>52637.72716455</v>
      </c>
      <c r="AF48" s="75">
        <v>24930</v>
      </c>
      <c r="AG48" s="75">
        <v>31122</v>
      </c>
      <c r="AH48" s="74">
        <v>12452</v>
      </c>
      <c r="AI48" s="74">
        <v>268767.64824389998</v>
      </c>
      <c r="AJ48" s="56">
        <v>337271.64824389998</v>
      </c>
      <c r="AK48" s="74">
        <v>11503.601871607107</v>
      </c>
      <c r="AL48" s="74">
        <v>14315.573286815601</v>
      </c>
      <c r="AM48" s="74">
        <v>25868.025000000001</v>
      </c>
      <c r="AN48" s="74">
        <v>9909.3672884999996</v>
      </c>
      <c r="AO48" s="74">
        <v>14009.987528540001</v>
      </c>
      <c r="AP48" s="56">
        <v>75606.554975462714</v>
      </c>
      <c r="AQ48" s="74">
        <v>17093.978999999999</v>
      </c>
      <c r="AR48" s="74">
        <v>11522.745000000001</v>
      </c>
      <c r="AS48" s="74">
        <v>22775.325000000001</v>
      </c>
      <c r="AT48" s="74">
        <v>25669.505000000001</v>
      </c>
      <c r="AU48" s="56">
        <v>77061.554000000004</v>
      </c>
      <c r="AV48" s="74">
        <v>26325.684000000005</v>
      </c>
      <c r="AW48" s="75">
        <v>105.20932913</v>
      </c>
      <c r="AX48" s="56">
        <v>26430.893329130005</v>
      </c>
    </row>
    <row r="49" spans="1:50" ht="15" customHeight="1" x14ac:dyDescent="0.25">
      <c r="A49" s="73">
        <v>2011</v>
      </c>
      <c r="B49" s="74">
        <v>364891.58181725</v>
      </c>
      <c r="C49" s="74">
        <v>63817.552541199999</v>
      </c>
      <c r="D49" s="74">
        <v>152508.14190299</v>
      </c>
      <c r="E49" s="74">
        <v>3287.53259093</v>
      </c>
      <c r="F49" s="56">
        <v>584504.80885237001</v>
      </c>
      <c r="G49" s="74">
        <v>40099.448271070003</v>
      </c>
      <c r="H49" s="74">
        <v>218943.68910433998</v>
      </c>
      <c r="I49" s="74">
        <v>2772.36833613</v>
      </c>
      <c r="J49" s="56">
        <v>261815.50571153997</v>
      </c>
      <c r="K49" s="56">
        <v>846320.31456391001</v>
      </c>
      <c r="L49" s="74">
        <v>4621.1270000000004</v>
      </c>
      <c r="M49" s="74">
        <v>17368.940999999999</v>
      </c>
      <c r="N49" s="74">
        <v>13344.43</v>
      </c>
      <c r="O49" s="74">
        <v>7611.268</v>
      </c>
      <c r="P49" s="56">
        <v>42945.766000000003</v>
      </c>
      <c r="Q49" s="74">
        <v>25682.733</v>
      </c>
      <c r="R49" s="74">
        <v>3177.2449999999999</v>
      </c>
      <c r="S49" s="74">
        <v>10855.588</v>
      </c>
      <c r="T49" s="56">
        <v>10590.81781818182</v>
      </c>
      <c r="U49" s="56">
        <v>50306.383818181821</v>
      </c>
      <c r="V49" s="74">
        <v>21276.723571940001</v>
      </c>
      <c r="W49" s="74">
        <v>1815.28353935</v>
      </c>
      <c r="X49" s="74"/>
      <c r="Y49" s="74">
        <v>2780.7674521400004</v>
      </c>
      <c r="Z49" s="56">
        <v>25872.774563430001</v>
      </c>
      <c r="AA49" s="74">
        <v>23634.513204799998</v>
      </c>
      <c r="AB49" s="74"/>
      <c r="AC49" s="56">
        <v>2792.4867952</v>
      </c>
      <c r="AD49" s="56">
        <v>26426.999999999996</v>
      </c>
      <c r="AE49" s="56">
        <v>52299.774563429994</v>
      </c>
      <c r="AF49" s="75">
        <v>25770</v>
      </c>
      <c r="AG49" s="75">
        <v>30635</v>
      </c>
      <c r="AH49" s="74">
        <v>12797.000000000002</v>
      </c>
      <c r="AI49" s="74">
        <v>279307.54507466999</v>
      </c>
      <c r="AJ49" s="56">
        <v>348509.54507466999</v>
      </c>
      <c r="AK49" s="74">
        <v>10076.791867847254</v>
      </c>
      <c r="AL49" s="74">
        <v>15445.957359124839</v>
      </c>
      <c r="AM49" s="74">
        <v>26053.412</v>
      </c>
      <c r="AN49" s="74">
        <v>9331.6422236300004</v>
      </c>
      <c r="AO49" s="74">
        <v>15853.42776692</v>
      </c>
      <c r="AP49" s="56">
        <v>76761.231217522087</v>
      </c>
      <c r="AQ49" s="74">
        <v>17193.811000000002</v>
      </c>
      <c r="AR49" s="74">
        <v>11576.63</v>
      </c>
      <c r="AS49" s="74">
        <v>22997.514999999999</v>
      </c>
      <c r="AT49" s="74">
        <v>25875.786</v>
      </c>
      <c r="AU49" s="56">
        <v>77643.741999999998</v>
      </c>
      <c r="AV49" s="74">
        <v>26594.766000000003</v>
      </c>
      <c r="AW49" s="75">
        <v>104.26523608000001</v>
      </c>
      <c r="AX49" s="56">
        <v>26699.031236080002</v>
      </c>
    </row>
    <row r="50" spans="1:50" ht="15" customHeight="1" x14ac:dyDescent="0.25">
      <c r="A50" s="73">
        <v>2012</v>
      </c>
      <c r="B50" s="74">
        <v>338872.60302420001</v>
      </c>
      <c r="C50" s="74">
        <v>76292.612430630004</v>
      </c>
      <c r="D50" s="74">
        <v>185273.59439533</v>
      </c>
      <c r="E50" s="74">
        <v>4160.8071593300001</v>
      </c>
      <c r="F50" s="56">
        <v>604599.61700949003</v>
      </c>
      <c r="G50" s="74">
        <v>43385.69297833</v>
      </c>
      <c r="H50" s="74">
        <v>242502.29449887999</v>
      </c>
      <c r="I50" s="74">
        <v>4920.8640132999999</v>
      </c>
      <c r="J50" s="56">
        <v>290808.85149050999</v>
      </c>
      <c r="K50" s="56">
        <v>895408.46849999996</v>
      </c>
      <c r="L50" s="74">
        <v>4632.2860000000001</v>
      </c>
      <c r="M50" s="74">
        <v>17551.396000000001</v>
      </c>
      <c r="N50" s="74">
        <v>12101.647999999999</v>
      </c>
      <c r="O50" s="74">
        <v>7629.6480000000001</v>
      </c>
      <c r="P50" s="56">
        <v>41914.978000000003</v>
      </c>
      <c r="Q50" s="74">
        <v>25913.02</v>
      </c>
      <c r="R50" s="74">
        <v>3205.7339999999999</v>
      </c>
      <c r="S50" s="74">
        <v>11220.071</v>
      </c>
      <c r="T50" s="56">
        <v>10685.7816</v>
      </c>
      <c r="U50" s="56">
        <v>51024.606599999999</v>
      </c>
      <c r="V50" s="74">
        <v>22595.089973490001</v>
      </c>
      <c r="W50" s="74">
        <v>1737.60954644</v>
      </c>
      <c r="X50" s="74"/>
      <c r="Y50" s="74">
        <v>1522.7198389800001</v>
      </c>
      <c r="Z50" s="56">
        <v>25855.41935891</v>
      </c>
      <c r="AA50" s="74">
        <v>24689.74913498</v>
      </c>
      <c r="AB50" s="74"/>
      <c r="AC50" s="56">
        <v>1524.25086502</v>
      </c>
      <c r="AD50" s="56">
        <v>26214</v>
      </c>
      <c r="AE50" s="56">
        <v>52069.419358910003</v>
      </c>
      <c r="AF50" s="75">
        <v>26279.999999999996</v>
      </c>
      <c r="AG50" s="75">
        <v>30160</v>
      </c>
      <c r="AH50" s="74">
        <v>12501.999999999998</v>
      </c>
      <c r="AI50" s="74">
        <v>289699.73879388999</v>
      </c>
      <c r="AJ50" s="56">
        <v>358641.73879388999</v>
      </c>
      <c r="AK50" s="74">
        <v>8620.5877424119481</v>
      </c>
      <c r="AL50" s="74">
        <v>16171.98461791567</v>
      </c>
      <c r="AM50" s="74">
        <v>26287.023000000001</v>
      </c>
      <c r="AN50" s="74">
        <v>8997.4740965600013</v>
      </c>
      <c r="AO50" s="74">
        <v>17667.006169709999</v>
      </c>
      <c r="AP50" s="56">
        <v>77744.075626597623</v>
      </c>
      <c r="AQ50" s="74">
        <v>17731.105</v>
      </c>
      <c r="AR50" s="74">
        <v>12441.531999999999</v>
      </c>
      <c r="AS50" s="74">
        <v>23230.84</v>
      </c>
      <c r="AT50" s="74">
        <v>26095.423999999999</v>
      </c>
      <c r="AU50" s="56">
        <v>79498.900999999998</v>
      </c>
      <c r="AV50" s="74">
        <v>26863.740244906352</v>
      </c>
      <c r="AW50" s="75">
        <v>103.38458374</v>
      </c>
      <c r="AX50" s="56">
        <v>26967.124828646352</v>
      </c>
    </row>
    <row r="51" spans="1:50" ht="15" customHeight="1" x14ac:dyDescent="0.25">
      <c r="A51" s="73">
        <v>2013</v>
      </c>
      <c r="B51" s="74">
        <v>148469.60795008001</v>
      </c>
      <c r="C51" s="74">
        <v>167882.86259935002</v>
      </c>
      <c r="D51" s="74">
        <v>271729.46602922998</v>
      </c>
      <c r="E51" s="74">
        <v>7682.5711793499995</v>
      </c>
      <c r="F51" s="56">
        <v>595764.50775801006</v>
      </c>
      <c r="G51" s="74">
        <v>48358.624633270003</v>
      </c>
      <c r="H51" s="74">
        <v>247787.33775442</v>
      </c>
      <c r="I51" s="74">
        <v>11109.0978543</v>
      </c>
      <c r="J51" s="56">
        <v>307255.06024199002</v>
      </c>
      <c r="K51" s="56">
        <v>903019.56800000009</v>
      </c>
      <c r="L51" s="74">
        <v>4641.585</v>
      </c>
      <c r="M51" s="74">
        <v>17729.273000000001</v>
      </c>
      <c r="N51" s="74">
        <v>10831.562</v>
      </c>
      <c r="O51" s="74">
        <v>7644.9629999999997</v>
      </c>
      <c r="P51" s="56">
        <v>40847.383000000002</v>
      </c>
      <c r="Q51" s="74">
        <v>26135.858</v>
      </c>
      <c r="R51" s="74">
        <v>3233.3020000000001</v>
      </c>
      <c r="S51" s="74">
        <v>11316.557000000001</v>
      </c>
      <c r="T51" s="56">
        <v>10777.6736</v>
      </c>
      <c r="U51" s="56">
        <v>51463.390600000006</v>
      </c>
      <c r="V51" s="74">
        <v>23496.836829</v>
      </c>
      <c r="W51" s="74">
        <v>1530.9914048200001</v>
      </c>
      <c r="X51" s="74"/>
      <c r="Y51" s="74">
        <v>720.10687178000001</v>
      </c>
      <c r="Z51" s="56">
        <v>25747.935105600001</v>
      </c>
      <c r="AA51" s="74">
        <v>24917.11915898</v>
      </c>
      <c r="AB51" s="74"/>
      <c r="AC51" s="56">
        <v>718.88084102000005</v>
      </c>
      <c r="AD51" s="56">
        <v>25636</v>
      </c>
      <c r="AE51" s="56">
        <v>51383.935105600001</v>
      </c>
      <c r="AF51" s="75">
        <v>25820</v>
      </c>
      <c r="AG51" s="75">
        <v>29177</v>
      </c>
      <c r="AH51" s="74">
        <v>12674.999999999998</v>
      </c>
      <c r="AI51" s="74">
        <v>299293.31016364996</v>
      </c>
      <c r="AJ51" s="56">
        <v>366965.31016364996</v>
      </c>
      <c r="AK51" s="74">
        <v>7312.2551233067388</v>
      </c>
      <c r="AL51" s="74">
        <v>17082.398647068232</v>
      </c>
      <c r="AM51" s="74">
        <v>25629.308000000001</v>
      </c>
      <c r="AN51" s="74">
        <v>8866.6850472900005</v>
      </c>
      <c r="AO51" s="74">
        <v>19398.494135389999</v>
      </c>
      <c r="AP51" s="56">
        <v>78289.140953054972</v>
      </c>
      <c r="AQ51" s="74">
        <v>18086.123</v>
      </c>
      <c r="AR51" s="74">
        <v>12702.808999999999</v>
      </c>
      <c r="AS51" s="74">
        <v>23464.080000000002</v>
      </c>
      <c r="AT51" s="74">
        <v>26317.49</v>
      </c>
      <c r="AU51" s="56">
        <v>80570.502000000008</v>
      </c>
      <c r="AV51" s="74">
        <v>27132.721293265156</v>
      </c>
      <c r="AW51" s="75">
        <v>102.56673791</v>
      </c>
      <c r="AX51" s="56">
        <v>27235.288031175158</v>
      </c>
    </row>
    <row r="52" spans="1:50" ht="15" customHeight="1" x14ac:dyDescent="0.25">
      <c r="A52" s="73">
        <v>2014</v>
      </c>
      <c r="B52" s="74">
        <v>106486.83378642</v>
      </c>
      <c r="C52" s="74">
        <v>189290.67413638</v>
      </c>
      <c r="D52" s="74">
        <v>282635.31033132999</v>
      </c>
      <c r="E52" s="74">
        <v>8900.9905550700005</v>
      </c>
      <c r="F52" s="56">
        <v>587313.80880919995</v>
      </c>
      <c r="G52" s="74">
        <v>56104.124810780006</v>
      </c>
      <c r="H52" s="74">
        <v>243215.37550984</v>
      </c>
      <c r="I52" s="74">
        <v>24907.218370170001</v>
      </c>
      <c r="J52" s="56">
        <v>324226.71869079</v>
      </c>
      <c r="K52" s="56">
        <v>911540.52749998996</v>
      </c>
      <c r="L52" s="74">
        <v>4657.2510000000002</v>
      </c>
      <c r="M52" s="74">
        <v>17934.136999999999</v>
      </c>
      <c r="N52" s="74">
        <v>9552.1730000000007</v>
      </c>
      <c r="O52" s="74">
        <v>7670.7669999999998</v>
      </c>
      <c r="P52" s="56">
        <v>39814.328000000001</v>
      </c>
      <c r="Q52" s="74">
        <v>26397.742999999999</v>
      </c>
      <c r="R52" s="74">
        <v>3265.7</v>
      </c>
      <c r="S52" s="74">
        <v>11974.234</v>
      </c>
      <c r="T52" s="56">
        <v>10885.667200000002</v>
      </c>
      <c r="U52" s="56">
        <v>52523.3442</v>
      </c>
      <c r="V52" s="74">
        <v>24074.412106570002</v>
      </c>
      <c r="W52" s="74">
        <v>1268.8438242100001</v>
      </c>
      <c r="X52" s="74"/>
      <c r="Y52" s="74">
        <v>284.47090168</v>
      </c>
      <c r="Z52" s="56">
        <v>25627.726832460005</v>
      </c>
      <c r="AA52" s="74">
        <v>24982.708599059999</v>
      </c>
      <c r="AB52" s="74"/>
      <c r="AC52" s="56">
        <v>283.29140094000002</v>
      </c>
      <c r="AD52" s="56">
        <v>25266</v>
      </c>
      <c r="AE52" s="56">
        <v>50893.726832460001</v>
      </c>
      <c r="AF52" s="75">
        <v>25600</v>
      </c>
      <c r="AG52" s="75">
        <v>28517</v>
      </c>
      <c r="AH52" s="74">
        <v>11742</v>
      </c>
      <c r="AI52" s="74">
        <v>308648.68128964002</v>
      </c>
      <c r="AJ52" s="56">
        <v>374507.68128964002</v>
      </c>
      <c r="AK52" s="74">
        <v>6248.676684870924</v>
      </c>
      <c r="AL52" s="74">
        <v>18480.709542095967</v>
      </c>
      <c r="AM52" s="74">
        <v>24993.491999999998</v>
      </c>
      <c r="AN52" s="74">
        <v>8814.0927260600001</v>
      </c>
      <c r="AO52" s="74">
        <v>20998.85279316</v>
      </c>
      <c r="AP52" s="56">
        <v>79535.823746186885</v>
      </c>
      <c r="AQ52" s="74">
        <v>18463.100999999999</v>
      </c>
      <c r="AR52" s="74">
        <v>12979.664000000001</v>
      </c>
      <c r="AS52" s="74">
        <v>23697.15</v>
      </c>
      <c r="AT52" s="74">
        <v>26543.673999999999</v>
      </c>
      <c r="AU52" s="56">
        <v>81683.589000000007</v>
      </c>
      <c r="AV52" s="74">
        <v>27422.293313512444</v>
      </c>
      <c r="AW52" s="75">
        <v>101.81107052999999</v>
      </c>
      <c r="AX52" s="56">
        <v>27524.104384042443</v>
      </c>
    </row>
    <row r="53" spans="1:50" ht="15" customHeight="1" x14ac:dyDescent="0.25">
      <c r="A53" s="73">
        <v>2015</v>
      </c>
      <c r="B53" s="74">
        <v>89887.540563369999</v>
      </c>
      <c r="C53" s="74">
        <v>195601.95911341</v>
      </c>
      <c r="D53" s="74">
        <v>282889.73288996</v>
      </c>
      <c r="E53" s="74">
        <v>10433.74164681</v>
      </c>
      <c r="F53" s="56">
        <v>578812.97421354998</v>
      </c>
      <c r="G53" s="74">
        <v>50110.488287369997</v>
      </c>
      <c r="H53" s="74">
        <v>246861.50965571002</v>
      </c>
      <c r="I53" s="74">
        <v>44380.699843369999</v>
      </c>
      <c r="J53" s="56">
        <v>341352.69778645004</v>
      </c>
      <c r="K53" s="56">
        <v>920165.67200000002</v>
      </c>
      <c r="L53" s="74">
        <v>4672.326</v>
      </c>
      <c r="M53" s="74">
        <v>18139.617999999999</v>
      </c>
      <c r="N53" s="74">
        <v>8245.2810000000009</v>
      </c>
      <c r="O53" s="74">
        <v>7695.5959999999995</v>
      </c>
      <c r="P53" s="56">
        <v>38752.820999999996</v>
      </c>
      <c r="Q53" s="74">
        <v>26659.741999999998</v>
      </c>
      <c r="R53" s="74">
        <v>3298.1120000000001</v>
      </c>
      <c r="S53" s="74">
        <v>12367.922</v>
      </c>
      <c r="T53" s="56">
        <v>10993.708000000001</v>
      </c>
      <c r="U53" s="56">
        <v>53319.483999999997</v>
      </c>
      <c r="V53" s="74">
        <v>24692.478493279999</v>
      </c>
      <c r="W53" s="74">
        <v>975.41718929000001</v>
      </c>
      <c r="X53" s="74"/>
      <c r="Y53" s="74">
        <v>90.843977350000003</v>
      </c>
      <c r="Z53" s="56">
        <v>25758.73965992</v>
      </c>
      <c r="AA53" s="74">
        <v>25208.760677400001</v>
      </c>
      <c r="AB53" s="74"/>
      <c r="AC53" s="56">
        <v>90.239322599999994</v>
      </c>
      <c r="AD53" s="56">
        <v>25299</v>
      </c>
      <c r="AE53" s="56">
        <v>51057.73965992</v>
      </c>
      <c r="AF53" s="75">
        <v>26010</v>
      </c>
      <c r="AG53" s="75">
        <v>27038</v>
      </c>
      <c r="AH53" s="74">
        <v>10523.000000000002</v>
      </c>
      <c r="AI53" s="74">
        <v>317790.45074513002</v>
      </c>
      <c r="AJ53" s="56">
        <v>381361.45074513002</v>
      </c>
      <c r="AK53" s="74">
        <v>5462.9165576182768</v>
      </c>
      <c r="AL53" s="74">
        <v>20270.197813051574</v>
      </c>
      <c r="AM53" s="74">
        <v>24340.07</v>
      </c>
      <c r="AN53" s="74">
        <v>8770.663412599999</v>
      </c>
      <c r="AO53" s="74">
        <v>22431.951511519997</v>
      </c>
      <c r="AP53" s="56">
        <v>81275.799294789846</v>
      </c>
      <c r="AQ53" s="76">
        <v>20430.591</v>
      </c>
      <c r="AR53" s="76">
        <v>14424.755999999999</v>
      </c>
      <c r="AS53" s="74">
        <v>23930.05</v>
      </c>
      <c r="AT53" s="74">
        <v>26775.826000000001</v>
      </c>
      <c r="AU53" s="56">
        <v>82813.014999999999</v>
      </c>
      <c r="AV53" s="74">
        <v>27711.967425790808</v>
      </c>
      <c r="AW53" s="75">
        <v>101.1169598</v>
      </c>
      <c r="AX53" s="56">
        <v>27813.08438559081</v>
      </c>
    </row>
    <row r="54" spans="1:50" ht="15" customHeight="1" x14ac:dyDescent="0.25">
      <c r="A54" s="73">
        <v>2016</v>
      </c>
      <c r="B54" s="74">
        <v>73032.759173529994</v>
      </c>
      <c r="C54" s="74">
        <v>203274.31708561999</v>
      </c>
      <c r="D54" s="74">
        <v>281451.32611632004</v>
      </c>
      <c r="E54" s="74">
        <v>12784.04799003</v>
      </c>
      <c r="F54" s="56">
        <v>570542.45036550006</v>
      </c>
      <c r="G54" s="74">
        <v>39937.41215158</v>
      </c>
      <c r="H54" s="74">
        <v>250534.00108489001</v>
      </c>
      <c r="I54" s="74">
        <v>68096.450612880013</v>
      </c>
      <c r="J54" s="56">
        <v>358567.86384935002</v>
      </c>
      <c r="K54" s="56">
        <v>929110.31421485008</v>
      </c>
      <c r="L54" s="74">
        <v>4719.5209999999997</v>
      </c>
      <c r="M54" s="74">
        <v>18322.847000000002</v>
      </c>
      <c r="N54" s="74">
        <v>7773.3289999999997</v>
      </c>
      <c r="O54" s="74">
        <v>6940.4719999999998</v>
      </c>
      <c r="P54" s="56">
        <v>37756.169000000002</v>
      </c>
      <c r="Q54" s="74">
        <v>26929.031999999999</v>
      </c>
      <c r="R54" s="74">
        <v>3331.4259999999999</v>
      </c>
      <c r="S54" s="74">
        <v>12770.468999999999</v>
      </c>
      <c r="T54" s="56">
        <v>11104.7556</v>
      </c>
      <c r="U54" s="56">
        <v>54135.6826</v>
      </c>
      <c r="V54" s="74">
        <v>25793.895917509999</v>
      </c>
      <c r="W54" s="74">
        <v>670.62406712999996</v>
      </c>
      <c r="X54" s="74">
        <v>57.98874</v>
      </c>
      <c r="Y54" s="74">
        <v>22.70791006</v>
      </c>
      <c r="Z54" s="56">
        <v>26545.216634699998</v>
      </c>
      <c r="AA54" s="74">
        <v>26916.503057050002</v>
      </c>
      <c r="AB54" s="74"/>
      <c r="AC54" s="56">
        <v>22.496942950000001</v>
      </c>
      <c r="AD54" s="56">
        <v>26939.000000000004</v>
      </c>
      <c r="AE54" s="56">
        <v>53484.216634700002</v>
      </c>
      <c r="AF54" s="75">
        <v>26947</v>
      </c>
      <c r="AG54" s="75">
        <v>27985</v>
      </c>
      <c r="AH54" s="74">
        <v>9914</v>
      </c>
      <c r="AI54" s="74">
        <v>323149.78443813004</v>
      </c>
      <c r="AJ54" s="56">
        <v>387995.78443813004</v>
      </c>
      <c r="AK54" s="74">
        <v>4929.1272655859038</v>
      </c>
      <c r="AL54" s="74">
        <v>22184.967383135088</v>
      </c>
      <c r="AM54" s="74">
        <v>23675.339</v>
      </c>
      <c r="AN54" s="74">
        <v>8717.5132180400014</v>
      </c>
      <c r="AO54" s="74">
        <v>23681.216249600002</v>
      </c>
      <c r="AP54" s="56">
        <v>83188.163116361</v>
      </c>
      <c r="AQ54" s="76">
        <v>20607.113175347411</v>
      </c>
      <c r="AR54" s="76">
        <v>14549.387211499248</v>
      </c>
      <c r="AS54" s="74">
        <v>24162.95</v>
      </c>
      <c r="AT54" s="74">
        <v>27016.050999999999</v>
      </c>
      <c r="AU54" s="56">
        <v>83969.266000000003</v>
      </c>
      <c r="AV54" s="74">
        <v>28001.642550842658</v>
      </c>
      <c r="AW54" s="75">
        <v>100.48379007</v>
      </c>
      <c r="AX54" s="56">
        <v>28102.126340912659</v>
      </c>
    </row>
    <row r="55" spans="1:50" ht="15" customHeight="1" x14ac:dyDescent="0.25">
      <c r="A55" s="73">
        <v>2017</v>
      </c>
      <c r="B55" s="74">
        <v>49147.616630769997</v>
      </c>
      <c r="C55" s="74">
        <v>217952.15028926</v>
      </c>
      <c r="D55" s="74">
        <v>276670.94267453998</v>
      </c>
      <c r="E55" s="74">
        <v>18565.660755679997</v>
      </c>
      <c r="F55" s="56">
        <v>562336.37035024993</v>
      </c>
      <c r="G55" s="74">
        <v>27271.952590280001</v>
      </c>
      <c r="H55" s="74">
        <v>257985.09908078</v>
      </c>
      <c r="I55" s="74">
        <v>90254.792475969996</v>
      </c>
      <c r="J55" s="56">
        <v>375511.84414702997</v>
      </c>
      <c r="K55" s="56">
        <v>937848.21449727984</v>
      </c>
      <c r="L55" s="74">
        <v>4484.7719999999999</v>
      </c>
      <c r="M55" s="74">
        <v>19060.28</v>
      </c>
      <c r="N55" s="74">
        <v>8128.6490000000003</v>
      </c>
      <c r="O55" s="74">
        <v>7848.35</v>
      </c>
      <c r="P55" s="56">
        <v>39522.050999999999</v>
      </c>
      <c r="Q55" s="74">
        <v>27188.928</v>
      </c>
      <c r="R55" s="74">
        <v>3363.578</v>
      </c>
      <c r="S55" s="74">
        <v>13179.513000000001</v>
      </c>
      <c r="T55" s="56">
        <v>11211.929199999999</v>
      </c>
      <c r="U55" s="56">
        <v>54943.948199999999</v>
      </c>
      <c r="V55" s="74">
        <v>26247.165780579999</v>
      </c>
      <c r="W55" s="74">
        <v>425.21776181000001</v>
      </c>
      <c r="X55" s="74">
        <v>162.90191312000002</v>
      </c>
      <c r="Y55" s="74">
        <v>4.3067956599999997</v>
      </c>
      <c r="Z55" s="56">
        <v>26839.592251169997</v>
      </c>
      <c r="AA55" s="74">
        <v>27032.744353950002</v>
      </c>
      <c r="AB55" s="74"/>
      <c r="AC55" s="56">
        <v>4.2556460500000002</v>
      </c>
      <c r="AD55" s="56">
        <v>27037.000000000004</v>
      </c>
      <c r="AE55" s="56">
        <v>53876.592251170005</v>
      </c>
      <c r="AF55" s="75">
        <v>26933</v>
      </c>
      <c r="AG55" s="75">
        <v>26170</v>
      </c>
      <c r="AH55" s="74">
        <v>10036.999999999998</v>
      </c>
      <c r="AI55" s="74">
        <v>320962.49966316001</v>
      </c>
      <c r="AJ55" s="56">
        <v>384102.49966316001</v>
      </c>
      <c r="AK55" s="74">
        <v>4585.461497138177</v>
      </c>
      <c r="AL55" s="74">
        <v>24032.807251747108</v>
      </c>
      <c r="AM55" s="74">
        <v>22984.455000000002</v>
      </c>
      <c r="AN55" s="74">
        <v>8647.6632052199984</v>
      </c>
      <c r="AO55" s="74">
        <v>24749.458020799997</v>
      </c>
      <c r="AP55" s="56">
        <v>84999.844974905282</v>
      </c>
      <c r="AQ55" s="76">
        <v>20752.288089210495</v>
      </c>
      <c r="AR55" s="76">
        <v>14651.886092211804</v>
      </c>
      <c r="AS55" s="74">
        <v>24382.42</v>
      </c>
      <c r="AT55" s="74">
        <v>27251.321</v>
      </c>
      <c r="AU55" s="56">
        <v>85107.062000000005</v>
      </c>
      <c r="AV55" s="74">
        <v>28291.323151673678</v>
      </c>
      <c r="AW55" s="75">
        <v>99.910951319999995</v>
      </c>
      <c r="AX55" s="56">
        <v>28391.234102993676</v>
      </c>
    </row>
    <row r="56" spans="1:50" ht="15" customHeight="1" x14ac:dyDescent="0.25">
      <c r="A56" s="73">
        <v>2018</v>
      </c>
      <c r="B56" s="74">
        <v>26102.104185100001</v>
      </c>
      <c r="C56" s="74">
        <v>234067.43255491002</v>
      </c>
      <c r="D56" s="74">
        <v>266452.27863304003</v>
      </c>
      <c r="E56" s="74">
        <v>27861.353382339999</v>
      </c>
      <c r="F56" s="56">
        <v>554483.1687553901</v>
      </c>
      <c r="G56" s="74">
        <v>16344.97713612</v>
      </c>
      <c r="H56" s="74">
        <v>271974.32980221999</v>
      </c>
      <c r="I56" s="74">
        <v>103729.03971662</v>
      </c>
      <c r="J56" s="56">
        <v>392048.34665496001</v>
      </c>
      <c r="K56" s="56">
        <v>946531.51541035017</v>
      </c>
      <c r="L56" s="74">
        <v>4244.2129999999997</v>
      </c>
      <c r="M56" s="74">
        <v>18957.483</v>
      </c>
      <c r="N56" s="74">
        <v>7356.6350000000002</v>
      </c>
      <c r="O56" s="74">
        <v>7073.6880000000001</v>
      </c>
      <c r="P56" s="56">
        <v>37632.019</v>
      </c>
      <c r="Q56" s="74">
        <v>27445.907999999999</v>
      </c>
      <c r="R56" s="74">
        <v>3395.37</v>
      </c>
      <c r="S56" s="74">
        <v>13598.971</v>
      </c>
      <c r="T56" s="56">
        <v>11317.9004</v>
      </c>
      <c r="U56" s="56">
        <v>55758.149399999995</v>
      </c>
      <c r="V56" s="74">
        <v>26411.329494259997</v>
      </c>
      <c r="W56" s="74">
        <v>245.37648901</v>
      </c>
      <c r="X56" s="74">
        <v>366.26509084000003</v>
      </c>
      <c r="Y56" s="74">
        <v>0.60219694000000001</v>
      </c>
      <c r="Z56" s="56">
        <v>27023.573271049994</v>
      </c>
      <c r="AA56" s="74">
        <v>25728.40635248</v>
      </c>
      <c r="AB56" s="74"/>
      <c r="AC56" s="56">
        <v>0.59364751999999998</v>
      </c>
      <c r="AD56" s="56">
        <v>25729</v>
      </c>
      <c r="AE56" s="56">
        <v>52752.573271049994</v>
      </c>
      <c r="AF56" s="75">
        <v>26749</v>
      </c>
      <c r="AG56" s="75">
        <v>23592</v>
      </c>
      <c r="AH56" s="74">
        <v>9641</v>
      </c>
      <c r="AI56" s="74">
        <v>315248.42089471</v>
      </c>
      <c r="AJ56" s="56">
        <v>375230.42089471</v>
      </c>
      <c r="AK56" s="74">
        <v>4362.653283415515</v>
      </c>
      <c r="AL56" s="74">
        <v>25771.458457078923</v>
      </c>
      <c r="AM56" s="74">
        <v>22273.628000000001</v>
      </c>
      <c r="AN56" s="74">
        <v>8564.9931266500025</v>
      </c>
      <c r="AO56" s="74">
        <v>25652.505000909998</v>
      </c>
      <c r="AP56" s="56">
        <v>86625.237868054435</v>
      </c>
      <c r="AQ56" s="76">
        <v>20891.691577660418</v>
      </c>
      <c r="AR56" s="76">
        <v>14750.310132242706</v>
      </c>
      <c r="AS56" s="74">
        <v>24601.634999999998</v>
      </c>
      <c r="AT56" s="74">
        <v>27493.113000000001</v>
      </c>
      <c r="AU56" s="56">
        <v>86256.207999999999</v>
      </c>
      <c r="AV56" s="74">
        <v>28581.020435055718</v>
      </c>
      <c r="AW56" s="75">
        <v>99.397837050000007</v>
      </c>
      <c r="AX56" s="56">
        <v>28680.418272105719</v>
      </c>
    </row>
    <row r="57" spans="1:50" ht="15" customHeight="1" x14ac:dyDescent="0.25">
      <c r="A57" s="73">
        <v>2019</v>
      </c>
      <c r="B57" s="74">
        <v>16107.699957660001</v>
      </c>
      <c r="C57" s="74">
        <v>199448.27793764998</v>
      </c>
      <c r="D57" s="74">
        <v>230728.32905084</v>
      </c>
      <c r="E57" s="74">
        <v>100933.57442787</v>
      </c>
      <c r="F57" s="56">
        <v>547217.88137402001</v>
      </c>
      <c r="G57" s="74">
        <v>10689.342907679998</v>
      </c>
      <c r="H57" s="74">
        <v>284584.19092750002</v>
      </c>
      <c r="I57" s="74">
        <v>112723.36635679001</v>
      </c>
      <c r="J57" s="56">
        <v>407996.90019197005</v>
      </c>
      <c r="K57" s="56">
        <v>955214.78156599007</v>
      </c>
      <c r="L57" s="74">
        <v>4224.6679999999997</v>
      </c>
      <c r="M57" s="74">
        <v>19365.002</v>
      </c>
      <c r="N57" s="74">
        <v>7010.5720000000001</v>
      </c>
      <c r="O57" s="74">
        <v>7049.39</v>
      </c>
      <c r="P57" s="56">
        <v>37649.631999999998</v>
      </c>
      <c r="Q57" s="74">
        <v>27699.59</v>
      </c>
      <c r="R57" s="74">
        <v>3426.7530000000002</v>
      </c>
      <c r="S57" s="74">
        <v>14028.878000000001</v>
      </c>
      <c r="T57" s="56">
        <v>11422.511200000001</v>
      </c>
      <c r="U57" s="56">
        <v>56577.732200000006</v>
      </c>
      <c r="V57" s="74">
        <v>26005.574786419998</v>
      </c>
      <c r="W57" s="74">
        <v>125.82783737</v>
      </c>
      <c r="X57" s="74">
        <v>542.92245521999996</v>
      </c>
      <c r="Y57" s="74">
        <v>6.054735E-2</v>
      </c>
      <c r="Z57" s="56">
        <v>26674.385626359999</v>
      </c>
      <c r="AA57" s="74">
        <v>25567.940428580001</v>
      </c>
      <c r="AB57" s="74"/>
      <c r="AC57" s="56">
        <v>5.957142E-2</v>
      </c>
      <c r="AD57" s="56">
        <v>25568</v>
      </c>
      <c r="AE57" s="56">
        <v>52242.385626360003</v>
      </c>
      <c r="AF57" s="75">
        <v>26049</v>
      </c>
      <c r="AG57" s="75">
        <v>20987</v>
      </c>
      <c r="AH57" s="74">
        <v>9536.0000000000018</v>
      </c>
      <c r="AI57" s="74">
        <v>307521.20597851003</v>
      </c>
      <c r="AJ57" s="56">
        <v>364093.20597851003</v>
      </c>
      <c r="AK57" s="74">
        <v>4204.5544834242055</v>
      </c>
      <c r="AL57" s="74">
        <v>27434.754322870169</v>
      </c>
      <c r="AM57" s="74">
        <v>21542.856</v>
      </c>
      <c r="AN57" s="74">
        <v>8477.5122273599991</v>
      </c>
      <c r="AO57" s="74">
        <v>26408.887957910003</v>
      </c>
      <c r="AP57" s="56">
        <v>88068.564991564373</v>
      </c>
      <c r="AQ57" s="76">
        <v>21052.187424045977</v>
      </c>
      <c r="AR57" s="76">
        <v>14863.626160306949</v>
      </c>
      <c r="AS57" s="74">
        <v>24820.595000000001</v>
      </c>
      <c r="AT57" s="74">
        <v>27737.839</v>
      </c>
      <c r="AU57" s="56">
        <v>87413.781000000003</v>
      </c>
      <c r="AV57" s="74">
        <v>28861.043802327637</v>
      </c>
      <c r="AW57" s="75">
        <v>98.548301510000002</v>
      </c>
      <c r="AX57" s="56">
        <v>28959.592103837636</v>
      </c>
    </row>
    <row r="58" spans="1:50" ht="15" customHeight="1" x14ac:dyDescent="0.25">
      <c r="A58" s="73">
        <v>2020</v>
      </c>
      <c r="B58" s="74">
        <v>7688.3054793400006</v>
      </c>
      <c r="C58" s="74">
        <v>144885.55174076001</v>
      </c>
      <c r="D58" s="74">
        <v>174811.9631931</v>
      </c>
      <c r="E58" s="74">
        <v>213281.63825022001</v>
      </c>
      <c r="F58" s="56">
        <v>540667.45866342005</v>
      </c>
      <c r="G58" s="74">
        <v>8554.9345973799991</v>
      </c>
      <c r="H58" s="74">
        <v>294662.04383152002</v>
      </c>
      <c r="I58" s="74">
        <v>119891.87578885</v>
      </c>
      <c r="J58" s="56">
        <v>423108.85421775002</v>
      </c>
      <c r="K58" s="56">
        <v>963776.31288117007</v>
      </c>
      <c r="L58" s="74">
        <v>4203.6930000000002</v>
      </c>
      <c r="M58" s="74">
        <v>19774.129000000001</v>
      </c>
      <c r="N58" s="74">
        <v>6678.3730000000005</v>
      </c>
      <c r="O58" s="74">
        <v>7022.6360000000004</v>
      </c>
      <c r="P58" s="56">
        <v>37678.830999999998</v>
      </c>
      <c r="Q58" s="74">
        <v>27945.508000000002</v>
      </c>
      <c r="R58" s="74">
        <v>3457.1759999999999</v>
      </c>
      <c r="S58" s="74">
        <v>14467.143</v>
      </c>
      <c r="T58" s="56">
        <v>11523.920800000002</v>
      </c>
      <c r="U58" s="56">
        <v>57393.747800000005</v>
      </c>
      <c r="V58" s="74">
        <v>26107.163341400003</v>
      </c>
      <c r="W58" s="74">
        <v>55.22394087</v>
      </c>
      <c r="X58" s="74">
        <v>728.1657146</v>
      </c>
      <c r="Y58" s="74">
        <v>4.2891700000000001E-3</v>
      </c>
      <c r="Z58" s="56">
        <v>26890.557286040003</v>
      </c>
      <c r="AA58" s="74">
        <v>25803.595786370002</v>
      </c>
      <c r="AB58" s="74">
        <v>0</v>
      </c>
      <c r="AC58" s="56">
        <v>4.2136300000000003E-3</v>
      </c>
      <c r="AD58" s="56">
        <v>25803.600000000002</v>
      </c>
      <c r="AE58" s="56">
        <v>52694.157286040005</v>
      </c>
      <c r="AF58" s="75" t="s">
        <v>250</v>
      </c>
      <c r="AG58" s="75" t="s">
        <v>250</v>
      </c>
      <c r="AH58" s="74">
        <v>9772.9999999999982</v>
      </c>
      <c r="AI58" s="74">
        <v>300269.29132096999</v>
      </c>
      <c r="AJ58" s="56" t="s">
        <v>250</v>
      </c>
      <c r="AK58" s="74">
        <v>4075.2140820225677</v>
      </c>
      <c r="AL58" s="74">
        <v>29033.376323969813</v>
      </c>
      <c r="AM58" s="74">
        <v>20789.153000000002</v>
      </c>
      <c r="AN58" s="74">
        <v>8388.7912900400006</v>
      </c>
      <c r="AO58" s="74">
        <v>27053.746771099999</v>
      </c>
      <c r="AP58" s="56">
        <v>89340.281467132387</v>
      </c>
      <c r="AQ58" s="76">
        <v>21192.529638316115</v>
      </c>
      <c r="AR58" s="76">
        <v>14962.712975629449</v>
      </c>
      <c r="AS58" s="74">
        <v>25039.385000000002</v>
      </c>
      <c r="AT58" s="74">
        <v>27983.315000000002</v>
      </c>
      <c r="AU58" s="56">
        <v>89177.942613945575</v>
      </c>
      <c r="AV58" s="74">
        <v>29141.090263647995</v>
      </c>
      <c r="AW58" s="75" t="s">
        <v>250</v>
      </c>
      <c r="AX58" s="56" t="s">
        <v>250</v>
      </c>
    </row>
    <row r="59" spans="1:50" ht="15" x14ac:dyDescent="0.25">
      <c r="A59" s="73">
        <v>2021</v>
      </c>
      <c r="B59" s="74">
        <v>2168.6258168600002</v>
      </c>
      <c r="C59" s="74">
        <v>101477.79045415</v>
      </c>
      <c r="D59" s="74">
        <v>129230.87298350001</v>
      </c>
      <c r="E59" s="74">
        <v>302214.39416302001</v>
      </c>
      <c r="F59" s="56">
        <v>535091.68341753003</v>
      </c>
      <c r="G59" s="74">
        <v>5423.0095688600004</v>
      </c>
      <c r="H59" s="74">
        <v>296914.92700212996</v>
      </c>
      <c r="I59" s="74">
        <v>134921.41979101</v>
      </c>
      <c r="J59" s="56">
        <v>437259.35636199999</v>
      </c>
      <c r="K59" s="56">
        <v>972351.03977953002</v>
      </c>
      <c r="L59" s="74">
        <v>4182.192</v>
      </c>
      <c r="M59" s="74">
        <v>20188.858</v>
      </c>
      <c r="N59" s="74">
        <v>6360.9570000000003</v>
      </c>
      <c r="O59" s="74">
        <v>6994.93</v>
      </c>
      <c r="P59" s="56">
        <v>37726.936999999998</v>
      </c>
      <c r="Q59" s="74">
        <v>28189.364000000001</v>
      </c>
      <c r="R59" s="74" t="s">
        <v>250</v>
      </c>
      <c r="S59" s="74">
        <v>14916.854000000001</v>
      </c>
      <c r="T59" s="56">
        <v>11523.920800000002</v>
      </c>
      <c r="U59" s="56" t="s">
        <v>250</v>
      </c>
      <c r="V59" s="74">
        <v>26168.526800840002</v>
      </c>
      <c r="W59" s="74">
        <v>19.79116136</v>
      </c>
      <c r="X59" s="74">
        <v>882.79324454999994</v>
      </c>
      <c r="Y59" s="74">
        <v>2.1071000000000002E-4</v>
      </c>
      <c r="Z59" s="56">
        <v>27071.111417460004</v>
      </c>
      <c r="AA59" s="74">
        <v>25901.373126570001</v>
      </c>
      <c r="AB59" s="74">
        <v>0</v>
      </c>
      <c r="AC59" s="56">
        <v>2.0676000000000001E-4</v>
      </c>
      <c r="AD59" s="56">
        <v>25901.373333330001</v>
      </c>
      <c r="AE59" s="56">
        <v>52972.484750790005</v>
      </c>
      <c r="AF59" s="75" t="s">
        <v>250</v>
      </c>
      <c r="AG59" s="75" t="s">
        <v>250</v>
      </c>
      <c r="AH59" s="74" t="s">
        <v>250</v>
      </c>
      <c r="AI59" s="74">
        <v>293989.05892540002</v>
      </c>
      <c r="AJ59" s="56" t="s">
        <v>250</v>
      </c>
      <c r="AK59" s="74">
        <v>3956.15411024794</v>
      </c>
      <c r="AL59" s="74">
        <v>30520.343457141145</v>
      </c>
      <c r="AM59" s="74">
        <v>20017.355</v>
      </c>
      <c r="AN59" s="74">
        <v>8299.380049899999</v>
      </c>
      <c r="AO59" s="74">
        <v>27555.02814708</v>
      </c>
      <c r="AP59" s="56">
        <v>90348.260764369086</v>
      </c>
      <c r="AQ59" s="76">
        <v>21323.378746287533</v>
      </c>
      <c r="AR59" s="76">
        <v>15055.097305348807</v>
      </c>
      <c r="AS59" s="74">
        <v>25257.920000000002</v>
      </c>
      <c r="AT59" s="74">
        <v>28227.544000000002</v>
      </c>
      <c r="AU59" s="56">
        <v>89863.940051636338</v>
      </c>
      <c r="AV59" s="74">
        <v>29421.136031481034</v>
      </c>
      <c r="AW59" s="75" t="s">
        <v>250</v>
      </c>
      <c r="AX59" s="56" t="s">
        <v>250</v>
      </c>
    </row>
    <row r="60" spans="1:50" ht="15" x14ac:dyDescent="0.25">
      <c r="A60" s="73">
        <v>2022</v>
      </c>
      <c r="B60" s="77">
        <v>0</v>
      </c>
      <c r="C60" s="77">
        <v>0</v>
      </c>
      <c r="D60" s="77">
        <v>30185</v>
      </c>
      <c r="E60" s="77">
        <v>500335</v>
      </c>
      <c r="F60" s="77">
        <v>530520</v>
      </c>
      <c r="G60" s="77">
        <v>0</v>
      </c>
      <c r="H60" s="77">
        <v>131786.10798182001</v>
      </c>
      <c r="I60" s="77">
        <v>318414.88201818004</v>
      </c>
      <c r="J60" s="77">
        <v>450200.99000000005</v>
      </c>
      <c r="K60" s="77">
        <v>980720.99</v>
      </c>
      <c r="L60" s="74">
        <v>4159.7489999999998</v>
      </c>
      <c r="M60" s="74">
        <v>20607.078000000001</v>
      </c>
      <c r="N60" s="74">
        <v>6057.0969999999998</v>
      </c>
      <c r="O60" s="74">
        <v>6965.5730000000003</v>
      </c>
      <c r="P60" s="56">
        <v>37789.497000000003</v>
      </c>
      <c r="Q60" s="74">
        <v>28428.162</v>
      </c>
      <c r="R60" s="74" t="s">
        <v>250</v>
      </c>
      <c r="S60" s="74">
        <v>15376.656000000001</v>
      </c>
      <c r="T60" s="56">
        <v>11523.920800000002</v>
      </c>
      <c r="U60" s="56" t="s">
        <v>250</v>
      </c>
      <c r="V60" s="74">
        <v>26241.708277880003</v>
      </c>
      <c r="W60" s="74">
        <v>5.5217490799999993</v>
      </c>
      <c r="X60" s="74">
        <v>1051.2775959399999</v>
      </c>
      <c r="Y60" s="74">
        <v>7.0899999999999999E-6</v>
      </c>
      <c r="Z60" s="56">
        <v>27298.507629989999</v>
      </c>
      <c r="AA60" s="74">
        <v>25981.215993050002</v>
      </c>
      <c r="AB60" s="74">
        <v>0</v>
      </c>
      <c r="AC60" s="56">
        <v>6.9499999999999995E-6</v>
      </c>
      <c r="AD60" s="56">
        <v>25981.216</v>
      </c>
      <c r="AE60" s="56">
        <v>53279.723629989996</v>
      </c>
      <c r="AF60" s="75" t="s">
        <v>250</v>
      </c>
      <c r="AG60" s="75" t="s">
        <v>250</v>
      </c>
      <c r="AH60" s="74" t="s">
        <v>250</v>
      </c>
      <c r="AI60" s="74">
        <v>287795.04481721</v>
      </c>
      <c r="AJ60" s="56" t="s">
        <v>250</v>
      </c>
      <c r="AK60" s="74">
        <v>3840.145016355857</v>
      </c>
      <c r="AL60" s="74">
        <v>31862.449790399449</v>
      </c>
      <c r="AM60" s="74">
        <v>19225.644</v>
      </c>
      <c r="AN60" s="74">
        <v>8209.2414499999995</v>
      </c>
      <c r="AO60" s="74">
        <v>27943.95401772</v>
      </c>
      <c r="AP60" s="56">
        <v>91081.434274475308</v>
      </c>
      <c r="AQ60" s="76">
        <v>21479.949714346607</v>
      </c>
      <c r="AR60" s="76">
        <v>15165.642223551904</v>
      </c>
      <c r="AS60" s="74">
        <v>25476.37</v>
      </c>
      <c r="AT60" s="74">
        <v>28471.677</v>
      </c>
      <c r="AU60" s="56">
        <v>90593.638937898504</v>
      </c>
      <c r="AV60" s="74">
        <v>29701.158085395622</v>
      </c>
      <c r="AW60" s="75" t="s">
        <v>250</v>
      </c>
      <c r="AX60" s="56" t="s">
        <v>250</v>
      </c>
    </row>
    <row r="61" spans="1:50" ht="15" x14ac:dyDescent="0.25">
      <c r="A61" s="78" t="s">
        <v>255</v>
      </c>
      <c r="B61" s="79">
        <f>SUM(B48:B59)</f>
        <v>1584599.1303216601</v>
      </c>
      <c r="C61" s="79">
        <f t="shared" ref="C61:J61" si="0">SUM(C48:C59)</f>
        <v>1854310.4393553098</v>
      </c>
      <c r="D61" s="79">
        <f t="shared" si="0"/>
        <v>2675046.1562630199</v>
      </c>
      <c r="E61" s="79">
        <f t="shared" si="0"/>
        <v>713104.13456351007</v>
      </c>
      <c r="F61" s="79">
        <f t="shared" si="0"/>
        <v>6827059.8605034994</v>
      </c>
      <c r="G61" s="79">
        <f t="shared" si="0"/>
        <v>384597.08394475002</v>
      </c>
      <c r="H61" s="79">
        <f>SUM(H48:H59)</f>
        <v>3051013.1230125995</v>
      </c>
      <c r="I61" s="79">
        <f t="shared" si="0"/>
        <v>719939.21721882001</v>
      </c>
      <c r="J61" s="79">
        <f t="shared" si="0"/>
        <v>4155549.42417617</v>
      </c>
      <c r="K61" s="80"/>
      <c r="L61" s="79"/>
      <c r="M61" s="79"/>
      <c r="N61" s="79"/>
      <c r="O61" s="79"/>
      <c r="P61" s="80"/>
      <c r="Q61" s="79"/>
      <c r="R61" s="79"/>
      <c r="S61" s="79"/>
      <c r="T61" s="80"/>
      <c r="U61" s="80"/>
      <c r="V61" s="79"/>
      <c r="W61" s="79"/>
      <c r="X61" s="79"/>
      <c r="Y61" s="79"/>
      <c r="Z61" s="80"/>
      <c r="AA61" s="79"/>
      <c r="AB61" s="79"/>
      <c r="AC61" s="80"/>
      <c r="AD61" s="80"/>
      <c r="AE61" s="80"/>
      <c r="AF61" s="81"/>
      <c r="AG61" s="81"/>
      <c r="AH61" s="79"/>
      <c r="AI61" s="79"/>
      <c r="AJ61" s="80"/>
      <c r="AK61" s="79"/>
      <c r="AL61" s="79"/>
      <c r="AM61" s="79"/>
      <c r="AN61" s="79"/>
      <c r="AO61" s="79"/>
      <c r="AP61" s="80"/>
      <c r="AQ61" s="79"/>
      <c r="AR61" s="79"/>
      <c r="AS61" s="79"/>
      <c r="AT61" s="79"/>
      <c r="AU61" s="80"/>
      <c r="AV61" s="79"/>
      <c r="AW61" s="81"/>
      <c r="AX61" s="80"/>
    </row>
    <row r="62" spans="1:50" ht="16.5" customHeight="1" x14ac:dyDescent="0.2">
      <c r="C62" s="82"/>
      <c r="D62" s="82"/>
      <c r="E62" s="82"/>
      <c r="F62" s="83"/>
    </row>
    <row r="63" spans="1:50" x14ac:dyDescent="0.2">
      <c r="A63" s="47" t="s">
        <v>251</v>
      </c>
      <c r="B63" s="82"/>
    </row>
    <row r="64" spans="1:50" x14ac:dyDescent="0.2">
      <c r="A64" s="84" t="s">
        <v>252</v>
      </c>
    </row>
    <row r="65" spans="1:9" x14ac:dyDescent="0.2">
      <c r="A65" s="52" t="s">
        <v>195</v>
      </c>
    </row>
    <row r="66" spans="1:9" x14ac:dyDescent="0.2">
      <c r="F66" s="85" t="s">
        <v>178</v>
      </c>
      <c r="G66" s="85" t="s">
        <v>68</v>
      </c>
      <c r="H66" s="85" t="s">
        <v>179</v>
      </c>
      <c r="I66" s="85" t="s">
        <v>159</v>
      </c>
    </row>
    <row r="67" spans="1:9" x14ac:dyDescent="0.2">
      <c r="F67" s="86">
        <f>(number_owned[[#Totals],[NON DIRECTIONAL LIGHT - General Lamp Shape]]+number_owned[[#Totals],[DIRECTIONAL LIGHT - Dir General Lamp Shape]])/(number_owned[[#Totals],[NON DIRECTIONAL LIGHT - Total]]+number_owned[[#Totals],[DIRECTIONAL LIGHT - Total]])</f>
        <v>0.17930130838883301</v>
      </c>
      <c r="G67" s="87">
        <f>(number_owned[[#Totals],[DIRECTIONAL LIGHT - Dir LED]]+number_owned[[#Totals],[NON DIRECTIONAL LIGHT - LED]])/(number_owned[[#Totals],[NON DIRECTIONAL LIGHT - Total]]+number_owned[[#Totals],[DIRECTIONAL LIGHT - Total]])</f>
        <v>0.13048295852438019</v>
      </c>
      <c r="H67" s="87">
        <f>(C61+H61)/(number_owned[[#Totals],[NON DIRECTIONAL LIGHT - Total]]+number_owned[[#Totals],[DIRECTIONAL LIGHT - Total]])</f>
        <v>0.44664463928537029</v>
      </c>
      <c r="I67" s="86">
        <f>(number_owned[[#Totals],[NON DIRECTIONAL LIGHT - Compact Fluorescent Lamp]])/(number_owned[[#Totals],[NON DIRECTIONAL LIGHT - Total]]+number_owned[[#Totals],[DIRECTIONAL LIGHT - Total]])</f>
        <v>0.24357109380141653</v>
      </c>
    </row>
  </sheetData>
  <hyperlinks>
    <hyperlink ref="A3" location="Title!A1" display="Return to Title" xr:uid="{6F2B9400-867B-42DE-801F-7C0722A50FA5}"/>
  </hyperlinks>
  <pageMargins left="0.7" right="0.7" top="0.75" bottom="0.75" header="0.3" footer="0.3"/>
  <pageSetup paperSize="9" orientation="portrait" verticalDpi="9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"/>
  <sheetViews>
    <sheetView topLeftCell="B1" zoomScale="130" zoomScaleNormal="130" workbookViewId="0">
      <selection activeCell="F25" sqref="F25"/>
    </sheetView>
  </sheetViews>
  <sheetFormatPr defaultRowHeight="15" x14ac:dyDescent="0.25"/>
  <cols>
    <col min="1" max="1" width="20.28515625" customWidth="1"/>
    <col min="2" max="2" width="29.42578125" customWidth="1"/>
    <col min="3" max="3" width="23.85546875" customWidth="1"/>
    <col min="4" max="4" width="13.7109375" customWidth="1"/>
    <col min="5" max="5" width="13.5703125" customWidth="1"/>
    <col min="6" max="6" width="17.42578125" customWidth="1"/>
    <col min="7" max="7" width="19.28515625" customWidth="1"/>
    <col min="8" max="8" width="16.7109375" customWidth="1"/>
    <col min="9" max="9" width="10.5703125" customWidth="1"/>
  </cols>
  <sheetData>
    <row r="1" spans="1:17" x14ac:dyDescent="0.25">
      <c r="A1" s="1" t="s">
        <v>17</v>
      </c>
    </row>
    <row r="2" spans="1:17" x14ac:dyDescent="0.25">
      <c r="A2" s="1"/>
    </row>
    <row r="3" spans="1:17" x14ac:dyDescent="0.25">
      <c r="A3" s="1" t="s">
        <v>18</v>
      </c>
      <c r="B3" s="1" t="s">
        <v>165</v>
      </c>
      <c r="C3" s="6" t="s">
        <v>186</v>
      </c>
      <c r="D3" s="1" t="s">
        <v>139</v>
      </c>
      <c r="E3" s="1" t="s">
        <v>171</v>
      </c>
      <c r="F3" s="1" t="s">
        <v>254</v>
      </c>
      <c r="G3" s="6" t="s">
        <v>187</v>
      </c>
      <c r="H3" s="1" t="s">
        <v>163</v>
      </c>
      <c r="I3" s="1" t="s">
        <v>188</v>
      </c>
      <c r="J3" s="6"/>
    </row>
    <row r="4" spans="1:17" x14ac:dyDescent="0.25">
      <c r="A4" t="s">
        <v>68</v>
      </c>
      <c r="B4" t="s">
        <v>166</v>
      </c>
      <c r="C4" s="4">
        <v>25000</v>
      </c>
      <c r="D4" t="s">
        <v>140</v>
      </c>
      <c r="E4" s="27">
        <v>0.08</v>
      </c>
      <c r="F4" s="27">
        <f>C25</f>
        <v>0.13048295852438019</v>
      </c>
      <c r="G4" s="30">
        <v>550</v>
      </c>
      <c r="H4">
        <f>((C4/G4))*F4</f>
        <v>5.9310435692900088</v>
      </c>
      <c r="I4">
        <f>H4+H5+H6+H7</f>
        <v>14.74601710170792</v>
      </c>
      <c r="Q4">
        <f>P4*0.08</f>
        <v>0</v>
      </c>
    </row>
    <row r="5" spans="1:17" x14ac:dyDescent="0.25">
      <c r="A5" t="s">
        <v>159</v>
      </c>
      <c r="B5" t="s">
        <v>159</v>
      </c>
      <c r="C5" s="4">
        <v>10000</v>
      </c>
      <c r="D5" t="s">
        <v>140</v>
      </c>
      <c r="E5" s="27">
        <f>0.15</f>
        <v>0.15</v>
      </c>
      <c r="F5" s="27">
        <f>E25</f>
        <v>0.24357109380141653</v>
      </c>
      <c r="G5" s="30">
        <v>550</v>
      </c>
      <c r="H5">
        <f t="shared" ref="H5:H7" si="0">((C5/G5))*F5</f>
        <v>4.428565341843937</v>
      </c>
    </row>
    <row r="6" spans="1:17" x14ac:dyDescent="0.25">
      <c r="A6" t="s">
        <v>167</v>
      </c>
      <c r="B6" t="s">
        <v>168</v>
      </c>
      <c r="C6" s="4">
        <v>5000</v>
      </c>
      <c r="D6" t="s">
        <v>140</v>
      </c>
      <c r="E6" s="27">
        <v>0.23</v>
      </c>
      <c r="F6" s="27">
        <f>D25</f>
        <v>0.44664463928537029</v>
      </c>
      <c r="G6" s="30">
        <v>550</v>
      </c>
      <c r="H6">
        <f t="shared" si="0"/>
        <v>4.0604058116851851</v>
      </c>
    </row>
    <row r="7" spans="1:17" x14ac:dyDescent="0.25">
      <c r="A7" t="s">
        <v>164</v>
      </c>
      <c r="B7" t="s">
        <v>169</v>
      </c>
      <c r="C7" s="4">
        <v>1000</v>
      </c>
      <c r="D7" t="s">
        <v>140</v>
      </c>
      <c r="E7" s="27">
        <v>0.54</v>
      </c>
      <c r="F7" s="27">
        <f>B25</f>
        <v>0.17930130838883301</v>
      </c>
      <c r="G7" s="30">
        <v>550</v>
      </c>
      <c r="H7">
        <f t="shared" si="0"/>
        <v>0.3260023788887873</v>
      </c>
    </row>
    <row r="9" spans="1:17" x14ac:dyDescent="0.25">
      <c r="A9" t="s">
        <v>68</v>
      </c>
      <c r="B9" t="s">
        <v>166</v>
      </c>
      <c r="C9" s="4">
        <v>25000</v>
      </c>
      <c r="D9" t="s">
        <v>16</v>
      </c>
      <c r="E9" s="27"/>
      <c r="F9" s="27">
        <f>F4*B28</f>
        <v>0.1467933283399277</v>
      </c>
      <c r="G9" s="36">
        <v>1400</v>
      </c>
      <c r="H9">
        <f>((C9/G9))*F9</f>
        <v>2.621309434641566</v>
      </c>
      <c r="I9">
        <f>SUM(H9:H12)</f>
        <v>5.8980110670439085</v>
      </c>
    </row>
    <row r="10" spans="1:17" x14ac:dyDescent="0.25">
      <c r="A10" t="s">
        <v>159</v>
      </c>
      <c r="B10" t="s">
        <v>159</v>
      </c>
      <c r="C10" s="4">
        <v>10000</v>
      </c>
      <c r="D10" t="s">
        <v>16</v>
      </c>
      <c r="E10" s="27"/>
      <c r="F10" s="27">
        <f>F5</f>
        <v>0.24357109380141653</v>
      </c>
      <c r="G10" s="36">
        <v>1400</v>
      </c>
      <c r="H10">
        <f t="shared" ref="H10:H11" si="1">((C10/G10))*F10</f>
        <v>1.7397935271529754</v>
      </c>
    </row>
    <row r="11" spans="1:17" s="35" customFormat="1" x14ac:dyDescent="0.25">
      <c r="A11" t="s">
        <v>167</v>
      </c>
      <c r="B11" t="s">
        <v>168</v>
      </c>
      <c r="C11" s="4">
        <v>5000</v>
      </c>
      <c r="D11" t="s">
        <v>16</v>
      </c>
      <c r="E11" s="27"/>
      <c r="F11" s="27">
        <f>F6-(F9-F4)</f>
        <v>0.43033426946982278</v>
      </c>
      <c r="G11" s="36">
        <v>1400</v>
      </c>
      <c r="H11">
        <f t="shared" si="1"/>
        <v>1.5369081052493672</v>
      </c>
      <c r="I11"/>
      <c r="J11"/>
    </row>
    <row r="12" spans="1:17" x14ac:dyDescent="0.25">
      <c r="A12" t="s">
        <v>164</v>
      </c>
      <c r="B12" t="s">
        <v>169</v>
      </c>
      <c r="C12" s="4">
        <v>1000</v>
      </c>
      <c r="D12" t="s">
        <v>16</v>
      </c>
      <c r="E12" s="27"/>
      <c r="F12" s="27">
        <v>0</v>
      </c>
      <c r="G12" s="36">
        <v>1400</v>
      </c>
      <c r="H12">
        <f t="shared" ref="H12" si="2">((C12/G12)/365)*F12</f>
        <v>0</v>
      </c>
    </row>
    <row r="14" spans="1:17" s="38" customFormat="1" x14ac:dyDescent="0.25">
      <c r="A14" s="37" t="s">
        <v>263</v>
      </c>
    </row>
    <row r="15" spans="1:17" x14ac:dyDescent="0.25">
      <c r="F15" s="1"/>
    </row>
    <row r="16" spans="1:17" x14ac:dyDescent="0.25">
      <c r="A16" s="1" t="s">
        <v>60</v>
      </c>
      <c r="B16" s="1" t="s">
        <v>181</v>
      </c>
      <c r="C16" s="1" t="s">
        <v>174</v>
      </c>
    </row>
    <row r="17" spans="1:10" x14ac:dyDescent="0.25">
      <c r="A17" t="s">
        <v>76</v>
      </c>
      <c r="B17" s="27">
        <v>0.3</v>
      </c>
      <c r="C17" t="s">
        <v>259</v>
      </c>
      <c r="H17" s="35"/>
      <c r="I17" s="35"/>
      <c r="J17" s="35"/>
    </row>
    <row r="18" spans="1:10" x14ac:dyDescent="0.25">
      <c r="A18" t="s">
        <v>93</v>
      </c>
      <c r="B18" s="30" t="s">
        <v>120</v>
      </c>
      <c r="C18" s="27"/>
    </row>
    <row r="19" spans="1:10" x14ac:dyDescent="0.25">
      <c r="A19" t="s">
        <v>177</v>
      </c>
      <c r="B19" s="29">
        <f>B21</f>
        <v>0.13048295852438019</v>
      </c>
      <c r="C19" s="27" t="s">
        <v>256</v>
      </c>
    </row>
    <row r="20" spans="1:10" x14ac:dyDescent="0.25">
      <c r="A20" t="s">
        <v>80</v>
      </c>
      <c r="B20" s="30" t="s">
        <v>120</v>
      </c>
      <c r="C20" s="27"/>
    </row>
    <row r="21" spans="1:10" ht="15.75" customHeight="1" x14ac:dyDescent="0.25">
      <c r="A21" t="s">
        <v>172</v>
      </c>
      <c r="B21" s="29">
        <f>C25</f>
        <v>0.13048295852438019</v>
      </c>
      <c r="C21" s="27" t="s">
        <v>260</v>
      </c>
      <c r="D21" s="27"/>
    </row>
    <row r="22" spans="1:10" x14ac:dyDescent="0.25">
      <c r="A22" t="s">
        <v>81</v>
      </c>
      <c r="B22" s="30" t="s">
        <v>120</v>
      </c>
      <c r="C22" s="30"/>
      <c r="D22" s="27"/>
    </row>
    <row r="24" spans="1:10" x14ac:dyDescent="0.25">
      <c r="A24" s="97" t="s">
        <v>180</v>
      </c>
      <c r="B24" s="1" t="s">
        <v>182</v>
      </c>
      <c r="C24" s="39" t="s">
        <v>183</v>
      </c>
      <c r="D24" s="1" t="s">
        <v>184</v>
      </c>
      <c r="E24" s="39" t="s">
        <v>185</v>
      </c>
      <c r="F24" s="1" t="s">
        <v>174</v>
      </c>
    </row>
    <row r="25" spans="1:10" x14ac:dyDescent="0.25">
      <c r="A25" s="97"/>
      <c r="B25" s="27">
        <f>UK_input_lighting!F67</f>
        <v>0.17930130838883301</v>
      </c>
      <c r="C25" s="27">
        <f>UK_input_lighting!G67</f>
        <v>0.13048295852438019</v>
      </c>
      <c r="D25" s="27">
        <f>UK_input_lighting!H67</f>
        <v>0.44664463928537029</v>
      </c>
      <c r="E25" s="27">
        <f>UK_input_lighting!I67</f>
        <v>0.24357109380141653</v>
      </c>
      <c r="F25" t="s">
        <v>264</v>
      </c>
    </row>
    <row r="26" spans="1:10" x14ac:dyDescent="0.25">
      <c r="A26" s="40"/>
      <c r="C26" s="27"/>
    </row>
    <row r="27" spans="1:10" x14ac:dyDescent="0.25">
      <c r="F27" s="27"/>
    </row>
    <row r="28" spans="1:10" x14ac:dyDescent="0.25">
      <c r="A28" s="1" t="s">
        <v>173</v>
      </c>
      <c r="B28">
        <f>9/8</f>
        <v>1.125</v>
      </c>
      <c r="C28" t="s">
        <v>262</v>
      </c>
    </row>
    <row r="29" spans="1:10" x14ac:dyDescent="0.25">
      <c r="B29" s="36"/>
    </row>
    <row r="30" spans="1:10" s="24" customFormat="1" x14ac:dyDescent="0.25">
      <c r="A30" s="11" t="s">
        <v>96</v>
      </c>
    </row>
    <row r="32" spans="1:10" x14ac:dyDescent="0.25">
      <c r="A32" t="s">
        <v>96</v>
      </c>
      <c r="B32" s="4" t="s">
        <v>99</v>
      </c>
    </row>
    <row r="33" spans="1:2" x14ac:dyDescent="0.25">
      <c r="A33" t="s">
        <v>98</v>
      </c>
      <c r="B33" s="7" t="s">
        <v>67</v>
      </c>
    </row>
    <row r="34" spans="1:2" x14ac:dyDescent="0.25">
      <c r="A34" t="s">
        <v>156</v>
      </c>
      <c r="B34" t="s">
        <v>191</v>
      </c>
    </row>
    <row r="35" spans="1:2" x14ac:dyDescent="0.25">
      <c r="B35" s="4"/>
    </row>
    <row r="36" spans="1:2" x14ac:dyDescent="0.25">
      <c r="A36" t="s">
        <v>96</v>
      </c>
      <c r="B36" t="s">
        <v>161</v>
      </c>
    </row>
    <row r="37" spans="1:2" x14ac:dyDescent="0.25">
      <c r="A37" t="s">
        <v>98</v>
      </c>
      <c r="B37" s="7" t="s">
        <v>160</v>
      </c>
    </row>
    <row r="38" spans="1:2" x14ac:dyDescent="0.25">
      <c r="A38" t="s">
        <v>162</v>
      </c>
      <c r="B38" t="s">
        <v>190</v>
      </c>
    </row>
    <row r="40" spans="1:2" x14ac:dyDescent="0.25">
      <c r="A40" t="s">
        <v>112</v>
      </c>
      <c r="B40" s="7" t="s">
        <v>170</v>
      </c>
    </row>
    <row r="41" spans="1:2" x14ac:dyDescent="0.25">
      <c r="A41" t="s">
        <v>156</v>
      </c>
      <c r="B41" t="s">
        <v>189</v>
      </c>
    </row>
    <row r="43" spans="1:2" x14ac:dyDescent="0.25">
      <c r="A43" t="s">
        <v>112</v>
      </c>
      <c r="B43" s="7" t="s">
        <v>176</v>
      </c>
    </row>
    <row r="44" spans="1:2" x14ac:dyDescent="0.25">
      <c r="A44" t="s">
        <v>156</v>
      </c>
      <c r="B44" t="s">
        <v>180</v>
      </c>
    </row>
    <row r="45" spans="1:2" x14ac:dyDescent="0.25">
      <c r="A45" t="s">
        <v>261</v>
      </c>
      <c r="B45" t="s">
        <v>253</v>
      </c>
    </row>
  </sheetData>
  <mergeCells count="1">
    <mergeCell ref="A24:A25"/>
  </mergeCells>
  <hyperlinks>
    <hyperlink ref="B33" r:id="rId1" display="https://www.lightingaccess.com/led-lifetime/" xr:uid="{53A708A2-A73D-4B80-AF13-9CB927AA6C74}"/>
    <hyperlink ref="B37" r:id="rId2" display="C:\Users\Davide Berti\Downloads\status_of_led_lighting_world_market_2020_final_rev_2 (2).pdf" xr:uid="{99702317-F53E-4F3B-829D-7857C9B8E5CE}"/>
    <hyperlink ref="B40" r:id="rId3" display="https://www.eceee.org/static/media/uploads/site-2/ecodesign/products/directional-lighting/final-report-domlight.pdf" xr:uid="{66B141FE-B3F0-4428-B926-3E6941C10146}"/>
    <hyperlink ref="B43" r:id="rId4" display="https://www.gov.uk/government/statistics/energy-consumption-in-the-uk-2023" xr:uid="{A126C0B7-ED91-4437-954D-372EEDB4101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H24" sqref="H24"/>
    </sheetView>
  </sheetViews>
  <sheetFormatPr defaultRowHeight="15" x14ac:dyDescent="0.25"/>
  <cols>
    <col min="1" max="1" width="20.140625" customWidth="1"/>
    <col min="2" max="2" width="33.42578125" customWidth="1"/>
    <col min="3" max="3" width="20.42578125" customWidth="1"/>
  </cols>
  <sheetData>
    <row r="1" spans="1:9" x14ac:dyDescent="0.25">
      <c r="A1" s="1" t="s">
        <v>19</v>
      </c>
    </row>
    <row r="3" spans="1:9" x14ac:dyDescent="0.25">
      <c r="A3" s="3" t="s">
        <v>20</v>
      </c>
      <c r="B3" s="3" t="s">
        <v>21</v>
      </c>
      <c r="C3" s="3" t="s">
        <v>11</v>
      </c>
    </row>
    <row r="4" spans="1:9" x14ac:dyDescent="0.25">
      <c r="A4" s="4">
        <v>1000</v>
      </c>
      <c r="B4" s="4" t="s">
        <v>22</v>
      </c>
      <c r="C4" s="4">
        <v>15</v>
      </c>
      <c r="D4" s="12"/>
    </row>
    <row r="5" spans="1:9" x14ac:dyDescent="0.25">
      <c r="A5" s="4">
        <v>1000</v>
      </c>
      <c r="B5" s="4" t="s">
        <v>23</v>
      </c>
      <c r="C5" s="4">
        <v>15</v>
      </c>
      <c r="D5" s="12"/>
    </row>
    <row r="6" spans="1:9" x14ac:dyDescent="0.25">
      <c r="A6" s="4">
        <v>1000</v>
      </c>
      <c r="B6" s="4" t="s">
        <v>24</v>
      </c>
      <c r="C6" s="4">
        <v>30</v>
      </c>
      <c r="D6" s="22"/>
    </row>
    <row r="7" spans="1:9" x14ac:dyDescent="0.25">
      <c r="A7" s="4">
        <v>1000</v>
      </c>
      <c r="B7" s="4" t="s">
        <v>25</v>
      </c>
      <c r="C7" s="4">
        <v>20</v>
      </c>
      <c r="D7" s="12"/>
    </row>
    <row r="8" spans="1:9" x14ac:dyDescent="0.25">
      <c r="A8" s="4">
        <v>1000</v>
      </c>
      <c r="B8" s="4" t="s">
        <v>26</v>
      </c>
      <c r="C8" s="4">
        <v>10</v>
      </c>
      <c r="D8" s="12"/>
    </row>
    <row r="9" spans="1:9" x14ac:dyDescent="0.25">
      <c r="A9" s="4"/>
      <c r="B9" s="9" t="s">
        <v>12</v>
      </c>
      <c r="C9" s="23">
        <f>AVERAGE(C4:C8)</f>
        <v>18</v>
      </c>
    </row>
    <row r="12" spans="1:9" s="24" customFormat="1" x14ac:dyDescent="0.25">
      <c r="A12" s="24" t="s">
        <v>110</v>
      </c>
    </row>
    <row r="14" spans="1:9" x14ac:dyDescent="0.25">
      <c r="A14" t="s">
        <v>111</v>
      </c>
      <c r="B14" s="4" t="s">
        <v>130</v>
      </c>
      <c r="I14" s="22"/>
    </row>
    <row r="15" spans="1:9" x14ac:dyDescent="0.25">
      <c r="A15" t="s">
        <v>128</v>
      </c>
      <c r="B15" t="s">
        <v>132</v>
      </c>
      <c r="I15" s="22"/>
    </row>
    <row r="17" spans="1:5" x14ac:dyDescent="0.25">
      <c r="A17" s="93" t="s">
        <v>96</v>
      </c>
      <c r="B17" s="4" t="s">
        <v>4</v>
      </c>
      <c r="E17" s="12"/>
    </row>
    <row r="18" spans="1:5" x14ac:dyDescent="0.25">
      <c r="A18" s="93"/>
      <c r="B18" s="4" t="s">
        <v>5</v>
      </c>
      <c r="E18" s="12"/>
    </row>
    <row r="19" spans="1:5" x14ac:dyDescent="0.25">
      <c r="A19" s="93"/>
      <c r="B19" s="4" t="s">
        <v>6</v>
      </c>
      <c r="E19" s="12"/>
    </row>
    <row r="20" spans="1:5" x14ac:dyDescent="0.25">
      <c r="A20" t="s">
        <v>97</v>
      </c>
      <c r="B20" s="8" t="s">
        <v>7</v>
      </c>
      <c r="E20" s="12"/>
    </row>
  </sheetData>
  <mergeCells count="1">
    <mergeCell ref="A17:A19"/>
  </mergeCells>
  <hyperlinks>
    <hyperlink ref="B20" r:id="rId1" xr:uid="{078D0A68-892D-427C-B7E2-6458C80C160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15"/>
  <sheetViews>
    <sheetView tabSelected="1" workbookViewId="0">
      <selection activeCell="B14" sqref="B14"/>
    </sheetView>
  </sheetViews>
  <sheetFormatPr defaultRowHeight="15" x14ac:dyDescent="0.25"/>
  <cols>
    <col min="1" max="1" width="25.85546875" customWidth="1"/>
    <col min="2" max="2" width="18.42578125" customWidth="1"/>
    <col min="3" max="3" width="17.85546875" customWidth="1"/>
    <col min="4" max="4" width="16.5703125" customWidth="1"/>
    <col min="8" max="8" width="11.28515625" customWidth="1"/>
    <col min="10" max="10" width="12.85546875" customWidth="1"/>
    <col min="11" max="11" width="19.42578125" bestFit="1" customWidth="1"/>
  </cols>
  <sheetData>
    <row r="1" spans="1:4" x14ac:dyDescent="0.25">
      <c r="A1" s="1" t="s">
        <v>27</v>
      </c>
      <c r="B1" s="10" t="s">
        <v>28</v>
      </c>
      <c r="C1" s="10" t="s">
        <v>29</v>
      </c>
      <c r="D1" s="10" t="s">
        <v>16</v>
      </c>
    </row>
    <row r="2" spans="1:4" x14ac:dyDescent="0.25">
      <c r="A2" t="s">
        <v>30</v>
      </c>
      <c r="B2" s="98">
        <f>heating2!C5</f>
        <v>24.1104480825013</v>
      </c>
      <c r="C2" s="98">
        <f>$B2</f>
        <v>24.1104480825013</v>
      </c>
      <c r="D2" s="98">
        <f>$B2</f>
        <v>24.1104480825013</v>
      </c>
    </row>
    <row r="3" spans="1:4" x14ac:dyDescent="0.25">
      <c r="A3" t="s">
        <v>31</v>
      </c>
      <c r="B3" s="98">
        <f>'cooling&amp;ventilation'!I2</f>
        <v>14.5</v>
      </c>
      <c r="C3" s="98">
        <f t="shared" ref="C3:D7" si="0">$B3</f>
        <v>14.5</v>
      </c>
      <c r="D3" s="98">
        <f>'cooling&amp;ventilation'!I3</f>
        <v>16.63068181818182</v>
      </c>
    </row>
    <row r="4" spans="1:4" x14ac:dyDescent="0.25">
      <c r="A4" t="s">
        <v>9</v>
      </c>
      <c r="B4" s="98">
        <f>renovation!E11</f>
        <v>84.381578947368411</v>
      </c>
      <c r="C4" s="98">
        <f>B4</f>
        <v>84.381578947368411</v>
      </c>
      <c r="D4" s="98">
        <f>C4</f>
        <v>84.381578947368411</v>
      </c>
    </row>
    <row r="5" spans="1:4" x14ac:dyDescent="0.25">
      <c r="A5" t="s">
        <v>2</v>
      </c>
      <c r="B5" s="98">
        <f>lighting!I4</f>
        <v>14.74601710170792</v>
      </c>
      <c r="C5" s="98">
        <f>lighting!I4</f>
        <v>14.74601710170792</v>
      </c>
      <c r="D5" s="98">
        <f>lighting!I9</f>
        <v>5.8980110670439085</v>
      </c>
    </row>
    <row r="6" spans="1:4" x14ac:dyDescent="0.25">
      <c r="A6" t="s">
        <v>32</v>
      </c>
      <c r="B6" s="98">
        <f>Appliances!B8</f>
        <v>13</v>
      </c>
      <c r="C6" s="98">
        <f t="shared" si="0"/>
        <v>13</v>
      </c>
      <c r="D6" s="98">
        <f t="shared" si="0"/>
        <v>13</v>
      </c>
    </row>
    <row r="7" spans="1:4" x14ac:dyDescent="0.25">
      <c r="A7" t="s">
        <v>33</v>
      </c>
      <c r="B7" s="98">
        <f>'other components'!C9</f>
        <v>18</v>
      </c>
      <c r="C7" s="98">
        <f t="shared" si="0"/>
        <v>18</v>
      </c>
      <c r="D7" s="98">
        <f t="shared" si="0"/>
        <v>18</v>
      </c>
    </row>
    <row r="15" spans="1:4" x14ac:dyDescent="0.25">
      <c r="A15" s="6"/>
      <c r="C15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"/>
  <sheetViews>
    <sheetView workbookViewId="0">
      <selection activeCell="B25" sqref="B25"/>
    </sheetView>
  </sheetViews>
  <sheetFormatPr defaultRowHeight="15" x14ac:dyDescent="0.25"/>
  <cols>
    <col min="1" max="1" width="38.28515625" customWidth="1"/>
    <col min="2" max="2" width="24.7109375" style="4" customWidth="1"/>
    <col min="12" max="12" width="19.85546875" customWidth="1"/>
    <col min="17" max="17" width="16.140625" customWidth="1"/>
  </cols>
  <sheetData>
    <row r="1" spans="1:10" x14ac:dyDescent="0.25">
      <c r="A1" s="2" t="s">
        <v>13</v>
      </c>
      <c r="B1" s="3" t="s">
        <v>11</v>
      </c>
    </row>
    <row r="2" spans="1:10" x14ac:dyDescent="0.25">
      <c r="A2" t="s">
        <v>14</v>
      </c>
      <c r="B2">
        <v>12.5</v>
      </c>
    </row>
    <row r="3" spans="1:10" x14ac:dyDescent="0.25">
      <c r="A3" t="s">
        <v>108</v>
      </c>
      <c r="B3">
        <v>12.5</v>
      </c>
    </row>
    <row r="4" spans="1:10" x14ac:dyDescent="0.25">
      <c r="A4" t="s">
        <v>15</v>
      </c>
      <c r="B4">
        <v>13</v>
      </c>
    </row>
    <row r="5" spans="1:10" x14ac:dyDescent="0.25">
      <c r="A5" t="s">
        <v>105</v>
      </c>
      <c r="B5">
        <v>15</v>
      </c>
    </row>
    <row r="6" spans="1:10" x14ac:dyDescent="0.25">
      <c r="A6" t="s">
        <v>106</v>
      </c>
      <c r="B6">
        <v>19</v>
      </c>
    </row>
    <row r="7" spans="1:10" x14ac:dyDescent="0.25">
      <c r="A7" t="s">
        <v>107</v>
      </c>
      <c r="B7">
        <v>6</v>
      </c>
    </row>
    <row r="8" spans="1:10" x14ac:dyDescent="0.25">
      <c r="A8" s="5" t="s">
        <v>12</v>
      </c>
      <c r="B8" s="23">
        <f>AVERAGE(B2:B7)</f>
        <v>13</v>
      </c>
    </row>
    <row r="14" spans="1:10" x14ac:dyDescent="0.25">
      <c r="A14" s="24" t="s">
        <v>96</v>
      </c>
      <c r="B14" s="26"/>
      <c r="C14" s="24"/>
      <c r="D14" s="24"/>
      <c r="E14" s="24"/>
      <c r="F14" s="24"/>
      <c r="G14" s="24"/>
      <c r="H14" s="24"/>
      <c r="I14" s="24"/>
      <c r="J14" s="24"/>
    </row>
    <row r="16" spans="1:10" x14ac:dyDescent="0.25">
      <c r="A16" t="s">
        <v>96</v>
      </c>
      <c r="B16" t="s">
        <v>130</v>
      </c>
    </row>
    <row r="17" spans="1:18" x14ac:dyDescent="0.25">
      <c r="A17" t="s">
        <v>128</v>
      </c>
      <c r="B17" s="4" t="s">
        <v>134</v>
      </c>
    </row>
    <row r="22" spans="1:18" x14ac:dyDescent="0.25">
      <c r="R22" s="4"/>
    </row>
    <row r="24" spans="1:18" x14ac:dyDescent="0.25">
      <c r="M24" s="4"/>
    </row>
    <row r="25" spans="1:18" x14ac:dyDescent="0.25">
      <c r="M25" s="4"/>
    </row>
    <row r="26" spans="1:18" x14ac:dyDescent="0.25">
      <c r="M26" s="4"/>
    </row>
    <row r="27" spans="1:18" x14ac:dyDescent="0.25">
      <c r="M27" s="4"/>
    </row>
    <row r="28" spans="1:18" x14ac:dyDescent="0.25">
      <c r="M28" s="4"/>
    </row>
    <row r="29" spans="1:18" x14ac:dyDescent="0.25">
      <c r="M29" s="4"/>
    </row>
    <row r="30" spans="1:18" x14ac:dyDescent="0.25">
      <c r="M30" s="4"/>
    </row>
    <row r="31" spans="1:18" x14ac:dyDescent="0.25">
      <c r="M31" s="4"/>
    </row>
    <row r="32" spans="1:18" x14ac:dyDescent="0.25">
      <c r="M32" s="4"/>
    </row>
    <row r="34" spans="2:2" x14ac:dyDescent="0.25">
      <c r="B34"/>
    </row>
    <row r="36" spans="2:2" x14ac:dyDescent="0.25">
      <c r="B36"/>
    </row>
    <row r="46" spans="2:2" x14ac:dyDescent="0.25">
      <c r="B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1A9F-3161-4633-BA4D-B46CD660B5F3}">
  <dimension ref="A1:N87"/>
  <sheetViews>
    <sheetView workbookViewId="0">
      <selection activeCell="G73" sqref="G73"/>
    </sheetView>
  </sheetViews>
  <sheetFormatPr defaultRowHeight="15" x14ac:dyDescent="0.25"/>
  <cols>
    <col min="2" max="2" width="31.85546875" customWidth="1"/>
    <col min="7" max="7" width="31.7109375" bestFit="1" customWidth="1"/>
    <col min="8" max="8" width="35.5703125" customWidth="1"/>
    <col min="9" max="9" width="11" customWidth="1"/>
    <col min="11" max="11" width="17.5703125" bestFit="1" customWidth="1"/>
    <col min="12" max="12" width="17.140625" customWidth="1"/>
    <col min="13" max="13" width="10.28515625" customWidth="1"/>
  </cols>
  <sheetData>
    <row r="1" spans="1:14" x14ac:dyDescent="0.25">
      <c r="A1" s="1" t="s">
        <v>126</v>
      </c>
      <c r="B1" s="1"/>
      <c r="C1" s="1">
        <v>2017</v>
      </c>
      <c r="D1" s="1">
        <v>2019</v>
      </c>
      <c r="E1" s="1"/>
      <c r="F1" s="1"/>
      <c r="G1" s="92" t="s">
        <v>88</v>
      </c>
      <c r="H1" s="1" t="s">
        <v>87</v>
      </c>
      <c r="I1" s="1" t="s">
        <v>101</v>
      </c>
      <c r="J1" s="1" t="s">
        <v>102</v>
      </c>
      <c r="K1" s="1" t="s">
        <v>84</v>
      </c>
      <c r="L1" s="1" t="s">
        <v>85</v>
      </c>
      <c r="M1" s="1"/>
      <c r="N1" s="1" t="s">
        <v>86</v>
      </c>
    </row>
    <row r="2" spans="1:14" x14ac:dyDescent="0.25">
      <c r="A2" s="92" t="s">
        <v>70</v>
      </c>
      <c r="B2" s="17" t="s">
        <v>78</v>
      </c>
      <c r="C2">
        <v>558</v>
      </c>
      <c r="D2">
        <v>540</v>
      </c>
      <c r="G2" s="92"/>
      <c r="H2" s="17" t="s">
        <v>78</v>
      </c>
      <c r="I2" s="20">
        <f>C72/SUM($C$72:$C$78)</f>
        <v>0.17295506746228692</v>
      </c>
      <c r="J2" s="20">
        <f t="shared" ref="J2:J8" si="0">D72/SUM($D$72:$D$78)</f>
        <v>0.16641552863566794</v>
      </c>
      <c r="K2">
        <v>20</v>
      </c>
      <c r="L2">
        <f>K2*J2</f>
        <v>3.3283105727133586</v>
      </c>
      <c r="N2" s="14">
        <f>SUM(L2:L8)</f>
        <v>21.020383707271929</v>
      </c>
    </row>
    <row r="3" spans="1:14" x14ac:dyDescent="0.25">
      <c r="A3" s="92"/>
      <c r="B3" s="18" t="s">
        <v>79</v>
      </c>
      <c r="C3">
        <v>530</v>
      </c>
      <c r="D3">
        <v>460</v>
      </c>
      <c r="G3" s="92"/>
      <c r="H3" s="18" t="s">
        <v>79</v>
      </c>
      <c r="I3" s="20">
        <f t="shared" ref="I3:I8" si="1">C73/SUM($C$72:$C$78)</f>
        <v>0.43817592133054789</v>
      </c>
      <c r="J3" s="20">
        <f t="shared" si="0"/>
        <v>0.36611179004069622</v>
      </c>
      <c r="K3">
        <v>21</v>
      </c>
      <c r="L3">
        <f t="shared" ref="L3:L8" si="2">K3*J3</f>
        <v>7.6883475908546206</v>
      </c>
    </row>
    <row r="4" spans="1:14" x14ac:dyDescent="0.25">
      <c r="A4" s="92"/>
      <c r="B4" s="18" t="s">
        <v>73</v>
      </c>
      <c r="C4">
        <v>55</v>
      </c>
      <c r="D4">
        <v>63</v>
      </c>
      <c r="G4" s="92"/>
      <c r="H4" s="18" t="s">
        <v>73</v>
      </c>
      <c r="I4" s="20">
        <f t="shared" si="1"/>
        <v>1.3584792419293406E-2</v>
      </c>
      <c r="J4" s="20">
        <f t="shared" si="0"/>
        <v>1.4914039604665235E-2</v>
      </c>
      <c r="K4">
        <v>20</v>
      </c>
      <c r="L4">
        <f t="shared" si="2"/>
        <v>0.29828079209330471</v>
      </c>
    </row>
    <row r="5" spans="1:14" x14ac:dyDescent="0.25">
      <c r="A5" s="92"/>
      <c r="B5" s="18" t="s">
        <v>74</v>
      </c>
      <c r="C5">
        <v>380</v>
      </c>
      <c r="D5">
        <v>438</v>
      </c>
      <c r="G5" s="92"/>
      <c r="H5" s="18" t="s">
        <v>74</v>
      </c>
      <c r="I5" s="20">
        <f t="shared" si="1"/>
        <v>0.29632621968813844</v>
      </c>
      <c r="J5" s="20">
        <f t="shared" si="0"/>
        <v>0.35830475896681419</v>
      </c>
      <c r="K5">
        <v>21</v>
      </c>
      <c r="L5">
        <f t="shared" si="2"/>
        <v>7.5243999383030982</v>
      </c>
    </row>
    <row r="6" spans="1:14" x14ac:dyDescent="0.25">
      <c r="A6" s="92"/>
      <c r="B6" s="18" t="s">
        <v>72</v>
      </c>
      <c r="C6">
        <v>345</v>
      </c>
      <c r="D6">
        <v>385</v>
      </c>
      <c r="G6" s="92"/>
      <c r="H6" s="18" t="s">
        <v>72</v>
      </c>
      <c r="I6" s="20">
        <f t="shared" si="1"/>
        <v>4.0835170415853925E-2</v>
      </c>
      <c r="J6" s="20">
        <f t="shared" si="0"/>
        <v>5.0959268179822742E-2</v>
      </c>
      <c r="K6">
        <v>20</v>
      </c>
      <c r="L6">
        <f t="shared" si="2"/>
        <v>1.019185363596455</v>
      </c>
    </row>
    <row r="7" spans="1:14" x14ac:dyDescent="0.25">
      <c r="A7" s="92"/>
      <c r="B7" s="18" t="s">
        <v>71</v>
      </c>
      <c r="C7">
        <v>666</v>
      </c>
      <c r="D7">
        <v>679</v>
      </c>
      <c r="G7" s="92"/>
      <c r="H7" s="18" t="s">
        <v>71</v>
      </c>
      <c r="I7" s="20">
        <f t="shared" si="1"/>
        <v>3.093223762421948E-2</v>
      </c>
      <c r="J7" s="20">
        <f t="shared" si="0"/>
        <v>3.5345206032058658E-2</v>
      </c>
      <c r="K7">
        <v>25</v>
      </c>
      <c r="L7">
        <f t="shared" si="2"/>
        <v>0.88363015080146645</v>
      </c>
    </row>
    <row r="8" spans="1:14" x14ac:dyDescent="0.25">
      <c r="A8" s="92"/>
      <c r="B8" s="19" t="s">
        <v>77</v>
      </c>
      <c r="C8">
        <v>215</v>
      </c>
      <c r="D8">
        <v>242</v>
      </c>
      <c r="G8" s="92"/>
      <c r="H8" s="19" t="s">
        <v>100</v>
      </c>
      <c r="I8" s="20">
        <f t="shared" si="1"/>
        <v>7.1905910596599763E-3</v>
      </c>
      <c r="J8" s="20">
        <f t="shared" si="0"/>
        <v>7.9494085402750259E-3</v>
      </c>
      <c r="K8">
        <v>35</v>
      </c>
      <c r="L8">
        <f t="shared" si="2"/>
        <v>0.27822929890962589</v>
      </c>
    </row>
    <row r="9" spans="1:14" x14ac:dyDescent="0.25">
      <c r="A9" s="92" t="s">
        <v>75</v>
      </c>
      <c r="B9" s="17" t="s">
        <v>78</v>
      </c>
      <c r="C9">
        <v>625</v>
      </c>
      <c r="D9">
        <v>500</v>
      </c>
      <c r="I9" s="21"/>
    </row>
    <row r="10" spans="1:14" x14ac:dyDescent="0.25">
      <c r="A10" s="92"/>
      <c r="B10" s="18" t="s">
        <v>79</v>
      </c>
      <c r="C10">
        <v>1350</v>
      </c>
      <c r="D10">
        <v>1120</v>
      </c>
    </row>
    <row r="11" spans="1:14" x14ac:dyDescent="0.25">
      <c r="A11" s="92"/>
      <c r="B11" s="18" t="s">
        <v>73</v>
      </c>
      <c r="C11">
        <v>70</v>
      </c>
      <c r="D11">
        <v>83</v>
      </c>
    </row>
    <row r="12" spans="1:14" x14ac:dyDescent="0.25">
      <c r="A12" s="92"/>
      <c r="B12" s="18" t="s">
        <v>74</v>
      </c>
      <c r="C12">
        <v>1700</v>
      </c>
      <c r="D12">
        <v>2050</v>
      </c>
    </row>
    <row r="13" spans="1:14" x14ac:dyDescent="0.25">
      <c r="A13" s="92"/>
      <c r="B13" s="18" t="s">
        <v>72</v>
      </c>
      <c r="C13">
        <v>65</v>
      </c>
      <c r="D13">
        <v>75</v>
      </c>
    </row>
    <row r="14" spans="1:14" x14ac:dyDescent="0.25">
      <c r="B14" s="18" t="s">
        <v>71</v>
      </c>
      <c r="C14">
        <v>11</v>
      </c>
      <c r="D14">
        <v>10</v>
      </c>
    </row>
    <row r="15" spans="1:14" x14ac:dyDescent="0.25">
      <c r="B15" s="19" t="s">
        <v>77</v>
      </c>
      <c r="C15">
        <v>2</v>
      </c>
      <c r="D15">
        <v>1</v>
      </c>
    </row>
    <row r="16" spans="1:14" x14ac:dyDescent="0.25">
      <c r="A16" s="94" t="s">
        <v>76</v>
      </c>
      <c r="B16" s="17" t="s">
        <v>78</v>
      </c>
      <c r="C16">
        <v>203</v>
      </c>
      <c r="D16">
        <v>140</v>
      </c>
    </row>
    <row r="17" spans="1:4" x14ac:dyDescent="0.25">
      <c r="A17" s="94"/>
      <c r="B17" s="18" t="s">
        <v>79</v>
      </c>
      <c r="C17">
        <v>73</v>
      </c>
      <c r="D17">
        <v>44</v>
      </c>
    </row>
    <row r="18" spans="1:4" x14ac:dyDescent="0.25">
      <c r="A18" s="94"/>
      <c r="B18" s="18" t="s">
        <v>73</v>
      </c>
      <c r="C18">
        <v>12</v>
      </c>
      <c r="D18">
        <v>12</v>
      </c>
    </row>
    <row r="19" spans="1:4" x14ac:dyDescent="0.25">
      <c r="A19" s="94"/>
      <c r="B19" s="18" t="s">
        <v>74</v>
      </c>
      <c r="C19">
        <v>269</v>
      </c>
      <c r="D19">
        <v>273</v>
      </c>
    </row>
    <row r="20" spans="1:4" x14ac:dyDescent="0.25">
      <c r="A20" s="94"/>
      <c r="B20" s="18" t="s">
        <v>72</v>
      </c>
      <c r="C20">
        <v>57</v>
      </c>
      <c r="D20">
        <v>71</v>
      </c>
    </row>
    <row r="21" spans="1:4" x14ac:dyDescent="0.25">
      <c r="A21" s="94"/>
      <c r="B21" s="18" t="s">
        <v>71</v>
      </c>
      <c r="C21">
        <v>73</v>
      </c>
      <c r="D21">
        <v>85</v>
      </c>
    </row>
    <row r="22" spans="1:4" x14ac:dyDescent="0.25">
      <c r="A22" s="94"/>
      <c r="B22" s="19" t="s">
        <v>77</v>
      </c>
      <c r="C22">
        <v>0</v>
      </c>
      <c r="D22">
        <v>0</v>
      </c>
    </row>
    <row r="23" spans="1:4" x14ac:dyDescent="0.25">
      <c r="A23" s="95" t="s">
        <v>80</v>
      </c>
      <c r="B23" s="17" t="s">
        <v>78</v>
      </c>
      <c r="C23">
        <v>3239</v>
      </c>
      <c r="D23">
        <v>2922</v>
      </c>
    </row>
    <row r="24" spans="1:4" x14ac:dyDescent="0.25">
      <c r="A24" s="95"/>
      <c r="B24" s="18" t="s">
        <v>79</v>
      </c>
      <c r="C24">
        <v>7588</v>
      </c>
      <c r="D24">
        <v>2889</v>
      </c>
    </row>
    <row r="25" spans="1:4" x14ac:dyDescent="0.25">
      <c r="A25" s="95"/>
      <c r="B25" s="18" t="s">
        <v>73</v>
      </c>
      <c r="C25">
        <v>285</v>
      </c>
      <c r="D25">
        <v>320</v>
      </c>
    </row>
    <row r="26" spans="1:4" x14ac:dyDescent="0.25">
      <c r="A26" s="95"/>
      <c r="B26" s="18" t="s">
        <v>74</v>
      </c>
      <c r="C26">
        <v>3269</v>
      </c>
      <c r="D26">
        <v>4254</v>
      </c>
    </row>
    <row r="27" spans="1:4" x14ac:dyDescent="0.25">
      <c r="A27" s="95"/>
      <c r="B27" s="18" t="s">
        <v>72</v>
      </c>
      <c r="C27">
        <v>983</v>
      </c>
      <c r="D27">
        <v>1245</v>
      </c>
    </row>
    <row r="28" spans="1:4" x14ac:dyDescent="0.25">
      <c r="A28" s="95"/>
      <c r="B28" s="18" t="s">
        <v>71</v>
      </c>
      <c r="C28">
        <v>448</v>
      </c>
      <c r="D28">
        <v>476</v>
      </c>
    </row>
    <row r="29" spans="1:4" x14ac:dyDescent="0.25">
      <c r="A29" s="95"/>
      <c r="B29" s="19" t="s">
        <v>77</v>
      </c>
      <c r="C29">
        <v>115</v>
      </c>
      <c r="D29">
        <v>120</v>
      </c>
    </row>
    <row r="30" spans="1:4" x14ac:dyDescent="0.25">
      <c r="A30" s="94" t="s">
        <v>81</v>
      </c>
      <c r="B30" s="17" t="s">
        <v>78</v>
      </c>
      <c r="C30">
        <v>5000</v>
      </c>
      <c r="D30">
        <v>4800</v>
      </c>
    </row>
    <row r="31" spans="1:4" x14ac:dyDescent="0.25">
      <c r="A31" s="94"/>
      <c r="B31" s="18" t="s">
        <v>79</v>
      </c>
      <c r="C31">
        <v>7500</v>
      </c>
      <c r="D31">
        <v>7000</v>
      </c>
    </row>
    <row r="32" spans="1:4" x14ac:dyDescent="0.25">
      <c r="A32" s="94"/>
      <c r="B32" s="18" t="s">
        <v>73</v>
      </c>
      <c r="C32">
        <v>690</v>
      </c>
      <c r="D32">
        <v>700</v>
      </c>
    </row>
    <row r="33" spans="1:4" x14ac:dyDescent="0.25">
      <c r="A33" s="94"/>
      <c r="B33" s="18" t="s">
        <v>74</v>
      </c>
      <c r="C33">
        <v>5800</v>
      </c>
      <c r="D33">
        <v>6800</v>
      </c>
    </row>
    <row r="34" spans="1:4" x14ac:dyDescent="0.25">
      <c r="A34" s="94"/>
      <c r="B34" s="18" t="s">
        <v>72</v>
      </c>
      <c r="C34">
        <v>870</v>
      </c>
      <c r="D34">
        <v>1000</v>
      </c>
    </row>
    <row r="35" spans="1:4" x14ac:dyDescent="0.25">
      <c r="A35" s="94"/>
      <c r="B35" s="18" t="s">
        <v>71</v>
      </c>
      <c r="C35">
        <v>800</v>
      </c>
      <c r="D35">
        <v>900</v>
      </c>
    </row>
    <row r="36" spans="1:4" x14ac:dyDescent="0.25">
      <c r="A36" s="94"/>
      <c r="B36" s="19" t="s">
        <v>77</v>
      </c>
      <c r="C36">
        <v>26</v>
      </c>
      <c r="D36">
        <v>30</v>
      </c>
    </row>
    <row r="37" spans="1:4" x14ac:dyDescent="0.25">
      <c r="A37" s="94" t="s">
        <v>82</v>
      </c>
      <c r="B37" s="17" t="s">
        <v>78</v>
      </c>
      <c r="C37">
        <v>2100</v>
      </c>
      <c r="D37">
        <v>1975</v>
      </c>
    </row>
    <row r="38" spans="1:4" x14ac:dyDescent="0.25">
      <c r="A38" s="94"/>
      <c r="B38" s="18" t="s">
        <v>79</v>
      </c>
      <c r="C38">
        <v>12500</v>
      </c>
      <c r="D38">
        <v>11665</v>
      </c>
    </row>
    <row r="39" spans="1:4" x14ac:dyDescent="0.25">
      <c r="A39" s="94"/>
      <c r="B39" s="18" t="s">
        <v>73</v>
      </c>
      <c r="C39">
        <v>22</v>
      </c>
      <c r="D39">
        <v>26</v>
      </c>
    </row>
    <row r="40" spans="1:4" x14ac:dyDescent="0.25">
      <c r="A40" s="94"/>
      <c r="B40" s="18" t="s">
        <v>74</v>
      </c>
      <c r="C40">
        <v>5100</v>
      </c>
      <c r="D40">
        <v>6133</v>
      </c>
    </row>
    <row r="41" spans="1:4" x14ac:dyDescent="0.25">
      <c r="A41" s="94"/>
      <c r="B41" s="18" t="s">
        <v>72</v>
      </c>
      <c r="C41">
        <v>130</v>
      </c>
      <c r="D41">
        <v>229</v>
      </c>
    </row>
    <row r="42" spans="1:4" x14ac:dyDescent="0.25">
      <c r="A42" s="94"/>
      <c r="B42" s="18" t="s">
        <v>71</v>
      </c>
      <c r="C42">
        <v>144</v>
      </c>
      <c r="D42">
        <v>156</v>
      </c>
    </row>
    <row r="43" spans="1:4" x14ac:dyDescent="0.25">
      <c r="A43" s="94"/>
      <c r="B43" s="19" t="s">
        <v>77</v>
      </c>
      <c r="C43">
        <v>0</v>
      </c>
      <c r="D43">
        <v>0</v>
      </c>
    </row>
    <row r="44" spans="1:4" x14ac:dyDescent="0.25">
      <c r="A44" s="94" t="s">
        <v>91</v>
      </c>
      <c r="B44" s="17" t="s">
        <v>78</v>
      </c>
      <c r="C44">
        <v>1</v>
      </c>
      <c r="D44">
        <v>1</v>
      </c>
    </row>
    <row r="45" spans="1:4" x14ac:dyDescent="0.25">
      <c r="A45" s="94"/>
      <c r="B45" s="18" t="s">
        <v>79</v>
      </c>
      <c r="C45">
        <v>250</v>
      </c>
      <c r="D45">
        <v>200</v>
      </c>
    </row>
    <row r="46" spans="1:4" x14ac:dyDescent="0.25">
      <c r="A46" s="94"/>
      <c r="B46" s="18" t="s">
        <v>73</v>
      </c>
      <c r="C46">
        <v>3</v>
      </c>
      <c r="D46">
        <v>3</v>
      </c>
    </row>
    <row r="47" spans="1:4" x14ac:dyDescent="0.25">
      <c r="A47" s="94"/>
      <c r="B47" s="18" t="s">
        <v>74</v>
      </c>
      <c r="C47">
        <v>6750</v>
      </c>
      <c r="D47">
        <v>6800</v>
      </c>
    </row>
    <row r="48" spans="1:4" x14ac:dyDescent="0.25">
      <c r="A48" s="94"/>
      <c r="B48" s="18" t="s">
        <v>72</v>
      </c>
      <c r="C48">
        <v>128</v>
      </c>
      <c r="D48">
        <v>190</v>
      </c>
    </row>
    <row r="49" spans="1:4" x14ac:dyDescent="0.25">
      <c r="A49" s="94"/>
      <c r="B49" s="18" t="s">
        <v>71</v>
      </c>
      <c r="C49">
        <v>0</v>
      </c>
      <c r="D49">
        <v>0</v>
      </c>
    </row>
    <row r="50" spans="1:4" x14ac:dyDescent="0.25">
      <c r="A50" s="94"/>
      <c r="B50" s="19" t="s">
        <v>77</v>
      </c>
      <c r="C50">
        <v>3</v>
      </c>
      <c r="D50">
        <v>2</v>
      </c>
    </row>
    <row r="51" spans="1:4" x14ac:dyDescent="0.25">
      <c r="A51" s="94" t="s">
        <v>92</v>
      </c>
      <c r="B51" s="17" t="s">
        <v>78</v>
      </c>
      <c r="C51">
        <v>2264</v>
      </c>
      <c r="D51">
        <v>2170</v>
      </c>
    </row>
    <row r="52" spans="1:4" x14ac:dyDescent="0.25">
      <c r="A52" s="94"/>
      <c r="B52" s="18" t="s">
        <v>79</v>
      </c>
      <c r="C52">
        <v>1950</v>
      </c>
      <c r="D52">
        <v>1860</v>
      </c>
    </row>
    <row r="53" spans="1:4" x14ac:dyDescent="0.25">
      <c r="A53" s="94"/>
      <c r="B53" s="18" t="s">
        <v>73</v>
      </c>
      <c r="C53">
        <v>18</v>
      </c>
      <c r="D53">
        <v>19</v>
      </c>
    </row>
    <row r="54" spans="1:4" x14ac:dyDescent="0.25">
      <c r="A54" s="94"/>
      <c r="B54" s="18" t="s">
        <v>74</v>
      </c>
      <c r="C54">
        <v>1090</v>
      </c>
      <c r="D54">
        <v>1486</v>
      </c>
    </row>
    <row r="55" spans="1:4" x14ac:dyDescent="0.25">
      <c r="A55" s="94"/>
      <c r="B55" s="18" t="s">
        <v>72</v>
      </c>
      <c r="C55">
        <v>65</v>
      </c>
      <c r="D55">
        <v>107</v>
      </c>
    </row>
    <row r="56" spans="1:4" x14ac:dyDescent="0.25">
      <c r="A56" s="94"/>
      <c r="B56" s="18" t="s">
        <v>71</v>
      </c>
      <c r="C56">
        <v>179</v>
      </c>
      <c r="D56">
        <v>327</v>
      </c>
    </row>
    <row r="57" spans="1:4" x14ac:dyDescent="0.25">
      <c r="A57" s="94"/>
      <c r="B57" s="19" t="s">
        <v>77</v>
      </c>
      <c r="C57">
        <v>29</v>
      </c>
      <c r="D57">
        <v>40</v>
      </c>
    </row>
    <row r="58" spans="1:4" x14ac:dyDescent="0.25">
      <c r="A58" s="94" t="s">
        <v>93</v>
      </c>
      <c r="B58" s="17" t="s">
        <v>78</v>
      </c>
      <c r="C58">
        <v>850</v>
      </c>
      <c r="D58">
        <v>864</v>
      </c>
    </row>
    <row r="59" spans="1:4" x14ac:dyDescent="0.25">
      <c r="A59" s="94"/>
      <c r="B59" s="18" t="s">
        <v>79</v>
      </c>
      <c r="C59">
        <v>6219</v>
      </c>
      <c r="D59">
        <v>5615</v>
      </c>
    </row>
    <row r="60" spans="1:4" x14ac:dyDescent="0.25">
      <c r="A60" s="94"/>
      <c r="B60" s="18" t="s">
        <v>73</v>
      </c>
      <c r="C60">
        <v>19</v>
      </c>
      <c r="D60">
        <v>28</v>
      </c>
    </row>
    <row r="61" spans="1:4" x14ac:dyDescent="0.25">
      <c r="A61" s="94"/>
      <c r="B61" s="18" t="s">
        <v>74</v>
      </c>
      <c r="C61">
        <v>1300</v>
      </c>
      <c r="D61">
        <v>1950</v>
      </c>
    </row>
    <row r="62" spans="1:4" x14ac:dyDescent="0.25">
      <c r="A62" s="94"/>
      <c r="B62" s="18" t="s">
        <v>72</v>
      </c>
      <c r="C62">
        <v>68</v>
      </c>
      <c r="D62">
        <v>112</v>
      </c>
    </row>
    <row r="63" spans="1:4" x14ac:dyDescent="0.25">
      <c r="A63" s="94"/>
      <c r="B63" s="18" t="s">
        <v>71</v>
      </c>
      <c r="C63">
        <v>181</v>
      </c>
      <c r="D63">
        <v>184</v>
      </c>
    </row>
    <row r="64" spans="1:4" x14ac:dyDescent="0.25">
      <c r="A64" s="94"/>
      <c r="B64" s="19" t="s">
        <v>77</v>
      </c>
      <c r="C64">
        <v>0</v>
      </c>
      <c r="D64">
        <v>0</v>
      </c>
    </row>
    <row r="65" spans="1:4" x14ac:dyDescent="0.25">
      <c r="A65" s="94" t="s">
        <v>94</v>
      </c>
      <c r="B65" s="17" t="s">
        <v>78</v>
      </c>
      <c r="C65">
        <v>145</v>
      </c>
      <c r="D65">
        <v>114</v>
      </c>
    </row>
    <row r="66" spans="1:4" x14ac:dyDescent="0.25">
      <c r="A66" s="94"/>
      <c r="B66" s="18" t="s">
        <v>79</v>
      </c>
      <c r="C66">
        <v>4</v>
      </c>
      <c r="D66">
        <v>4</v>
      </c>
    </row>
    <row r="67" spans="1:4" x14ac:dyDescent="0.25">
      <c r="A67" s="94"/>
      <c r="B67" s="18" t="s">
        <v>73</v>
      </c>
      <c r="C67">
        <v>3</v>
      </c>
      <c r="D67">
        <v>3</v>
      </c>
    </row>
    <row r="68" spans="1:4" x14ac:dyDescent="0.25">
      <c r="A68" s="94"/>
      <c r="B68" s="18" t="s">
        <v>74</v>
      </c>
      <c r="C68">
        <v>16</v>
      </c>
      <c r="D68">
        <v>15</v>
      </c>
    </row>
    <row r="69" spans="1:4" x14ac:dyDescent="0.25">
      <c r="A69" s="94"/>
      <c r="B69" s="18" t="s">
        <v>72</v>
      </c>
      <c r="C69">
        <v>827</v>
      </c>
      <c r="D69">
        <v>881</v>
      </c>
    </row>
    <row r="70" spans="1:4" x14ac:dyDescent="0.25">
      <c r="A70" s="94"/>
      <c r="B70" s="18" t="s">
        <v>71</v>
      </c>
      <c r="C70">
        <v>178</v>
      </c>
      <c r="D70">
        <v>162</v>
      </c>
    </row>
    <row r="71" spans="1:4" x14ac:dyDescent="0.25">
      <c r="A71" s="94"/>
      <c r="B71" s="19" t="s">
        <v>77</v>
      </c>
      <c r="C71">
        <v>233</v>
      </c>
      <c r="D71">
        <v>235</v>
      </c>
    </row>
    <row r="72" spans="1:4" x14ac:dyDescent="0.25">
      <c r="A72" s="92" t="s">
        <v>83</v>
      </c>
      <c r="B72" s="17" t="s">
        <v>78</v>
      </c>
      <c r="C72">
        <f>SUMIFS($C$2:$C$71,$B$2:$B$71,B72)</f>
        <v>14985</v>
      </c>
      <c r="D72">
        <f>SUMIFS($D$2:$D$71,$B$2:$B$71,B72)</f>
        <v>14026</v>
      </c>
    </row>
    <row r="73" spans="1:4" x14ac:dyDescent="0.25">
      <c r="A73" s="92"/>
      <c r="B73" s="18" t="s">
        <v>79</v>
      </c>
      <c r="C73">
        <f t="shared" ref="C73:C78" si="3">SUMIFS($C$2:$C$71,$B$2:$B$71,B73)</f>
        <v>37964</v>
      </c>
      <c r="D73">
        <f t="shared" ref="D73:D78" si="4">SUMIFS($D$2:$D$71,$B$2:$B$71,B73)</f>
        <v>30857</v>
      </c>
    </row>
    <row r="74" spans="1:4" x14ac:dyDescent="0.25">
      <c r="A74" s="92"/>
      <c r="B74" s="18" t="s">
        <v>73</v>
      </c>
      <c r="C74">
        <f t="shared" si="3"/>
        <v>1177</v>
      </c>
      <c r="D74">
        <f t="shared" si="4"/>
        <v>1257</v>
      </c>
    </row>
    <row r="75" spans="1:4" x14ac:dyDescent="0.25">
      <c r="A75" s="92"/>
      <c r="B75" s="18" t="s">
        <v>74</v>
      </c>
      <c r="C75">
        <f t="shared" si="3"/>
        <v>25674</v>
      </c>
      <c r="D75">
        <f>SUMIFS($D$2:$D$71,$B$2:$B$71,B75)</f>
        <v>30199</v>
      </c>
    </row>
    <row r="76" spans="1:4" x14ac:dyDescent="0.25">
      <c r="A76" s="92"/>
      <c r="B76" s="18" t="s">
        <v>72</v>
      </c>
      <c r="C76">
        <f t="shared" si="3"/>
        <v>3538</v>
      </c>
      <c r="D76">
        <f t="shared" si="4"/>
        <v>4295</v>
      </c>
    </row>
    <row r="77" spans="1:4" x14ac:dyDescent="0.25">
      <c r="A77" s="92"/>
      <c r="B77" s="18" t="s">
        <v>71</v>
      </c>
      <c r="C77">
        <f t="shared" si="3"/>
        <v>2680</v>
      </c>
      <c r="D77">
        <f t="shared" si="4"/>
        <v>2979</v>
      </c>
    </row>
    <row r="78" spans="1:4" x14ac:dyDescent="0.25">
      <c r="B78" s="19" t="s">
        <v>77</v>
      </c>
      <c r="C78">
        <f t="shared" si="3"/>
        <v>623</v>
      </c>
      <c r="D78">
        <f t="shared" si="4"/>
        <v>670</v>
      </c>
    </row>
    <row r="81" spans="1:2" s="24" customFormat="1" x14ac:dyDescent="0.25">
      <c r="A81" s="24" t="s">
        <v>96</v>
      </c>
    </row>
    <row r="83" spans="1:2" x14ac:dyDescent="0.25">
      <c r="A83" t="s">
        <v>96</v>
      </c>
      <c r="B83" t="s">
        <v>127</v>
      </c>
    </row>
    <row r="84" spans="1:2" x14ac:dyDescent="0.25">
      <c r="A84" t="s">
        <v>97</v>
      </c>
      <c r="B84" s="7" t="s">
        <v>69</v>
      </c>
    </row>
    <row r="86" spans="1:2" x14ac:dyDescent="0.25">
      <c r="A86" t="s">
        <v>96</v>
      </c>
      <c r="B86" t="s">
        <v>130</v>
      </c>
    </row>
    <row r="87" spans="1:2" x14ac:dyDescent="0.25">
      <c r="A87" t="s">
        <v>128</v>
      </c>
      <c r="B87" t="s">
        <v>129</v>
      </c>
    </row>
  </sheetData>
  <mergeCells count="12">
    <mergeCell ref="G1:G8"/>
    <mergeCell ref="A30:A36"/>
    <mergeCell ref="A37:A43"/>
    <mergeCell ref="A72:A77"/>
    <mergeCell ref="A2:A8"/>
    <mergeCell ref="A16:A22"/>
    <mergeCell ref="A9:A13"/>
    <mergeCell ref="A23:A29"/>
    <mergeCell ref="A44:A50"/>
    <mergeCell ref="A65:A71"/>
    <mergeCell ref="A58:A64"/>
    <mergeCell ref="A51:A57"/>
  </mergeCells>
  <hyperlinks>
    <hyperlink ref="B84" r:id="rId1" xr:uid="{18086544-6F59-4AC6-9D09-A34DCE1F2A4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BE3E-3889-4482-AE16-EB970A944F42}">
  <dimension ref="A1:C177"/>
  <sheetViews>
    <sheetView workbookViewId="0">
      <selection activeCell="A2" sqref="A2"/>
    </sheetView>
  </sheetViews>
  <sheetFormatPr defaultRowHeight="15" x14ac:dyDescent="0.25"/>
  <cols>
    <col min="2" max="2" width="29.5703125" bestFit="1" customWidth="1"/>
    <col min="3" max="3" width="16.7109375" bestFit="1" customWidth="1"/>
    <col min="4" max="4" width="15.7109375" bestFit="1" customWidth="1"/>
  </cols>
  <sheetData>
    <row r="1" spans="1:3" x14ac:dyDescent="0.25">
      <c r="A1" t="s">
        <v>284</v>
      </c>
    </row>
    <row r="3" spans="1:3" x14ac:dyDescent="0.25">
      <c r="A3" t="s">
        <v>277</v>
      </c>
    </row>
    <row r="4" spans="1:3" x14ac:dyDescent="0.25">
      <c r="A4" t="s">
        <v>278</v>
      </c>
      <c r="B4">
        <v>3</v>
      </c>
      <c r="C4" s="91" t="s">
        <v>279</v>
      </c>
    </row>
    <row r="5" spans="1:3" x14ac:dyDescent="0.25">
      <c r="A5" t="s">
        <v>280</v>
      </c>
      <c r="B5">
        <v>27</v>
      </c>
      <c r="C5" s="91">
        <f>SUM(C7:C177)</f>
        <v>24.1104480825013</v>
      </c>
    </row>
    <row r="6" spans="1:3" x14ac:dyDescent="0.25">
      <c r="A6" t="s">
        <v>281</v>
      </c>
      <c r="B6" t="s">
        <v>282</v>
      </c>
      <c r="C6" t="s">
        <v>283</v>
      </c>
    </row>
    <row r="7" spans="1:3" x14ac:dyDescent="0.25">
      <c r="A7">
        <v>1</v>
      </c>
      <c r="B7" s="33">
        <f>WEIBULL(A7,$B$4,$B$5,0)</f>
        <v>1.5240804694819997E-4</v>
      </c>
      <c r="C7" s="34">
        <f t="shared" ref="C7:C70" si="0">B7*A7</f>
        <v>1.5240804694819997E-4</v>
      </c>
    </row>
    <row r="8" spans="1:3" x14ac:dyDescent="0.25">
      <c r="A8">
        <v>2</v>
      </c>
      <c r="B8" s="33">
        <f t="shared" ref="B8:B71" si="1">WEIBULL(A8,$B$4,$B$5,0)</f>
        <v>6.0941541867337394E-4</v>
      </c>
      <c r="C8" s="34">
        <f t="shared" si="0"/>
        <v>1.2188308373467479E-3</v>
      </c>
    </row>
    <row r="9" spans="1:3" x14ac:dyDescent="0.25">
      <c r="A9">
        <v>3</v>
      </c>
      <c r="B9" s="33">
        <f t="shared" si="1"/>
        <v>1.3698617260571749E-3</v>
      </c>
      <c r="C9" s="34">
        <f t="shared" si="0"/>
        <v>4.1095851781715251E-3</v>
      </c>
    </row>
    <row r="10" spans="1:3" x14ac:dyDescent="0.25">
      <c r="A10">
        <v>4</v>
      </c>
      <c r="B10" s="33">
        <f t="shared" si="1"/>
        <v>2.4307361528106918E-3</v>
      </c>
      <c r="C10" s="34">
        <f t="shared" si="0"/>
        <v>9.7229446112427672E-3</v>
      </c>
    </row>
    <row r="11" spans="1:3" x14ac:dyDescent="0.25">
      <c r="A11">
        <v>5</v>
      </c>
      <c r="B11" s="33">
        <f t="shared" si="1"/>
        <v>3.7862729190659764E-3</v>
      </c>
      <c r="C11" s="34">
        <f t="shared" si="0"/>
        <v>1.8931364595329882E-2</v>
      </c>
    </row>
    <row r="12" spans="1:3" x14ac:dyDescent="0.25">
      <c r="A12">
        <v>6</v>
      </c>
      <c r="B12" s="33">
        <f t="shared" si="1"/>
        <v>5.4270839895110331E-3</v>
      </c>
      <c r="C12" s="34">
        <f t="shared" si="0"/>
        <v>3.2562503937066195E-2</v>
      </c>
    </row>
    <row r="13" spans="1:3" x14ac:dyDescent="0.25">
      <c r="A13">
        <v>7</v>
      </c>
      <c r="B13" s="33">
        <f t="shared" si="1"/>
        <v>7.3393557213646248E-3</v>
      </c>
      <c r="C13" s="34">
        <f t="shared" si="0"/>
        <v>5.1375490049552372E-2</v>
      </c>
    </row>
    <row r="14" spans="1:3" x14ac:dyDescent="0.25">
      <c r="A14">
        <v>8</v>
      </c>
      <c r="B14" s="33">
        <f t="shared" si="1"/>
        <v>9.5041425183280577E-3</v>
      </c>
      <c r="C14" s="34">
        <f t="shared" si="0"/>
        <v>7.6033140146624462E-2</v>
      </c>
    </row>
    <row r="15" spans="1:3" x14ac:dyDescent="0.25">
      <c r="A15">
        <v>9</v>
      </c>
      <c r="B15" s="33">
        <f t="shared" si="1"/>
        <v>1.1896795608657858E-2</v>
      </c>
      <c r="C15" s="34">
        <f t="shared" si="0"/>
        <v>0.10707116047792073</v>
      </c>
    </row>
    <row r="16" spans="1:3" x14ac:dyDescent="0.25">
      <c r="A16">
        <v>10</v>
      </c>
      <c r="B16" s="33">
        <f t="shared" si="1"/>
        <v>1.4486568245165492E-2</v>
      </c>
      <c r="C16" s="34">
        <f t="shared" si="0"/>
        <v>0.14486568245165493</v>
      </c>
    </row>
    <row r="17" spans="1:3" x14ac:dyDescent="0.25">
      <c r="A17">
        <v>11</v>
      </c>
      <c r="B17" s="33">
        <f t="shared" si="1"/>
        <v>1.7236439348849626E-2</v>
      </c>
      <c r="C17" s="34">
        <f t="shared" si="0"/>
        <v>0.18960083283734588</v>
      </c>
    </row>
    <row r="18" spans="1:3" x14ac:dyDescent="0.25">
      <c r="A18">
        <v>12</v>
      </c>
      <c r="B18" s="33">
        <f t="shared" si="1"/>
        <v>2.0103195328837808E-2</v>
      </c>
      <c r="C18" s="34">
        <f t="shared" si="0"/>
        <v>0.2412383439460537</v>
      </c>
    </row>
    <row r="19" spans="1:3" x14ac:dyDescent="0.25">
      <c r="A19">
        <v>13</v>
      </c>
      <c r="B19" s="33">
        <f t="shared" si="1"/>
        <v>2.3037804046762211E-2</v>
      </c>
      <c r="C19" s="34">
        <f t="shared" si="0"/>
        <v>0.29949145260790871</v>
      </c>
    </row>
    <row r="20" spans="1:3" x14ac:dyDescent="0.25">
      <c r="A20">
        <v>14</v>
      </c>
      <c r="B20" s="33">
        <f t="shared" si="1"/>
        <v>2.5986105362223715E-2</v>
      </c>
      <c r="C20" s="34">
        <f t="shared" si="0"/>
        <v>0.36380547507113203</v>
      </c>
    </row>
    <row r="21" spans="1:3" x14ac:dyDescent="0.25">
      <c r="A21">
        <v>15</v>
      </c>
      <c r="B21" s="33">
        <f t="shared" si="1"/>
        <v>2.888982935603281E-2</v>
      </c>
      <c r="C21" s="34">
        <f t="shared" si="0"/>
        <v>0.43334744034049216</v>
      </c>
    </row>
    <row r="22" spans="1:3" x14ac:dyDescent="0.25">
      <c r="A22">
        <v>16</v>
      </c>
      <c r="B22" s="33">
        <f t="shared" si="1"/>
        <v>3.1687936459514725E-2</v>
      </c>
      <c r="C22" s="34">
        <f t="shared" si="0"/>
        <v>0.5070069833522356</v>
      </c>
    </row>
    <row r="23" spans="1:3" x14ac:dyDescent="0.25">
      <c r="A23">
        <v>17</v>
      </c>
      <c r="B23" s="33">
        <f t="shared" si="1"/>
        <v>3.4318253977400827E-2</v>
      </c>
      <c r="C23" s="34">
        <f t="shared" si="0"/>
        <v>0.58341031761581408</v>
      </c>
    </row>
    <row r="24" spans="1:3" x14ac:dyDescent="0.25">
      <c r="A24">
        <v>18</v>
      </c>
      <c r="B24" s="33">
        <f t="shared" si="1"/>
        <v>3.6719361936094125E-2</v>
      </c>
      <c r="C24" s="34">
        <f t="shared" si="0"/>
        <v>0.6609485148496943</v>
      </c>
    </row>
    <row r="25" spans="1:3" x14ac:dyDescent="0.25">
      <c r="A25">
        <v>19</v>
      </c>
      <c r="B25" s="33">
        <f t="shared" si="1"/>
        <v>3.8832659262355823E-2</v>
      </c>
      <c r="C25" s="34">
        <f t="shared" si="0"/>
        <v>0.73782052598476067</v>
      </c>
    </row>
    <row r="26" spans="1:3" x14ac:dyDescent="0.25">
      <c r="A26">
        <v>20</v>
      </c>
      <c r="B26" s="33">
        <f t="shared" si="1"/>
        <v>4.0604520766722822E-2</v>
      </c>
      <c r="C26" s="34">
        <f t="shared" si="0"/>
        <v>0.81209041533445647</v>
      </c>
    </row>
    <row r="27" spans="1:3" x14ac:dyDescent="0.25">
      <c r="A27">
        <v>21</v>
      </c>
      <c r="B27" s="33">
        <f t="shared" si="1"/>
        <v>4.1988438244854383E-2</v>
      </c>
      <c r="C27" s="34">
        <f t="shared" si="0"/>
        <v>0.88175720314194206</v>
      </c>
    </row>
    <row r="28" spans="1:3" x14ac:dyDescent="0.25">
      <c r="A28">
        <v>22</v>
      </c>
      <c r="B28" s="33">
        <f t="shared" si="1"/>
        <v>4.2947027231494322E-2</v>
      </c>
      <c r="C28" s="34">
        <f t="shared" si="0"/>
        <v>0.94483459909287504</v>
      </c>
    </row>
    <row r="29" spans="1:3" x14ac:dyDescent="0.25">
      <c r="A29">
        <v>23</v>
      </c>
      <c r="B29" s="33">
        <f t="shared" si="1"/>
        <v>4.3453776390071634E-2</v>
      </c>
      <c r="C29" s="34">
        <f t="shared" si="0"/>
        <v>0.99943685697164764</v>
      </c>
    </row>
    <row r="30" spans="1:3" x14ac:dyDescent="0.25">
      <c r="A30">
        <v>24</v>
      </c>
      <c r="B30" s="33">
        <f t="shared" si="1"/>
        <v>4.3494420640995221E-2</v>
      </c>
      <c r="C30" s="34">
        <f t="shared" si="0"/>
        <v>1.0438660953838852</v>
      </c>
    </row>
    <row r="31" spans="1:3" x14ac:dyDescent="0.25">
      <c r="A31">
        <v>25</v>
      </c>
      <c r="B31" s="33">
        <f t="shared" si="1"/>
        <v>4.306783274144086E-2</v>
      </c>
      <c r="C31" s="34">
        <f t="shared" si="0"/>
        <v>1.0766958185360216</v>
      </c>
    </row>
    <row r="32" spans="1:3" x14ac:dyDescent="0.25">
      <c r="A32">
        <v>26</v>
      </c>
      <c r="B32" s="33">
        <f t="shared" si="1"/>
        <v>4.2186351127023652E-2</v>
      </c>
      <c r="C32" s="34">
        <f t="shared" si="0"/>
        <v>1.0968451293026149</v>
      </c>
    </row>
    <row r="33" spans="1:3" x14ac:dyDescent="0.25">
      <c r="A33">
        <v>27</v>
      </c>
      <c r="B33" s="33">
        <f t="shared" si="1"/>
        <v>4.087549346349359E-2</v>
      </c>
      <c r="C33" s="34">
        <f t="shared" si="0"/>
        <v>1.103638323514327</v>
      </c>
    </row>
    <row r="34" spans="1:3" x14ac:dyDescent="0.25">
      <c r="A34">
        <v>28</v>
      </c>
      <c r="B34" s="33">
        <f t="shared" si="1"/>
        <v>3.9173043611493562E-2</v>
      </c>
      <c r="C34" s="34">
        <f t="shared" si="0"/>
        <v>1.0968452211218198</v>
      </c>
    </row>
    <row r="35" spans="1:3" x14ac:dyDescent="0.25">
      <c r="A35">
        <v>29</v>
      </c>
      <c r="B35" s="33">
        <f t="shared" si="1"/>
        <v>3.7127541768751535E-2</v>
      </c>
      <c r="C35" s="34">
        <f t="shared" si="0"/>
        <v>1.0766987112937945</v>
      </c>
    </row>
    <row r="36" spans="1:3" x14ac:dyDescent="0.25">
      <c r="A36">
        <v>30</v>
      </c>
      <c r="B36" s="33">
        <f t="shared" si="1"/>
        <v>3.4796249934769381E-2</v>
      </c>
      <c r="C36" s="34">
        <f t="shared" si="0"/>
        <v>1.0438874980430815</v>
      </c>
    </row>
    <row r="37" spans="1:3" x14ac:dyDescent="0.25">
      <c r="A37">
        <v>31</v>
      </c>
      <c r="B37" s="33">
        <f t="shared" si="1"/>
        <v>3.2242703703867379E-2</v>
      </c>
      <c r="C37" s="34">
        <f t="shared" si="0"/>
        <v>0.99952381481988872</v>
      </c>
    </row>
    <row r="38" spans="1:3" x14ac:dyDescent="0.25">
      <c r="A38">
        <v>32</v>
      </c>
      <c r="B38" s="33">
        <f t="shared" si="1"/>
        <v>2.9533992949207249E-2</v>
      </c>
      <c r="C38" s="34">
        <f t="shared" si="0"/>
        <v>0.94508777437463198</v>
      </c>
    </row>
    <row r="39" spans="1:3" x14ac:dyDescent="0.25">
      <c r="A39">
        <v>33</v>
      </c>
      <c r="B39" s="33">
        <f t="shared" si="1"/>
        <v>2.6737934927664492E-2</v>
      </c>
      <c r="C39" s="34">
        <f t="shared" si="0"/>
        <v>0.88235185261292826</v>
      </c>
    </row>
    <row r="40" spans="1:3" x14ac:dyDescent="0.25">
      <c r="A40">
        <v>34</v>
      </c>
      <c r="B40" s="33">
        <f t="shared" si="1"/>
        <v>2.3920311347605167E-2</v>
      </c>
      <c r="C40" s="34">
        <f t="shared" si="0"/>
        <v>0.81329058581857572</v>
      </c>
    </row>
    <row r="41" spans="1:3" x14ac:dyDescent="0.25">
      <c r="A41">
        <v>35</v>
      </c>
      <c r="B41" s="33">
        <f t="shared" si="1"/>
        <v>2.1142334890035225E-2</v>
      </c>
      <c r="C41" s="34">
        <f t="shared" si="0"/>
        <v>0.73998172115123284</v>
      </c>
    </row>
    <row r="42" spans="1:3" x14ac:dyDescent="0.25">
      <c r="A42">
        <v>36</v>
      </c>
      <c r="B42" s="33">
        <f t="shared" si="1"/>
        <v>1.8458490903234641E-2</v>
      </c>
      <c r="C42" s="34">
        <f t="shared" si="0"/>
        <v>0.6645056725164471</v>
      </c>
    </row>
    <row r="43" spans="1:3" x14ac:dyDescent="0.25">
      <c r="A43">
        <v>37</v>
      </c>
      <c r="B43" s="33">
        <f t="shared" si="1"/>
        <v>1.5914868318408687E-2</v>
      </c>
      <c r="C43" s="34">
        <f t="shared" si="0"/>
        <v>0.58885012778112145</v>
      </c>
    </row>
    <row r="44" spans="1:3" x14ac:dyDescent="0.25">
      <c r="A44">
        <v>38</v>
      </c>
      <c r="B44" s="33">
        <f t="shared" si="1"/>
        <v>1.3548053371935565E-2</v>
      </c>
      <c r="C44" s="34">
        <f t="shared" si="0"/>
        <v>0.51482602813355149</v>
      </c>
    </row>
    <row r="45" spans="1:3" x14ac:dyDescent="0.25">
      <c r="A45">
        <v>39</v>
      </c>
      <c r="B45" s="33">
        <f t="shared" si="1"/>
        <v>1.1384614524725689E-2</v>
      </c>
      <c r="C45" s="34">
        <f t="shared" si="0"/>
        <v>0.4439999664643019</v>
      </c>
    </row>
    <row r="46" spans="1:3" x14ac:dyDescent="0.25">
      <c r="A46">
        <v>40</v>
      </c>
      <c r="B46" s="33">
        <f t="shared" si="1"/>
        <v>9.4411615547936867E-3</v>
      </c>
      <c r="C46" s="34">
        <f t="shared" si="0"/>
        <v>0.37764646219174747</v>
      </c>
    </row>
    <row r="47" spans="1:3" x14ac:dyDescent="0.25">
      <c r="A47">
        <v>41</v>
      </c>
      <c r="B47" s="33">
        <f t="shared" si="1"/>
        <v>7.724920585303871E-3</v>
      </c>
      <c r="C47" s="34">
        <f t="shared" si="0"/>
        <v>0.31672174399745873</v>
      </c>
    </row>
    <row r="48" spans="1:3" x14ac:dyDescent="0.25">
      <c r="A48">
        <v>42</v>
      </c>
      <c r="B48" s="33">
        <f t="shared" si="1"/>
        <v>6.2347335867546632E-3</v>
      </c>
      <c r="C48" s="34">
        <f t="shared" si="0"/>
        <v>0.26185881064369587</v>
      </c>
    </row>
    <row r="49" spans="1:3" x14ac:dyDescent="0.25">
      <c r="A49">
        <v>43</v>
      </c>
      <c r="B49" s="33">
        <f t="shared" si="1"/>
        <v>4.9623683756833742E-3</v>
      </c>
      <c r="C49" s="34">
        <f t="shared" si="0"/>
        <v>0.21338184015438508</v>
      </c>
    </row>
    <row r="50" spans="1:3" x14ac:dyDescent="0.25">
      <c r="A50">
        <v>44</v>
      </c>
      <c r="B50" s="33">
        <f t="shared" si="1"/>
        <v>3.8940146839270733E-3</v>
      </c>
      <c r="C50" s="34">
        <f t="shared" si="0"/>
        <v>0.17133664609279123</v>
      </c>
    </row>
    <row r="51" spans="1:3" x14ac:dyDescent="0.25">
      <c r="A51">
        <v>45</v>
      </c>
      <c r="B51" s="33">
        <f t="shared" si="1"/>
        <v>3.011843409017841E-3</v>
      </c>
      <c r="C51" s="34">
        <f t="shared" si="0"/>
        <v>0.13553295340580285</v>
      </c>
    </row>
    <row r="52" spans="1:3" x14ac:dyDescent="0.25">
      <c r="A52">
        <v>46</v>
      </c>
      <c r="B52" s="33">
        <f t="shared" si="1"/>
        <v>2.295518265697179E-3</v>
      </c>
      <c r="C52" s="34">
        <f t="shared" si="0"/>
        <v>0.10559384022207023</v>
      </c>
    </row>
    <row r="53" spans="1:3" x14ac:dyDescent="0.25">
      <c r="A53">
        <v>47</v>
      </c>
      <c r="B53" s="33">
        <f t="shared" si="1"/>
        <v>1.7235692886411454E-3</v>
      </c>
      <c r="C53" s="34">
        <f t="shared" si="0"/>
        <v>8.1007756566133834E-2</v>
      </c>
    </row>
    <row r="54" spans="1:3" x14ac:dyDescent="0.25">
      <c r="A54">
        <v>48</v>
      </c>
      <c r="B54" s="33">
        <f t="shared" si="1"/>
        <v>1.2745629030840836E-3</v>
      </c>
      <c r="C54" s="34">
        <f t="shared" si="0"/>
        <v>6.1179019348036011E-2</v>
      </c>
    </row>
    <row r="55" spans="1:3" x14ac:dyDescent="0.25">
      <c r="A55">
        <v>49</v>
      </c>
      <c r="B55" s="33">
        <f t="shared" si="1"/>
        <v>9.280303232038782E-4</v>
      </c>
      <c r="C55" s="34">
        <f t="shared" si="0"/>
        <v>4.5473485836990034E-2</v>
      </c>
    </row>
    <row r="56" spans="1:3" x14ac:dyDescent="0.25">
      <c r="A56">
        <v>50</v>
      </c>
      <c r="B56" s="33">
        <f t="shared" si="1"/>
        <v>6.6514185341535342E-4</v>
      </c>
      <c r="C56" s="34">
        <f t="shared" si="0"/>
        <v>3.3257092670767673E-2</v>
      </c>
    </row>
    <row r="57" spans="1:3" x14ac:dyDescent="0.25">
      <c r="A57">
        <v>51</v>
      </c>
      <c r="B57" s="33">
        <f t="shared" si="1"/>
        <v>4.6913684930167141E-4</v>
      </c>
      <c r="C57" s="34">
        <f t="shared" si="0"/>
        <v>2.392597931438524E-2</v>
      </c>
    </row>
    <row r="58" spans="1:3" x14ac:dyDescent="0.25">
      <c r="A58">
        <v>52</v>
      </c>
      <c r="B58" s="33">
        <f t="shared" si="1"/>
        <v>3.255360493081664E-4</v>
      </c>
      <c r="C58" s="34">
        <f t="shared" si="0"/>
        <v>1.6927874564024652E-2</v>
      </c>
    </row>
    <row r="59" spans="1:3" x14ac:dyDescent="0.25">
      <c r="A59">
        <v>53</v>
      </c>
      <c r="B59" s="33">
        <f t="shared" si="1"/>
        <v>2.2217400313235454E-4</v>
      </c>
      <c r="C59" s="34">
        <f t="shared" si="0"/>
        <v>1.1775222166014791E-2</v>
      </c>
    </row>
    <row r="60" spans="1:3" x14ac:dyDescent="0.25">
      <c r="A60">
        <v>54</v>
      </c>
      <c r="B60" s="33">
        <f t="shared" si="1"/>
        <v>1.4909450129000555E-4</v>
      </c>
      <c r="C60" s="34">
        <f t="shared" si="0"/>
        <v>8.0511030696603005E-3</v>
      </c>
    </row>
    <row r="61" spans="1:3" x14ac:dyDescent="0.25">
      <c r="A61">
        <v>55</v>
      </c>
      <c r="B61" s="33">
        <f t="shared" si="1"/>
        <v>9.8352003593478931E-5</v>
      </c>
      <c r="C61" s="34">
        <f t="shared" si="0"/>
        <v>5.409360197641341E-3</v>
      </c>
    </row>
    <row r="62" spans="1:3" x14ac:dyDescent="0.25">
      <c r="A62">
        <v>56</v>
      </c>
      <c r="B62" s="33">
        <f t="shared" si="1"/>
        <v>6.3758243685609989E-5</v>
      </c>
      <c r="C62" s="34">
        <f t="shared" si="0"/>
        <v>3.5704616463941592E-3</v>
      </c>
    </row>
    <row r="63" spans="1:3" x14ac:dyDescent="0.25">
      <c r="A63">
        <v>57</v>
      </c>
      <c r="B63" s="33">
        <f t="shared" si="1"/>
        <v>4.0606803837370592E-5</v>
      </c>
      <c r="C63" s="34">
        <f t="shared" si="0"/>
        <v>2.314587818730124E-3</v>
      </c>
    </row>
    <row r="64" spans="1:3" x14ac:dyDescent="0.25">
      <c r="A64">
        <v>58</v>
      </c>
      <c r="B64" s="33">
        <f t="shared" si="1"/>
        <v>2.5400826485056802E-5</v>
      </c>
      <c r="C64" s="34">
        <f t="shared" si="0"/>
        <v>1.4732479361332946E-3</v>
      </c>
    </row>
    <row r="65" spans="1:3" x14ac:dyDescent="0.25">
      <c r="A65">
        <v>59</v>
      </c>
      <c r="B65" s="33">
        <f t="shared" si="1"/>
        <v>1.5601279644860374E-5</v>
      </c>
      <c r="C65" s="34">
        <f t="shared" si="0"/>
        <v>9.2047549904676206E-4</v>
      </c>
    </row>
    <row r="66" spans="1:3" x14ac:dyDescent="0.25">
      <c r="A66">
        <v>60</v>
      </c>
      <c r="B66" s="33">
        <f t="shared" si="1"/>
        <v>9.4061569844204914E-6</v>
      </c>
      <c r="C66" s="34">
        <f t="shared" si="0"/>
        <v>5.6436941906522946E-4</v>
      </c>
    </row>
    <row r="67" spans="1:3" x14ac:dyDescent="0.25">
      <c r="A67">
        <v>61</v>
      </c>
      <c r="B67" s="33">
        <f t="shared" si="1"/>
        <v>5.5651864011415077E-6</v>
      </c>
      <c r="C67" s="34">
        <f t="shared" si="0"/>
        <v>3.3947637046963198E-4</v>
      </c>
    </row>
    <row r="68" spans="1:3" x14ac:dyDescent="0.25">
      <c r="A68">
        <v>62</v>
      </c>
      <c r="B68" s="33">
        <f t="shared" si="1"/>
        <v>3.2302650641983371E-6</v>
      </c>
      <c r="C68" s="34">
        <f t="shared" si="0"/>
        <v>2.0027643398029689E-4</v>
      </c>
    </row>
    <row r="69" spans="1:3" x14ac:dyDescent="0.25">
      <c r="A69">
        <v>63</v>
      </c>
      <c r="B69" s="33">
        <f t="shared" si="1"/>
        <v>1.8389191815447234E-6</v>
      </c>
      <c r="C69" s="34">
        <f t="shared" si="0"/>
        <v>1.1585190843731757E-4</v>
      </c>
    </row>
    <row r="70" spans="1:3" x14ac:dyDescent="0.25">
      <c r="A70">
        <v>64</v>
      </c>
      <c r="B70" s="33">
        <f t="shared" si="1"/>
        <v>1.0264265899138442E-6</v>
      </c>
      <c r="C70" s="34">
        <f t="shared" si="0"/>
        <v>6.5691301754486028E-5</v>
      </c>
    </row>
    <row r="71" spans="1:3" x14ac:dyDescent="0.25">
      <c r="A71">
        <v>65</v>
      </c>
      <c r="B71" s="33">
        <f t="shared" si="1"/>
        <v>5.6157570936574409E-7</v>
      </c>
      <c r="C71" s="34">
        <f t="shared" ref="C71:C134" si="2">B71*A71</f>
        <v>3.6502421108773364E-5</v>
      </c>
    </row>
    <row r="72" spans="1:3" x14ac:dyDescent="0.25">
      <c r="A72">
        <v>66</v>
      </c>
      <c r="B72" s="33">
        <f t="shared" ref="B72:B135" si="3">WEIBULL(A72,$B$4,$B$5,0)</f>
        <v>3.0107728661020819E-7</v>
      </c>
      <c r="C72" s="34">
        <f t="shared" si="2"/>
        <v>1.987110091627374E-5</v>
      </c>
    </row>
    <row r="73" spans="1:3" x14ac:dyDescent="0.25">
      <c r="A73">
        <v>67</v>
      </c>
      <c r="B73" s="33">
        <f t="shared" si="3"/>
        <v>1.5812871018114835E-7</v>
      </c>
      <c r="C73" s="34">
        <f t="shared" si="2"/>
        <v>1.059462358213694E-5</v>
      </c>
    </row>
    <row r="74" spans="1:3" x14ac:dyDescent="0.25">
      <c r="A74">
        <v>68</v>
      </c>
      <c r="B74" s="33">
        <f t="shared" si="3"/>
        <v>8.1335481536694069E-8</v>
      </c>
      <c r="C74" s="34">
        <f t="shared" si="2"/>
        <v>5.5308127444951968E-6</v>
      </c>
    </row>
    <row r="75" spans="1:3" x14ac:dyDescent="0.25">
      <c r="A75">
        <v>69</v>
      </c>
      <c r="B75" s="33">
        <f t="shared" si="3"/>
        <v>4.0959929282044691E-8</v>
      </c>
      <c r="C75" s="34">
        <f t="shared" si="2"/>
        <v>2.8262351204610837E-6</v>
      </c>
    </row>
    <row r="76" spans="1:3" x14ac:dyDescent="0.25">
      <c r="A76">
        <v>70</v>
      </c>
      <c r="B76" s="33">
        <f t="shared" si="3"/>
        <v>2.0189297894878015E-8</v>
      </c>
      <c r="C76" s="34">
        <f t="shared" si="2"/>
        <v>1.4132508526414611E-6</v>
      </c>
    </row>
    <row r="77" spans="1:3" x14ac:dyDescent="0.25">
      <c r="A77">
        <v>71</v>
      </c>
      <c r="B77" s="33">
        <f t="shared" si="3"/>
        <v>9.7373075176045923E-9</v>
      </c>
      <c r="C77" s="34">
        <f t="shared" si="2"/>
        <v>6.9134883374992608E-7</v>
      </c>
    </row>
    <row r="78" spans="1:3" x14ac:dyDescent="0.25">
      <c r="A78">
        <v>72</v>
      </c>
      <c r="B78" s="33">
        <f t="shared" si="3"/>
        <v>4.5939342989367613E-9</v>
      </c>
      <c r="C78" s="34">
        <f t="shared" si="2"/>
        <v>3.3076326952344681E-7</v>
      </c>
    </row>
    <row r="79" spans="1:3" x14ac:dyDescent="0.25">
      <c r="A79">
        <v>73</v>
      </c>
      <c r="B79" s="33">
        <f t="shared" si="3"/>
        <v>2.1194894791913559E-9</v>
      </c>
      <c r="C79" s="34">
        <f t="shared" si="2"/>
        <v>1.5472273198096898E-7</v>
      </c>
    </row>
    <row r="80" spans="1:3" x14ac:dyDescent="0.25">
      <c r="A80">
        <v>74</v>
      </c>
      <c r="B80" s="33">
        <f t="shared" si="3"/>
        <v>9.5598376122607403E-10</v>
      </c>
      <c r="C80" s="34">
        <f t="shared" si="2"/>
        <v>7.0742798330729476E-8</v>
      </c>
    </row>
    <row r="81" spans="1:3" x14ac:dyDescent="0.25">
      <c r="A81">
        <v>75</v>
      </c>
      <c r="B81" s="33">
        <f t="shared" si="3"/>
        <v>4.2141939527244866E-10</v>
      </c>
      <c r="C81" s="34">
        <f t="shared" si="2"/>
        <v>3.1606454645433651E-8</v>
      </c>
    </row>
    <row r="82" spans="1:3" x14ac:dyDescent="0.25">
      <c r="A82">
        <v>76</v>
      </c>
      <c r="B82" s="33">
        <f t="shared" si="3"/>
        <v>1.8150771683092115E-10</v>
      </c>
      <c r="C82" s="34">
        <f t="shared" si="2"/>
        <v>1.3794586479150007E-8</v>
      </c>
    </row>
    <row r="83" spans="1:3" x14ac:dyDescent="0.25">
      <c r="A83">
        <v>77</v>
      </c>
      <c r="B83" s="33">
        <f t="shared" si="3"/>
        <v>7.6359642948743058E-11</v>
      </c>
      <c r="C83" s="34">
        <f t="shared" si="2"/>
        <v>5.8796925070532152E-9</v>
      </c>
    </row>
    <row r="84" spans="1:3" x14ac:dyDescent="0.25">
      <c r="A84">
        <v>78</v>
      </c>
      <c r="B84" s="33">
        <f t="shared" si="3"/>
        <v>3.136840232773889E-11</v>
      </c>
      <c r="C84" s="34">
        <f t="shared" si="2"/>
        <v>2.4467353815636334E-9</v>
      </c>
    </row>
    <row r="85" spans="1:3" x14ac:dyDescent="0.25">
      <c r="A85">
        <v>79</v>
      </c>
      <c r="B85" s="33">
        <f t="shared" si="3"/>
        <v>1.2579169575107297E-11</v>
      </c>
      <c r="C85" s="34">
        <f t="shared" si="2"/>
        <v>9.9375439643347654E-10</v>
      </c>
    </row>
    <row r="86" spans="1:3" x14ac:dyDescent="0.25">
      <c r="A86">
        <v>80</v>
      </c>
      <c r="B86" s="33">
        <f t="shared" si="3"/>
        <v>4.9228183515752517E-12</v>
      </c>
      <c r="C86" s="34">
        <f t="shared" si="2"/>
        <v>3.9382546812602011E-10</v>
      </c>
    </row>
    <row r="87" spans="1:3" x14ac:dyDescent="0.25">
      <c r="A87">
        <v>81</v>
      </c>
      <c r="B87" s="33">
        <f t="shared" si="3"/>
        <v>1.879528816539084E-12</v>
      </c>
      <c r="C87" s="34">
        <f t="shared" si="2"/>
        <v>1.522418341396658E-10</v>
      </c>
    </row>
    <row r="88" spans="1:3" x14ac:dyDescent="0.25">
      <c r="A88">
        <v>82</v>
      </c>
      <c r="B88" s="33">
        <f t="shared" si="3"/>
        <v>6.9988784152893678E-13</v>
      </c>
      <c r="C88" s="34">
        <f t="shared" si="2"/>
        <v>5.7390803005372816E-11</v>
      </c>
    </row>
    <row r="89" spans="1:3" x14ac:dyDescent="0.25">
      <c r="A89">
        <v>83</v>
      </c>
      <c r="B89" s="33">
        <f t="shared" si="3"/>
        <v>2.5411073663182153E-13</v>
      </c>
      <c r="C89" s="34">
        <f t="shared" si="2"/>
        <v>2.1091191140441187E-11</v>
      </c>
    </row>
    <row r="90" spans="1:3" x14ac:dyDescent="0.25">
      <c r="A90">
        <v>84</v>
      </c>
      <c r="B90" s="33">
        <f t="shared" si="3"/>
        <v>8.9929751802752862E-14</v>
      </c>
      <c r="C90" s="34">
        <f t="shared" si="2"/>
        <v>7.5540991514312408E-12</v>
      </c>
    </row>
    <row r="91" spans="1:3" x14ac:dyDescent="0.25">
      <c r="A91">
        <v>85</v>
      </c>
      <c r="B91" s="33">
        <f t="shared" si="3"/>
        <v>3.1012743401685566E-14</v>
      </c>
      <c r="C91" s="34">
        <f t="shared" si="2"/>
        <v>2.6360831891432731E-12</v>
      </c>
    </row>
    <row r="92" spans="1:3" x14ac:dyDescent="0.25">
      <c r="A92">
        <v>86</v>
      </c>
      <c r="B92" s="33">
        <f t="shared" si="3"/>
        <v>1.0418468461246835E-14</v>
      </c>
      <c r="C92" s="34">
        <f t="shared" si="2"/>
        <v>8.9598828766722783E-13</v>
      </c>
    </row>
    <row r="93" spans="1:3" x14ac:dyDescent="0.25">
      <c r="A93">
        <v>87</v>
      </c>
      <c r="B93" s="33">
        <f t="shared" si="3"/>
        <v>3.4085123718888866E-15</v>
      </c>
      <c r="C93" s="34">
        <f t="shared" si="2"/>
        <v>2.9654057635433316E-13</v>
      </c>
    </row>
    <row r="94" spans="1:3" x14ac:dyDescent="0.25">
      <c r="A94">
        <v>88</v>
      </c>
      <c r="B94" s="33">
        <f t="shared" si="3"/>
        <v>1.0856590669575857E-15</v>
      </c>
      <c r="C94" s="34">
        <f t="shared" si="2"/>
        <v>9.5537997892267535E-14</v>
      </c>
    </row>
    <row r="95" spans="1:3" x14ac:dyDescent="0.25">
      <c r="A95">
        <v>89</v>
      </c>
      <c r="B95" s="33">
        <f t="shared" si="3"/>
        <v>3.3655795138775475E-16</v>
      </c>
      <c r="C95" s="34">
        <f t="shared" si="2"/>
        <v>2.9953657673510173E-14</v>
      </c>
    </row>
    <row r="96" spans="1:3" x14ac:dyDescent="0.25">
      <c r="A96">
        <v>90</v>
      </c>
      <c r="B96" s="33">
        <f t="shared" si="3"/>
        <v>1.0151592352241804E-16</v>
      </c>
      <c r="C96" s="34">
        <f t="shared" si="2"/>
        <v>9.1364331170176241E-15</v>
      </c>
    </row>
    <row r="97" spans="1:3" x14ac:dyDescent="0.25">
      <c r="A97">
        <v>91</v>
      </c>
      <c r="B97" s="33">
        <f t="shared" si="3"/>
        <v>2.9784234590173252E-17</v>
      </c>
      <c r="C97" s="34">
        <f t="shared" si="2"/>
        <v>2.710365347705766E-15</v>
      </c>
    </row>
    <row r="98" spans="1:3" x14ac:dyDescent="0.25">
      <c r="A98">
        <v>92</v>
      </c>
      <c r="B98" s="33">
        <f t="shared" si="3"/>
        <v>8.4974112011214945E-18</v>
      </c>
      <c r="C98" s="34">
        <f t="shared" si="2"/>
        <v>7.8176183050317746E-16</v>
      </c>
    </row>
    <row r="99" spans="1:3" x14ac:dyDescent="0.25">
      <c r="A99">
        <v>93</v>
      </c>
      <c r="B99" s="33">
        <f t="shared" si="3"/>
        <v>2.3567017497699564E-18</v>
      </c>
      <c r="C99" s="34">
        <f t="shared" si="2"/>
        <v>2.1917326272860595E-16</v>
      </c>
    </row>
    <row r="100" spans="1:3" x14ac:dyDescent="0.25">
      <c r="A100">
        <v>94</v>
      </c>
      <c r="B100" s="33">
        <f t="shared" si="3"/>
        <v>6.3519960700530736E-19</v>
      </c>
      <c r="C100" s="34">
        <f t="shared" si="2"/>
        <v>5.9708763058498891E-17</v>
      </c>
    </row>
    <row r="101" spans="1:3" x14ac:dyDescent="0.25">
      <c r="A101">
        <v>95</v>
      </c>
      <c r="B101" s="33">
        <f t="shared" si="3"/>
        <v>1.6633098645125737E-19</v>
      </c>
      <c r="C101" s="34">
        <f t="shared" si="2"/>
        <v>1.5801443712869449E-17</v>
      </c>
    </row>
    <row r="102" spans="1:3" x14ac:dyDescent="0.25">
      <c r="A102">
        <v>96</v>
      </c>
      <c r="B102" s="33">
        <f t="shared" si="3"/>
        <v>4.2302216517808798E-20</v>
      </c>
      <c r="C102" s="34">
        <f t="shared" si="2"/>
        <v>4.0610127857096444E-18</v>
      </c>
    </row>
    <row r="103" spans="1:3" x14ac:dyDescent="0.25">
      <c r="A103">
        <v>97</v>
      </c>
      <c r="B103" s="33">
        <f t="shared" si="3"/>
        <v>1.0445992524555313E-20</v>
      </c>
      <c r="C103" s="34">
        <f t="shared" si="2"/>
        <v>1.0132612748818654E-18</v>
      </c>
    </row>
    <row r="104" spans="1:3" x14ac:dyDescent="0.25">
      <c r="A104">
        <v>98</v>
      </c>
      <c r="B104" s="33">
        <f t="shared" si="3"/>
        <v>2.5038163479931265E-21</v>
      </c>
      <c r="C104" s="34">
        <f t="shared" si="2"/>
        <v>2.4537400210332638E-19</v>
      </c>
    </row>
    <row r="105" spans="1:3" x14ac:dyDescent="0.25">
      <c r="A105">
        <v>99</v>
      </c>
      <c r="B105" s="33">
        <f t="shared" si="3"/>
        <v>5.8235913419436197E-22</v>
      </c>
      <c r="C105" s="34">
        <f t="shared" si="2"/>
        <v>5.7653554285241832E-20</v>
      </c>
    </row>
    <row r="106" spans="1:3" x14ac:dyDescent="0.25">
      <c r="A106">
        <v>100</v>
      </c>
      <c r="B106" s="33">
        <f t="shared" si="3"/>
        <v>1.3139668391936481E-22</v>
      </c>
      <c r="C106" s="34">
        <f t="shared" si="2"/>
        <v>1.3139668391936482E-20</v>
      </c>
    </row>
    <row r="107" spans="1:3" x14ac:dyDescent="0.25">
      <c r="A107">
        <v>101</v>
      </c>
      <c r="B107" s="33">
        <f t="shared" si="3"/>
        <v>2.8750962468670524E-23</v>
      </c>
      <c r="C107" s="34">
        <f t="shared" si="2"/>
        <v>2.9038472093357229E-21</v>
      </c>
    </row>
    <row r="108" spans="1:3" x14ac:dyDescent="0.25">
      <c r="A108">
        <v>102</v>
      </c>
      <c r="B108" s="33">
        <f t="shared" si="3"/>
        <v>6.0990776818742578E-24</v>
      </c>
      <c r="C108" s="34">
        <f t="shared" si="2"/>
        <v>6.2210592355117429E-22</v>
      </c>
    </row>
    <row r="109" spans="1:3" x14ac:dyDescent="0.25">
      <c r="A109">
        <v>103</v>
      </c>
      <c r="B109" s="33">
        <f t="shared" si="3"/>
        <v>1.2539753840121252E-24</v>
      </c>
      <c r="C109" s="34">
        <f t="shared" si="2"/>
        <v>1.2915946455324889E-22</v>
      </c>
    </row>
    <row r="110" spans="1:3" x14ac:dyDescent="0.25">
      <c r="A110">
        <v>104</v>
      </c>
      <c r="B110" s="33">
        <f t="shared" si="3"/>
        <v>2.4980213941107812E-25</v>
      </c>
      <c r="C110" s="34">
        <f t="shared" si="2"/>
        <v>2.5979422498752123E-23</v>
      </c>
    </row>
    <row r="111" spans="1:3" x14ac:dyDescent="0.25">
      <c r="A111">
        <v>105</v>
      </c>
      <c r="B111" s="33">
        <f t="shared" si="3"/>
        <v>4.8200858355678201E-26</v>
      </c>
      <c r="C111" s="34">
        <f t="shared" si="2"/>
        <v>5.0610901273462109E-24</v>
      </c>
    </row>
    <row r="112" spans="1:3" x14ac:dyDescent="0.25">
      <c r="A112">
        <v>106</v>
      </c>
      <c r="B112" s="33">
        <f t="shared" si="3"/>
        <v>9.0060427254919703E-27</v>
      </c>
      <c r="C112" s="34">
        <f t="shared" si="2"/>
        <v>9.5464052890214878E-25</v>
      </c>
    </row>
    <row r="113" spans="1:3" x14ac:dyDescent="0.25">
      <c r="A113">
        <v>107</v>
      </c>
      <c r="B113" s="33">
        <f t="shared" si="3"/>
        <v>1.6289319393415665E-27</v>
      </c>
      <c r="C113" s="34">
        <f t="shared" si="2"/>
        <v>1.7429571750954763E-25</v>
      </c>
    </row>
    <row r="114" spans="1:3" x14ac:dyDescent="0.25">
      <c r="A114">
        <v>108</v>
      </c>
      <c r="B114" s="33">
        <f t="shared" si="3"/>
        <v>2.8512193609754178E-28</v>
      </c>
      <c r="C114" s="34">
        <f t="shared" si="2"/>
        <v>3.0793169098534514E-26</v>
      </c>
    </row>
    <row r="115" spans="1:3" x14ac:dyDescent="0.25">
      <c r="A115">
        <v>109</v>
      </c>
      <c r="B115" s="33">
        <f t="shared" si="3"/>
        <v>4.8282093481365461E-29</v>
      </c>
      <c r="C115" s="34">
        <f t="shared" si="2"/>
        <v>5.2627481894688355E-27</v>
      </c>
    </row>
    <row r="116" spans="1:3" x14ac:dyDescent="0.25">
      <c r="A116">
        <v>110</v>
      </c>
      <c r="B116" s="33">
        <f t="shared" si="3"/>
        <v>7.9074835271252524E-30</v>
      </c>
      <c r="C116" s="34">
        <f t="shared" si="2"/>
        <v>8.6982318798377778E-28</v>
      </c>
    </row>
    <row r="117" spans="1:3" x14ac:dyDescent="0.25">
      <c r="A117">
        <v>111</v>
      </c>
      <c r="B117" s="33">
        <f t="shared" si="3"/>
        <v>1.2521494812331395E-30</v>
      </c>
      <c r="C117" s="34">
        <f t="shared" si="2"/>
        <v>1.3898859241687848E-28</v>
      </c>
    </row>
    <row r="118" spans="1:3" x14ac:dyDescent="0.25">
      <c r="A118">
        <v>112</v>
      </c>
      <c r="B118" s="33">
        <f t="shared" si="3"/>
        <v>1.9164991886599479E-31</v>
      </c>
      <c r="C118" s="34">
        <f t="shared" si="2"/>
        <v>2.1464790912991416E-29</v>
      </c>
    </row>
    <row r="119" spans="1:3" x14ac:dyDescent="0.25">
      <c r="A119">
        <v>113</v>
      </c>
      <c r="B119" s="33">
        <f t="shared" si="3"/>
        <v>2.83442224660769E-32</v>
      </c>
      <c r="C119" s="34">
        <f t="shared" si="2"/>
        <v>3.2028971386666899E-30</v>
      </c>
    </row>
    <row r="120" spans="1:3" x14ac:dyDescent="0.25">
      <c r="A120">
        <v>114</v>
      </c>
      <c r="B120" s="33">
        <f t="shared" si="3"/>
        <v>4.0494191864802991E-33</v>
      </c>
      <c r="C120" s="34">
        <f t="shared" si="2"/>
        <v>4.6163378725875411E-31</v>
      </c>
    </row>
    <row r="121" spans="1:3" x14ac:dyDescent="0.25">
      <c r="A121">
        <v>115</v>
      </c>
      <c r="B121" s="33">
        <f t="shared" si="3"/>
        <v>5.5867856128377784E-34</v>
      </c>
      <c r="C121" s="34">
        <f t="shared" si="2"/>
        <v>6.4248034547634446E-32</v>
      </c>
    </row>
    <row r="122" spans="1:3" x14ac:dyDescent="0.25">
      <c r="A122">
        <v>116</v>
      </c>
      <c r="B122" s="33">
        <f t="shared" si="3"/>
        <v>7.4411683155489826E-35</v>
      </c>
      <c r="C122" s="34">
        <f t="shared" si="2"/>
        <v>8.6317552460368206E-33</v>
      </c>
    </row>
    <row r="123" spans="1:3" x14ac:dyDescent="0.25">
      <c r="A123">
        <v>117</v>
      </c>
      <c r="B123" s="33">
        <f t="shared" si="3"/>
        <v>9.5653054609882047E-36</v>
      </c>
      <c r="C123" s="34">
        <f t="shared" si="2"/>
        <v>1.11914073893562E-33</v>
      </c>
    </row>
    <row r="124" spans="1:3" x14ac:dyDescent="0.25">
      <c r="A124">
        <v>118</v>
      </c>
      <c r="B124" s="33">
        <f t="shared" si="3"/>
        <v>1.1863254956459708E-36</v>
      </c>
      <c r="C124" s="34">
        <f t="shared" si="2"/>
        <v>1.3998640848622455E-34</v>
      </c>
    </row>
    <row r="125" spans="1:3" x14ac:dyDescent="0.25">
      <c r="A125">
        <v>119</v>
      </c>
      <c r="B125" s="33">
        <f t="shared" si="3"/>
        <v>1.4191388005690123E-37</v>
      </c>
      <c r="C125" s="34">
        <f t="shared" si="2"/>
        <v>1.6887751726771247E-35</v>
      </c>
    </row>
    <row r="126" spans="1:3" x14ac:dyDescent="0.25">
      <c r="A126">
        <v>120</v>
      </c>
      <c r="B126" s="33">
        <f t="shared" si="3"/>
        <v>1.6369315956213017E-38</v>
      </c>
      <c r="C126" s="34">
        <f t="shared" si="2"/>
        <v>1.9643179147455621E-36</v>
      </c>
    </row>
    <row r="127" spans="1:3" x14ac:dyDescent="0.25">
      <c r="A127">
        <v>121</v>
      </c>
      <c r="B127" s="33">
        <f t="shared" si="3"/>
        <v>1.8200757655489224E-39</v>
      </c>
      <c r="C127" s="34">
        <f t="shared" si="2"/>
        <v>2.2022916763141959E-37</v>
      </c>
    </row>
    <row r="128" spans="1:3" x14ac:dyDescent="0.25">
      <c r="A128">
        <v>122</v>
      </c>
      <c r="B128" s="33">
        <f t="shared" si="3"/>
        <v>1.9501601932691758E-40</v>
      </c>
      <c r="C128" s="34">
        <f t="shared" si="2"/>
        <v>2.3791954357883944E-38</v>
      </c>
    </row>
    <row r="129" spans="1:3" x14ac:dyDescent="0.25">
      <c r="A129">
        <v>123</v>
      </c>
      <c r="B129" s="33">
        <f t="shared" si="3"/>
        <v>2.0129898002907151E-41</v>
      </c>
      <c r="C129" s="34">
        <f t="shared" si="2"/>
        <v>2.4759774543575795E-39</v>
      </c>
    </row>
    <row r="130" spans="1:3" x14ac:dyDescent="0.25">
      <c r="A130">
        <v>124</v>
      </c>
      <c r="B130" s="33">
        <f t="shared" si="3"/>
        <v>2.0011142584246202E-42</v>
      </c>
      <c r="C130" s="34">
        <f t="shared" si="2"/>
        <v>2.4813816804465291E-40</v>
      </c>
    </row>
    <row r="131" spans="1:3" x14ac:dyDescent="0.25">
      <c r="A131">
        <v>125</v>
      </c>
      <c r="B131" s="33">
        <f t="shared" si="3"/>
        <v>1.9152689114014698E-43</v>
      </c>
      <c r="C131" s="34">
        <f t="shared" si="2"/>
        <v>2.3940861392518371E-41</v>
      </c>
    </row>
    <row r="132" spans="1:3" x14ac:dyDescent="0.25">
      <c r="A132">
        <v>126</v>
      </c>
      <c r="B132" s="33">
        <f t="shared" si="3"/>
        <v>1.7643457939085592E-44</v>
      </c>
      <c r="C132" s="34">
        <f t="shared" si="2"/>
        <v>2.2230757003247846E-42</v>
      </c>
    </row>
    <row r="133" spans="1:3" x14ac:dyDescent="0.25">
      <c r="A133">
        <v>127</v>
      </c>
      <c r="B133" s="33">
        <f t="shared" si="3"/>
        <v>1.5638756595822517E-45</v>
      </c>
      <c r="C133" s="34">
        <f t="shared" si="2"/>
        <v>1.9861220876694597E-43</v>
      </c>
    </row>
    <row r="134" spans="1:3" x14ac:dyDescent="0.25">
      <c r="A134">
        <v>128</v>
      </c>
      <c r="B134" s="33">
        <f t="shared" si="3"/>
        <v>1.3333794953232208E-46</v>
      </c>
      <c r="C134" s="34">
        <f t="shared" si="2"/>
        <v>1.7067257540137227E-44</v>
      </c>
    </row>
    <row r="135" spans="1:3" x14ac:dyDescent="0.25">
      <c r="A135">
        <v>129</v>
      </c>
      <c r="B135" s="33">
        <f t="shared" si="3"/>
        <v>1.093218101194327E-47</v>
      </c>
      <c r="C135" s="34">
        <f t="shared" ref="C135:C177" si="4">B135*A135</f>
        <v>1.4102513505406818E-45</v>
      </c>
    </row>
    <row r="136" spans="1:3" x14ac:dyDescent="0.25">
      <c r="A136">
        <v>130</v>
      </c>
      <c r="B136" s="33">
        <f t="shared" ref="B136:B177" si="5">WEIBULL(A136,$B$4,$B$5,0)</f>
        <v>8.6164778829462778E-49</v>
      </c>
      <c r="C136" s="34">
        <f t="shared" si="4"/>
        <v>1.1201421247830161E-46</v>
      </c>
    </row>
    <row r="137" spans="1:3" x14ac:dyDescent="0.25">
      <c r="A137">
        <v>131</v>
      </c>
      <c r="B137" s="33">
        <f t="shared" si="5"/>
        <v>6.5266613102324882E-50</v>
      </c>
      <c r="C137" s="34">
        <f t="shared" si="4"/>
        <v>8.5499263164045592E-48</v>
      </c>
    </row>
    <row r="138" spans="1:3" x14ac:dyDescent="0.25">
      <c r="A138">
        <v>132</v>
      </c>
      <c r="B138" s="33">
        <f t="shared" si="5"/>
        <v>4.749622630997392E-51</v>
      </c>
      <c r="C138" s="34">
        <f t="shared" si="4"/>
        <v>6.2695018729165577E-49</v>
      </c>
    </row>
    <row r="139" spans="1:3" x14ac:dyDescent="0.25">
      <c r="A139">
        <v>133</v>
      </c>
      <c r="B139" s="33">
        <f t="shared" si="5"/>
        <v>3.3197260142778363E-52</v>
      </c>
      <c r="C139" s="34">
        <f t="shared" si="4"/>
        <v>4.4152355989895226E-50</v>
      </c>
    </row>
    <row r="140" spans="1:3" x14ac:dyDescent="0.25">
      <c r="A140">
        <v>134</v>
      </c>
      <c r="B140" s="33">
        <f t="shared" si="5"/>
        <v>2.2278648726233683E-53</v>
      </c>
      <c r="C140" s="34">
        <f t="shared" si="4"/>
        <v>2.9853389293153133E-51</v>
      </c>
    </row>
    <row r="141" spans="1:3" x14ac:dyDescent="0.25">
      <c r="A141">
        <v>135</v>
      </c>
      <c r="B141" s="33">
        <f t="shared" si="5"/>
        <v>1.4351168424550433E-54</v>
      </c>
      <c r="C141" s="34">
        <f t="shared" si="4"/>
        <v>1.9374077373143084E-52</v>
      </c>
    </row>
    <row r="142" spans="1:3" x14ac:dyDescent="0.25">
      <c r="A142">
        <v>136</v>
      </c>
      <c r="B142" s="33">
        <f t="shared" si="5"/>
        <v>8.870861839924904E-56</v>
      </c>
      <c r="C142" s="34">
        <f t="shared" si="4"/>
        <v>1.206437210229787E-53</v>
      </c>
    </row>
    <row r="143" spans="1:3" x14ac:dyDescent="0.25">
      <c r="A143">
        <v>137</v>
      </c>
      <c r="B143" s="33">
        <f t="shared" si="5"/>
        <v>5.2600856956207556E-57</v>
      </c>
      <c r="C143" s="34">
        <f t="shared" si="4"/>
        <v>7.2063174030004357E-55</v>
      </c>
    </row>
    <row r="144" spans="1:3" x14ac:dyDescent="0.25">
      <c r="A144">
        <v>138</v>
      </c>
      <c r="B144" s="33">
        <f t="shared" si="5"/>
        <v>2.9911388285287089E-58</v>
      </c>
      <c r="C144" s="34">
        <f t="shared" si="4"/>
        <v>4.1277715833696181E-56</v>
      </c>
    </row>
    <row r="145" spans="1:3" x14ac:dyDescent="0.25">
      <c r="A145">
        <v>139</v>
      </c>
      <c r="B145" s="33">
        <f t="shared" si="5"/>
        <v>1.6306672527971511E-59</v>
      </c>
      <c r="C145" s="34">
        <f t="shared" si="4"/>
        <v>2.26662748138804E-57</v>
      </c>
    </row>
    <row r="146" spans="1:3" x14ac:dyDescent="0.25">
      <c r="A146">
        <v>140</v>
      </c>
      <c r="B146" s="33">
        <f t="shared" si="5"/>
        <v>8.5201536056626387E-61</v>
      </c>
      <c r="C146" s="34">
        <f t="shared" si="4"/>
        <v>1.1928215047927693E-58</v>
      </c>
    </row>
    <row r="147" spans="1:3" x14ac:dyDescent="0.25">
      <c r="A147">
        <v>141</v>
      </c>
      <c r="B147" s="33">
        <f t="shared" si="5"/>
        <v>4.2653143923771478E-62</v>
      </c>
      <c r="C147" s="34">
        <f t="shared" si="4"/>
        <v>6.0140932932517783E-60</v>
      </c>
    </row>
    <row r="148" spans="1:3" x14ac:dyDescent="0.25">
      <c r="A148">
        <v>142</v>
      </c>
      <c r="B148" s="33">
        <f t="shared" si="5"/>
        <v>2.0452408589731357E-63</v>
      </c>
      <c r="C148" s="34">
        <f t="shared" si="4"/>
        <v>2.9042420197418528E-61</v>
      </c>
    </row>
    <row r="149" spans="1:3" x14ac:dyDescent="0.25">
      <c r="A149">
        <v>143</v>
      </c>
      <c r="B149" s="33">
        <f t="shared" si="5"/>
        <v>9.3906550456604293E-65</v>
      </c>
      <c r="C149" s="34">
        <f t="shared" si="4"/>
        <v>1.3428636715294415E-62</v>
      </c>
    </row>
    <row r="150" spans="1:3" x14ac:dyDescent="0.25">
      <c r="A150">
        <v>144</v>
      </c>
      <c r="B150" s="33">
        <f t="shared" si="5"/>
        <v>4.1273713350280598E-66</v>
      </c>
      <c r="C150" s="34">
        <f t="shared" si="4"/>
        <v>5.943414722440406E-64</v>
      </c>
    </row>
    <row r="151" spans="1:3" x14ac:dyDescent="0.25">
      <c r="A151">
        <v>145</v>
      </c>
      <c r="B151" s="33">
        <f t="shared" si="5"/>
        <v>1.7359836468386472E-67</v>
      </c>
      <c r="C151" s="34">
        <f t="shared" si="4"/>
        <v>2.5171762879160382E-65</v>
      </c>
    </row>
    <row r="152" spans="1:3" x14ac:dyDescent="0.25">
      <c r="A152">
        <v>146</v>
      </c>
      <c r="B152" s="33">
        <f t="shared" si="5"/>
        <v>6.9852239609978013E-69</v>
      </c>
      <c r="C152" s="34">
        <f t="shared" si="4"/>
        <v>1.019842698305679E-66</v>
      </c>
    </row>
    <row r="153" spans="1:3" x14ac:dyDescent="0.25">
      <c r="A153">
        <v>147</v>
      </c>
      <c r="B153" s="33">
        <f t="shared" si="5"/>
        <v>2.6881025750682683E-70</v>
      </c>
      <c r="C153" s="34">
        <f t="shared" si="4"/>
        <v>3.9515107853503544E-68</v>
      </c>
    </row>
    <row r="154" spans="1:3" x14ac:dyDescent="0.25">
      <c r="A154">
        <v>148</v>
      </c>
      <c r="B154" s="33">
        <f t="shared" si="5"/>
        <v>9.8903190379468885E-72</v>
      </c>
      <c r="C154" s="34">
        <f t="shared" si="4"/>
        <v>1.4637672176161395E-69</v>
      </c>
    </row>
    <row r="155" spans="1:3" x14ac:dyDescent="0.25">
      <c r="A155">
        <v>149</v>
      </c>
      <c r="B155" s="33">
        <f t="shared" si="5"/>
        <v>3.4780985427067789E-73</v>
      </c>
      <c r="C155" s="34">
        <f t="shared" si="4"/>
        <v>5.1823668286331003E-71</v>
      </c>
    </row>
    <row r="156" spans="1:3" x14ac:dyDescent="0.25">
      <c r="A156">
        <v>150</v>
      </c>
      <c r="B156" s="33">
        <f t="shared" si="5"/>
        <v>1.1687152868050956E-74</v>
      </c>
      <c r="C156" s="34">
        <f t="shared" si="4"/>
        <v>1.7530729302076434E-72</v>
      </c>
    </row>
    <row r="157" spans="1:3" x14ac:dyDescent="0.25">
      <c r="A157">
        <v>151</v>
      </c>
      <c r="B157" s="33">
        <f t="shared" si="5"/>
        <v>3.7512755036780199E-76</v>
      </c>
      <c r="C157" s="34">
        <f t="shared" si="4"/>
        <v>5.6644260105538096E-74</v>
      </c>
    </row>
    <row r="158" spans="1:3" x14ac:dyDescent="0.25">
      <c r="A158">
        <v>152</v>
      </c>
      <c r="B158" s="33">
        <f t="shared" si="5"/>
        <v>1.1497957913237909E-77</v>
      </c>
      <c r="C158" s="34">
        <f t="shared" si="4"/>
        <v>1.7476896028121622E-75</v>
      </c>
    </row>
    <row r="159" spans="1:3" x14ac:dyDescent="0.25">
      <c r="A159">
        <v>153</v>
      </c>
      <c r="B159" s="33">
        <f t="shared" si="5"/>
        <v>3.3643571913118811E-79</v>
      </c>
      <c r="C159" s="34">
        <f t="shared" si="4"/>
        <v>5.1474665027071784E-77</v>
      </c>
    </row>
    <row r="160" spans="1:3" x14ac:dyDescent="0.25">
      <c r="A160">
        <v>154</v>
      </c>
      <c r="B160" s="33">
        <f t="shared" si="5"/>
        <v>9.3948795233164216E-81</v>
      </c>
      <c r="C160" s="34">
        <f t="shared" si="4"/>
        <v>1.4468114465907288E-78</v>
      </c>
    </row>
    <row r="161" spans="1:3" x14ac:dyDescent="0.25">
      <c r="A161">
        <v>155</v>
      </c>
      <c r="B161" s="33">
        <f t="shared" si="5"/>
        <v>2.5029729669971634E-82</v>
      </c>
      <c r="C161" s="34">
        <f t="shared" si="4"/>
        <v>3.8796080988456034E-80</v>
      </c>
    </row>
    <row r="162" spans="1:3" x14ac:dyDescent="0.25">
      <c r="A162">
        <v>156</v>
      </c>
      <c r="B162" s="33">
        <f t="shared" si="5"/>
        <v>6.3601156723624116E-84</v>
      </c>
      <c r="C162" s="34">
        <f t="shared" si="4"/>
        <v>9.9217804488853627E-82</v>
      </c>
    </row>
    <row r="163" spans="1:3" x14ac:dyDescent="0.25">
      <c r="A163">
        <v>157</v>
      </c>
      <c r="B163" s="33">
        <f t="shared" si="5"/>
        <v>1.54094045200775E-85</v>
      </c>
      <c r="C163" s="34">
        <f t="shared" si="4"/>
        <v>2.4192765096521674E-83</v>
      </c>
    </row>
    <row r="164" spans="1:3" x14ac:dyDescent="0.25">
      <c r="A164">
        <v>158</v>
      </c>
      <c r="B164" s="33">
        <f t="shared" si="5"/>
        <v>3.5586620858861982E-87</v>
      </c>
      <c r="C164" s="34">
        <f t="shared" si="4"/>
        <v>5.6226860957001927E-85</v>
      </c>
    </row>
    <row r="165" spans="1:3" x14ac:dyDescent="0.25">
      <c r="A165">
        <v>159</v>
      </c>
      <c r="B165" s="33">
        <f t="shared" si="5"/>
        <v>7.8313342004355566E-89</v>
      </c>
      <c r="C165" s="34">
        <f t="shared" si="4"/>
        <v>1.2451821378692536E-86</v>
      </c>
    </row>
    <row r="166" spans="1:3" x14ac:dyDescent="0.25">
      <c r="A166">
        <v>160</v>
      </c>
      <c r="B166" s="33">
        <f t="shared" si="5"/>
        <v>1.6417269409731993E-90</v>
      </c>
      <c r="C166" s="34">
        <f t="shared" si="4"/>
        <v>2.6267631055571189E-88</v>
      </c>
    </row>
    <row r="167" spans="1:3" x14ac:dyDescent="0.25">
      <c r="A167">
        <v>161</v>
      </c>
      <c r="B167" s="33">
        <f t="shared" si="5"/>
        <v>3.2775573130266575E-92</v>
      </c>
      <c r="C167" s="34">
        <f t="shared" si="4"/>
        <v>5.2768672739729185E-90</v>
      </c>
    </row>
    <row r="168" spans="1:3" x14ac:dyDescent="0.25">
      <c r="A168">
        <v>162</v>
      </c>
      <c r="B168" s="33">
        <f t="shared" si="5"/>
        <v>6.2294814971874237E-94</v>
      </c>
      <c r="C168" s="34">
        <f t="shared" si="4"/>
        <v>1.0091760025443626E-91</v>
      </c>
    </row>
    <row r="169" spans="1:3" x14ac:dyDescent="0.25">
      <c r="A169">
        <v>163</v>
      </c>
      <c r="B169" s="33">
        <f t="shared" si="5"/>
        <v>1.1268698709719059E-95</v>
      </c>
      <c r="C169" s="34">
        <f t="shared" si="4"/>
        <v>1.8367978896842066E-93</v>
      </c>
    </row>
    <row r="170" spans="1:3" x14ac:dyDescent="0.25">
      <c r="A170">
        <v>164</v>
      </c>
      <c r="B170" s="33">
        <f t="shared" si="5"/>
        <v>1.939473787101347E-97</v>
      </c>
      <c r="C170" s="34">
        <f t="shared" si="4"/>
        <v>3.1807370108462092E-95</v>
      </c>
    </row>
    <row r="171" spans="1:3" x14ac:dyDescent="0.25">
      <c r="A171">
        <v>165</v>
      </c>
      <c r="B171" s="33">
        <f t="shared" si="5"/>
        <v>3.1750484133644539E-99</v>
      </c>
      <c r="C171" s="34">
        <f t="shared" si="4"/>
        <v>5.2388298820513486E-97</v>
      </c>
    </row>
    <row r="172" spans="1:3" x14ac:dyDescent="0.25">
      <c r="A172">
        <v>166</v>
      </c>
      <c r="B172" s="33">
        <f t="shared" si="5"/>
        <v>4.9424363333494712E-101</v>
      </c>
      <c r="C172" s="34">
        <f t="shared" si="4"/>
        <v>8.2044443133601224E-99</v>
      </c>
    </row>
    <row r="173" spans="1:3" x14ac:dyDescent="0.25">
      <c r="A173">
        <v>167</v>
      </c>
      <c r="B173" s="33">
        <f t="shared" si="5"/>
        <v>7.3134804728705508E-103</v>
      </c>
      <c r="C173" s="34">
        <f t="shared" si="4"/>
        <v>1.2213512389693819E-100</v>
      </c>
    </row>
    <row r="174" spans="1:3" x14ac:dyDescent="0.25">
      <c r="A174">
        <v>168</v>
      </c>
      <c r="B174" s="33">
        <f t="shared" si="5"/>
        <v>1.0284126480032579E-104</v>
      </c>
      <c r="C174" s="34">
        <f t="shared" si="4"/>
        <v>1.7277332486454733E-102</v>
      </c>
    </row>
    <row r="175" spans="1:3" x14ac:dyDescent="0.25">
      <c r="A175">
        <v>169</v>
      </c>
      <c r="B175" s="33">
        <f t="shared" si="5"/>
        <v>1.3738489170912348E-106</v>
      </c>
      <c r="C175" s="34">
        <f t="shared" si="4"/>
        <v>2.321804669884187E-104</v>
      </c>
    </row>
    <row r="176" spans="1:3" x14ac:dyDescent="0.25">
      <c r="A176">
        <v>170</v>
      </c>
      <c r="B176" s="33">
        <f t="shared" si="5"/>
        <v>1.7430377069372962E-108</v>
      </c>
      <c r="C176" s="34">
        <f t="shared" si="4"/>
        <v>2.9631641017934034E-106</v>
      </c>
    </row>
    <row r="177" spans="1:3" x14ac:dyDescent="0.25">
      <c r="A177">
        <v>171</v>
      </c>
      <c r="B177" s="33">
        <f t="shared" si="5"/>
        <v>2.0996108036720115E-110</v>
      </c>
      <c r="C177" s="34">
        <f t="shared" si="4"/>
        <v>3.5903344742791396E-108</v>
      </c>
    </row>
  </sheetData>
  <conditionalFormatting sqref="B7:B1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019F-F23F-47C6-8BE1-B1A7ADA35CEE}">
  <dimension ref="A1:O19"/>
  <sheetViews>
    <sheetView workbookViewId="0">
      <selection activeCell="F6" sqref="F6"/>
    </sheetView>
  </sheetViews>
  <sheetFormatPr defaultRowHeight="15" x14ac:dyDescent="0.25"/>
  <cols>
    <col min="1" max="1" width="29.140625" customWidth="1"/>
    <col min="2" max="2" width="25.140625" bestFit="1" customWidth="1"/>
    <col min="3" max="3" width="10.28515625" customWidth="1"/>
    <col min="5" max="5" width="17.28515625" bestFit="1" customWidth="1"/>
    <col min="6" max="6" width="15.42578125" bestFit="1" customWidth="1"/>
    <col min="7" max="7" width="13.42578125" customWidth="1"/>
    <col min="8" max="8" width="11.28515625" bestFit="1" customWidth="1"/>
  </cols>
  <sheetData>
    <row r="1" spans="1:15" x14ac:dyDescent="0.25">
      <c r="A1" s="1" t="s">
        <v>89</v>
      </c>
      <c r="B1" s="1" t="s">
        <v>139</v>
      </c>
      <c r="C1" s="1" t="s">
        <v>143</v>
      </c>
      <c r="D1" s="1" t="s">
        <v>90</v>
      </c>
      <c r="E1" s="1" t="s">
        <v>147</v>
      </c>
      <c r="F1" s="1" t="s">
        <v>145</v>
      </c>
      <c r="H1" s="1" t="s">
        <v>146</v>
      </c>
      <c r="I1" s="1" t="s">
        <v>86</v>
      </c>
    </row>
    <row r="2" spans="1:15" x14ac:dyDescent="0.25">
      <c r="A2" t="s">
        <v>141</v>
      </c>
      <c r="B2" t="s">
        <v>140</v>
      </c>
      <c r="C2" t="s">
        <v>144</v>
      </c>
      <c r="D2">
        <v>12</v>
      </c>
      <c r="E2">
        <v>1</v>
      </c>
      <c r="F2">
        <v>12</v>
      </c>
      <c r="H2" t="s">
        <v>140</v>
      </c>
      <c r="I2">
        <f>(F2+F3)/2</f>
        <v>14.5</v>
      </c>
    </row>
    <row r="3" spans="1:15" x14ac:dyDescent="0.25">
      <c r="A3" t="s">
        <v>148</v>
      </c>
      <c r="B3" t="s">
        <v>140</v>
      </c>
      <c r="C3" t="s">
        <v>142</v>
      </c>
      <c r="D3">
        <v>17</v>
      </c>
      <c r="E3">
        <v>1</v>
      </c>
      <c r="F3">
        <v>17</v>
      </c>
      <c r="H3" t="s">
        <v>16</v>
      </c>
      <c r="I3" s="34">
        <f>((F7+F6+F8)+F9)/2</f>
        <v>16.63068181818182</v>
      </c>
    </row>
    <row r="5" spans="1:15" x14ac:dyDescent="0.25">
      <c r="E5" s="33"/>
      <c r="F5" s="33"/>
    </row>
    <row r="6" spans="1:15" x14ac:dyDescent="0.25">
      <c r="A6" t="s">
        <v>153</v>
      </c>
      <c r="B6" t="s">
        <v>16</v>
      </c>
      <c r="C6" t="s">
        <v>144</v>
      </c>
      <c r="D6">
        <v>17.5</v>
      </c>
      <c r="E6" s="33">
        <f>135/220</f>
        <v>0.61363636363636365</v>
      </c>
      <c r="F6" s="33">
        <f t="shared" ref="F6" si="0">E6*D6</f>
        <v>10.738636363636363</v>
      </c>
    </row>
    <row r="7" spans="1:15" x14ac:dyDescent="0.25">
      <c r="A7" t="s">
        <v>154</v>
      </c>
      <c r="B7" t="s">
        <v>16</v>
      </c>
      <c r="C7" t="s">
        <v>144</v>
      </c>
      <c r="D7">
        <v>15</v>
      </c>
      <c r="E7" s="33">
        <f>65/220</f>
        <v>0.29545454545454547</v>
      </c>
      <c r="F7" s="33">
        <f>E7*D7</f>
        <v>4.4318181818181817</v>
      </c>
    </row>
    <row r="8" spans="1:15" x14ac:dyDescent="0.25">
      <c r="A8" t="s">
        <v>155</v>
      </c>
      <c r="B8" t="s">
        <v>16</v>
      </c>
      <c r="C8" t="s">
        <v>144</v>
      </c>
      <c r="D8">
        <v>12</v>
      </c>
      <c r="E8" s="33">
        <f>20/220</f>
        <v>9.0909090909090912E-2</v>
      </c>
      <c r="F8" s="33">
        <f>E8*D8</f>
        <v>1.0909090909090908</v>
      </c>
    </row>
    <row r="9" spans="1:15" x14ac:dyDescent="0.25">
      <c r="A9" t="s">
        <v>149</v>
      </c>
      <c r="B9" t="s">
        <v>16</v>
      </c>
      <c r="C9" t="s">
        <v>142</v>
      </c>
      <c r="D9">
        <v>17</v>
      </c>
      <c r="E9" s="33">
        <v>1</v>
      </c>
      <c r="F9" s="33">
        <v>17</v>
      </c>
    </row>
    <row r="10" spans="1:15" x14ac:dyDescent="0.25">
      <c r="E10" s="33"/>
    </row>
    <row r="11" spans="1:15" x14ac:dyDescent="0.25">
      <c r="A11" s="24" t="s">
        <v>96</v>
      </c>
      <c r="B11" s="24"/>
      <c r="C11" s="24"/>
      <c r="D11" s="24"/>
      <c r="E11" s="24"/>
      <c r="F11" s="24"/>
      <c r="G11" s="24"/>
    </row>
    <row r="12" spans="1:15" x14ac:dyDescent="0.25">
      <c r="O12" t="s">
        <v>125</v>
      </c>
    </row>
    <row r="14" spans="1:15" x14ac:dyDescent="0.25">
      <c r="A14" s="1" t="s">
        <v>87</v>
      </c>
      <c r="B14" s="1" t="s">
        <v>156</v>
      </c>
      <c r="C14" s="1" t="s">
        <v>98</v>
      </c>
    </row>
    <row r="15" spans="1:15" x14ac:dyDescent="0.25">
      <c r="A15" t="s">
        <v>135</v>
      </c>
      <c r="B15" t="s">
        <v>157</v>
      </c>
      <c r="C15" s="7" t="s">
        <v>150</v>
      </c>
    </row>
    <row r="17" spans="1:3" x14ac:dyDescent="0.25">
      <c r="A17" t="s">
        <v>135</v>
      </c>
      <c r="B17" t="s">
        <v>158</v>
      </c>
      <c r="C17" s="7" t="s">
        <v>151</v>
      </c>
    </row>
    <row r="19" spans="1:3" x14ac:dyDescent="0.25">
      <c r="A19" t="s">
        <v>128</v>
      </c>
      <c r="B19" t="s">
        <v>147</v>
      </c>
      <c r="C19" s="7" t="s">
        <v>152</v>
      </c>
    </row>
  </sheetData>
  <hyperlinks>
    <hyperlink ref="C15" r:id="rId1" display="https://www.ecoventilation-review.eu/downloads/Ventilation Units TASK 2 Final Report 2020-09-10.pdf" xr:uid="{B2169136-95DE-4F41-BE27-76962D6AC918}"/>
    <hyperlink ref="C17" r:id="rId2" display="https://www.eceee.org/static/media/uploads/site-2/ecodesign/products/Room air conditioning appliances ENER Lot 10/Prestudy 2018/task-7---scenarios.pdf" xr:uid="{6B480940-5BDC-40CA-A17F-F4ADD74BD7D2}"/>
    <hyperlink ref="C19" r:id="rId3" display="https://www.mdpi.com/1996-1073/10/9/1253" xr:uid="{7F71935B-8F27-4B6B-90A2-99795765E94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6947-26B9-45EB-A314-2212305DF41E}">
  <dimension ref="A1:C9"/>
  <sheetViews>
    <sheetView workbookViewId="0">
      <selection activeCell="C2" sqref="C2"/>
    </sheetView>
  </sheetViews>
  <sheetFormatPr defaultRowHeight="15" x14ac:dyDescent="0.25"/>
  <cols>
    <col min="1" max="1" width="28.140625" customWidth="1"/>
    <col min="2" max="2" width="20.28515625" customWidth="1"/>
  </cols>
  <sheetData>
    <row r="1" spans="1:3" x14ac:dyDescent="0.25">
      <c r="A1" s="1" t="s">
        <v>89</v>
      </c>
      <c r="B1" s="1" t="s">
        <v>113</v>
      </c>
      <c r="C1" s="22" t="s">
        <v>90</v>
      </c>
    </row>
    <row r="2" spans="1:3" x14ac:dyDescent="0.25">
      <c r="A2" t="s">
        <v>103</v>
      </c>
      <c r="B2">
        <v>11</v>
      </c>
      <c r="C2" s="14">
        <v>47</v>
      </c>
    </row>
    <row r="6" spans="1:3" x14ac:dyDescent="0.25">
      <c r="A6" t="s">
        <v>138</v>
      </c>
    </row>
    <row r="7" spans="1:3" s="24" customFormat="1" x14ac:dyDescent="0.25">
      <c r="A7" s="24" t="s">
        <v>96</v>
      </c>
    </row>
    <row r="9" spans="1:3" x14ac:dyDescent="0.25">
      <c r="A9" t="s">
        <v>96</v>
      </c>
      <c r="B9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36E7-8ED0-4DD0-96AA-DFA51FE8AC70}">
  <dimension ref="A1:X79"/>
  <sheetViews>
    <sheetView workbookViewId="0">
      <selection activeCell="J3" sqref="J3"/>
    </sheetView>
  </sheetViews>
  <sheetFormatPr defaultRowHeight="15" x14ac:dyDescent="0.25"/>
  <cols>
    <col min="2" max="2" width="50.42578125" customWidth="1"/>
    <col min="3" max="3" width="33.28515625" customWidth="1"/>
    <col min="4" max="4" width="21.42578125" customWidth="1"/>
    <col min="5" max="5" width="10.7109375" customWidth="1"/>
    <col min="6" max="6" width="32.28515625" bestFit="1" customWidth="1"/>
    <col min="7" max="7" width="35.7109375" customWidth="1"/>
    <col min="8" max="8" width="34.7109375" customWidth="1"/>
    <col min="9" max="9" width="14.28515625" customWidth="1"/>
    <col min="10" max="10" width="10.140625" customWidth="1"/>
    <col min="11" max="11" width="5.28515625" bestFit="1" customWidth="1"/>
    <col min="12" max="12" width="14.42578125" customWidth="1"/>
    <col min="13" max="13" width="13.42578125" customWidth="1"/>
    <col min="16" max="18" width="6.140625" bestFit="1" customWidth="1"/>
  </cols>
  <sheetData>
    <row r="1" spans="1:15" x14ac:dyDescent="0.25">
      <c r="A1" s="1" t="s">
        <v>60</v>
      </c>
      <c r="B1" s="31" t="s">
        <v>114</v>
      </c>
      <c r="C1" s="31" t="s">
        <v>115</v>
      </c>
      <c r="D1" s="31" t="s">
        <v>116</v>
      </c>
      <c r="E1" s="1"/>
      <c r="F1" s="32" t="s">
        <v>117</v>
      </c>
      <c r="G1" s="32" t="s">
        <v>118</v>
      </c>
      <c r="H1" s="32" t="s">
        <v>119</v>
      </c>
      <c r="J1" s="12" t="s">
        <v>121</v>
      </c>
    </row>
    <row r="2" spans="1:15" x14ac:dyDescent="0.25">
      <c r="A2" t="s">
        <v>41</v>
      </c>
      <c r="B2">
        <v>133140</v>
      </c>
      <c r="C2">
        <v>6740000</v>
      </c>
      <c r="D2" s="15">
        <f t="shared" ref="D2:D27" si="0">(B2/C2)</f>
        <v>1.9753709198813058E-2</v>
      </c>
      <c r="F2" s="27">
        <v>3.3000000000000002E-2</v>
      </c>
      <c r="G2" s="27">
        <v>1.7000000000000001E-2</v>
      </c>
      <c r="H2" s="27">
        <v>2E-3</v>
      </c>
    </row>
    <row r="3" spans="1:15" x14ac:dyDescent="0.25">
      <c r="A3" t="s">
        <v>47</v>
      </c>
      <c r="B3">
        <v>170816</v>
      </c>
      <c r="C3">
        <v>4420000</v>
      </c>
      <c r="D3" s="15">
        <f t="shared" si="0"/>
        <v>3.8646153846153844E-2</v>
      </c>
      <c r="F3" s="27">
        <v>6.5000000000000002E-2</v>
      </c>
      <c r="G3" s="27">
        <v>0.01</v>
      </c>
      <c r="H3" s="27">
        <v>2E-3</v>
      </c>
      <c r="J3">
        <f>1/G30</f>
        <v>83.333333333333329</v>
      </c>
    </row>
    <row r="4" spans="1:15" x14ac:dyDescent="0.25">
      <c r="A4" t="s">
        <v>45</v>
      </c>
      <c r="B4">
        <v>248403</v>
      </c>
      <c r="C4">
        <v>4580000</v>
      </c>
      <c r="D4" s="15">
        <f t="shared" si="0"/>
        <v>5.4236462882096069E-2</v>
      </c>
      <c r="F4" s="27">
        <v>8.5999999999999993E-2</v>
      </c>
      <c r="G4" s="27">
        <v>1.2999999999999999E-2</v>
      </c>
      <c r="H4" s="27">
        <v>1E-3</v>
      </c>
    </row>
    <row r="5" spans="1:15" x14ac:dyDescent="0.25">
      <c r="A5" t="s">
        <v>52</v>
      </c>
      <c r="B5">
        <v>85786</v>
      </c>
      <c r="C5">
        <v>1600000</v>
      </c>
      <c r="D5" s="15">
        <f t="shared" si="0"/>
        <v>5.3616249999999997E-2</v>
      </c>
      <c r="F5" s="27">
        <v>6.7000000000000004E-2</v>
      </c>
      <c r="G5" s="27">
        <v>1.4999999999999999E-2</v>
      </c>
      <c r="H5" s="27">
        <v>1E-3</v>
      </c>
    </row>
    <row r="6" spans="1:15" x14ac:dyDescent="0.25">
      <c r="A6" t="s">
        <v>57</v>
      </c>
      <c r="B6">
        <v>7567</v>
      </c>
      <c r="C6">
        <v>572000</v>
      </c>
      <c r="D6" s="15">
        <f t="shared" si="0"/>
        <v>1.3229020979020978E-2</v>
      </c>
      <c r="F6" s="27">
        <v>3.2000000000000001E-2</v>
      </c>
      <c r="G6" s="27">
        <v>0.02</v>
      </c>
      <c r="H6" s="27">
        <v>4.0000000000000001E-3</v>
      </c>
    </row>
    <row r="7" spans="1:15" x14ac:dyDescent="0.25">
      <c r="A7" t="s">
        <v>48</v>
      </c>
      <c r="B7">
        <v>111246</v>
      </c>
      <c r="C7">
        <v>3820000</v>
      </c>
      <c r="D7" s="15">
        <f t="shared" si="0"/>
        <v>2.912198952879581E-2</v>
      </c>
      <c r="F7" s="29">
        <v>5.1999999999999998E-2</v>
      </c>
      <c r="G7" s="29">
        <v>1.6E-2</v>
      </c>
      <c r="H7" s="29">
        <v>1E-3</v>
      </c>
    </row>
    <row r="8" spans="1:15" x14ac:dyDescent="0.25">
      <c r="A8" t="s">
        <v>50</v>
      </c>
      <c r="B8">
        <v>47383</v>
      </c>
      <c r="C8">
        <v>2500000</v>
      </c>
      <c r="D8" s="15">
        <f t="shared" si="0"/>
        <v>1.89532E-2</v>
      </c>
      <c r="F8" s="29">
        <v>3.2000000000000001E-2</v>
      </c>
      <c r="G8" s="29">
        <v>6.0000000000000001E-3</v>
      </c>
      <c r="H8" s="29">
        <v>0</v>
      </c>
      <c r="O8" t="s">
        <v>61</v>
      </c>
    </row>
    <row r="9" spans="1:15" x14ac:dyDescent="0.25">
      <c r="A9" t="s">
        <v>56</v>
      </c>
      <c r="B9">
        <v>10947</v>
      </c>
      <c r="C9">
        <v>600000</v>
      </c>
      <c r="D9" s="15">
        <f t="shared" si="0"/>
        <v>1.8245000000000001E-2</v>
      </c>
      <c r="F9" s="29">
        <v>3.5999999999999997E-2</v>
      </c>
      <c r="G9" s="29">
        <v>7.0000000000000001E-3</v>
      </c>
      <c r="H9" s="29">
        <v>1E-3</v>
      </c>
    </row>
    <row r="10" spans="1:15" x14ac:dyDescent="0.25">
      <c r="A10" t="s">
        <v>46</v>
      </c>
      <c r="B10">
        <v>71889</v>
      </c>
      <c r="C10">
        <v>4500000</v>
      </c>
      <c r="D10" s="15">
        <f t="shared" si="0"/>
        <v>1.5975333333333334E-2</v>
      </c>
      <c r="F10" s="29">
        <v>3.2000000000000001E-2</v>
      </c>
      <c r="G10" s="29">
        <v>3.0000000000000001E-3</v>
      </c>
      <c r="H10" s="29">
        <v>0</v>
      </c>
    </row>
    <row r="11" spans="1:15" x14ac:dyDescent="0.25">
      <c r="A11" t="s">
        <v>34</v>
      </c>
      <c r="B11">
        <v>1428343</v>
      </c>
      <c r="C11">
        <v>56860000</v>
      </c>
      <c r="D11" s="15">
        <f t="shared" si="0"/>
        <v>2.5120348223707352E-2</v>
      </c>
      <c r="F11" s="29">
        <v>4.7E-2</v>
      </c>
      <c r="G11" s="29">
        <v>0.01</v>
      </c>
      <c r="H11" s="29">
        <v>2E-3</v>
      </c>
    </row>
    <row r="12" spans="1:15" x14ac:dyDescent="0.25">
      <c r="A12" t="s">
        <v>35</v>
      </c>
      <c r="B12">
        <v>740605</v>
      </c>
      <c r="C12">
        <v>35320000</v>
      </c>
      <c r="D12" s="15">
        <f t="shared" si="0"/>
        <v>2.0968431483578708E-2</v>
      </c>
      <c r="F12" s="29">
        <v>3.5000000000000003E-2</v>
      </c>
      <c r="G12" s="29">
        <v>8.9999999999999993E-3</v>
      </c>
      <c r="H12" s="29">
        <v>1E-3</v>
      </c>
    </row>
    <row r="13" spans="1:15" x14ac:dyDescent="0.25">
      <c r="A13" t="s">
        <v>42</v>
      </c>
      <c r="B13">
        <v>81180</v>
      </c>
      <c r="C13">
        <v>5420000</v>
      </c>
      <c r="D13" s="15">
        <f t="shared" si="0"/>
        <v>1.4977859778597787E-2</v>
      </c>
      <c r="F13" s="29">
        <v>2.3E-2</v>
      </c>
      <c r="G13" s="29">
        <v>1.0999999999999999E-2</v>
      </c>
      <c r="H13" s="29">
        <v>2E-3</v>
      </c>
    </row>
    <row r="14" spans="1:15" x14ac:dyDescent="0.25">
      <c r="A14" t="s">
        <v>43</v>
      </c>
      <c r="B14">
        <v>109440</v>
      </c>
      <c r="C14">
        <v>5220000</v>
      </c>
      <c r="D14" s="15">
        <f t="shared" si="0"/>
        <v>2.0965517241379312E-2</v>
      </c>
      <c r="F14" s="29">
        <v>2.9000000000000001E-2</v>
      </c>
      <c r="G14" s="29">
        <v>8.9999999999999993E-3</v>
      </c>
      <c r="H14" s="29">
        <v>1E-3</v>
      </c>
    </row>
    <row r="15" spans="1:15" x14ac:dyDescent="0.25">
      <c r="A15" t="s">
        <v>49</v>
      </c>
      <c r="B15">
        <v>63409</v>
      </c>
      <c r="C15">
        <v>3560000</v>
      </c>
      <c r="D15" s="15">
        <f t="shared" si="0"/>
        <v>1.7811516853932584E-2</v>
      </c>
      <c r="F15" s="29">
        <v>3.4000000000000002E-2</v>
      </c>
      <c r="G15" s="29">
        <v>6.0000000000000001E-3</v>
      </c>
      <c r="H15" s="29">
        <v>1E-3</v>
      </c>
    </row>
    <row r="16" spans="1:15" x14ac:dyDescent="0.25">
      <c r="A16" t="s">
        <v>37</v>
      </c>
      <c r="B16">
        <v>517409</v>
      </c>
      <c r="C16">
        <v>22820000</v>
      </c>
      <c r="D16" s="15">
        <f t="shared" si="0"/>
        <v>2.2673488168273446E-2</v>
      </c>
      <c r="F16" s="29">
        <v>0.04</v>
      </c>
      <c r="G16" s="29">
        <v>1.4999999999999999E-2</v>
      </c>
      <c r="H16" s="29">
        <v>3.0000000000000001E-3</v>
      </c>
    </row>
    <row r="17" spans="1:24" x14ac:dyDescent="0.25">
      <c r="A17" t="s">
        <v>55</v>
      </c>
      <c r="B17">
        <v>12742</v>
      </c>
      <c r="C17">
        <v>780000</v>
      </c>
      <c r="D17" s="15">
        <f t="shared" si="0"/>
        <v>1.6335897435897435E-2</v>
      </c>
      <c r="F17" s="29">
        <v>3.4000000000000002E-2</v>
      </c>
      <c r="G17" s="29">
        <v>8.9999999999999993E-3</v>
      </c>
      <c r="H17" s="29">
        <v>0</v>
      </c>
    </row>
    <row r="18" spans="1:24" x14ac:dyDescent="0.25">
      <c r="A18" t="s">
        <v>53</v>
      </c>
      <c r="B18">
        <v>15857</v>
      </c>
      <c r="C18">
        <v>1140000</v>
      </c>
      <c r="D18" s="15">
        <f t="shared" si="0"/>
        <v>1.3909649122807018E-2</v>
      </c>
      <c r="F18" s="29">
        <v>2.9000000000000001E-2</v>
      </c>
      <c r="G18" s="29">
        <v>7.0000000000000001E-3</v>
      </c>
      <c r="H18" s="29">
        <v>2E-3</v>
      </c>
    </row>
    <row r="19" spans="1:24" x14ac:dyDescent="0.25">
      <c r="A19" t="s">
        <v>58</v>
      </c>
      <c r="B19">
        <v>2729</v>
      </c>
      <c r="C19">
        <v>248000</v>
      </c>
      <c r="D19" s="15">
        <f t="shared" si="0"/>
        <v>1.1004032258064516E-2</v>
      </c>
      <c r="F19" s="29">
        <v>2.3E-2</v>
      </c>
      <c r="G19" s="29">
        <v>4.0000000000000001E-3</v>
      </c>
      <c r="H19" s="29">
        <v>1E-3</v>
      </c>
    </row>
    <row r="20" spans="1:24" x14ac:dyDescent="0.25">
      <c r="A20" t="s">
        <v>59</v>
      </c>
      <c r="B20">
        <v>3020</v>
      </c>
      <c r="C20">
        <v>187600</v>
      </c>
      <c r="D20" s="15">
        <f t="shared" si="0"/>
        <v>1.6098081023454159E-2</v>
      </c>
      <c r="F20" s="29">
        <v>2.4E-2</v>
      </c>
      <c r="G20" s="29">
        <v>6.0000000000000001E-3</v>
      </c>
      <c r="H20" s="29">
        <v>1E-3</v>
      </c>
    </row>
    <row r="21" spans="1:24" x14ac:dyDescent="0.25">
      <c r="A21" t="s">
        <v>38</v>
      </c>
      <c r="B21">
        <v>330120</v>
      </c>
      <c r="C21">
        <v>13080000</v>
      </c>
      <c r="D21" s="15">
        <f t="shared" si="0"/>
        <v>2.5238532110091742E-2</v>
      </c>
      <c r="F21" s="29">
        <v>4.2999999999999997E-2</v>
      </c>
      <c r="G21" s="29">
        <v>8.0000000000000002E-3</v>
      </c>
      <c r="H21" s="29">
        <v>1E-3</v>
      </c>
    </row>
    <row r="22" spans="1:24" x14ac:dyDescent="0.25">
      <c r="A22" t="s">
        <v>39</v>
      </c>
      <c r="B22">
        <v>406309</v>
      </c>
      <c r="C22">
        <v>10760000</v>
      </c>
      <c r="D22" s="15">
        <f t="shared" si="0"/>
        <v>3.7761059479553903E-2</v>
      </c>
      <c r="F22" s="29">
        <v>7.0000000000000007E-2</v>
      </c>
      <c r="G22" s="29">
        <v>1.4999999999999999E-2</v>
      </c>
      <c r="H22" s="29">
        <v>0</v>
      </c>
    </row>
    <row r="23" spans="1:24" x14ac:dyDescent="0.25">
      <c r="A23" t="s">
        <v>44</v>
      </c>
      <c r="B23">
        <v>199095</v>
      </c>
      <c r="C23">
        <v>4920000</v>
      </c>
      <c r="D23" s="15">
        <f t="shared" si="0"/>
        <v>4.0466463414634148E-2</v>
      </c>
      <c r="F23" s="29">
        <v>0.06</v>
      </c>
      <c r="G23" s="29">
        <v>1.2999999999999999E-2</v>
      </c>
      <c r="H23" s="29">
        <v>1E-3</v>
      </c>
    </row>
    <row r="24" spans="1:24" x14ac:dyDescent="0.25">
      <c r="A24" t="s">
        <v>40</v>
      </c>
      <c r="B24">
        <v>550273</v>
      </c>
      <c r="C24">
        <v>9780000</v>
      </c>
      <c r="D24" s="15">
        <f t="shared" si="0"/>
        <v>5.6265132924335381E-2</v>
      </c>
      <c r="F24" s="29">
        <v>9.2999999999999999E-2</v>
      </c>
      <c r="G24" s="29">
        <v>1.2999999999999999E-2</v>
      </c>
      <c r="H24" s="29">
        <v>1E-3</v>
      </c>
    </row>
    <row r="25" spans="1:24" x14ac:dyDescent="0.25">
      <c r="A25" t="s">
        <v>51</v>
      </c>
      <c r="B25">
        <v>40344</v>
      </c>
      <c r="C25">
        <v>1980000</v>
      </c>
      <c r="D25" s="15">
        <f t="shared" si="0"/>
        <v>2.0375757575757575E-2</v>
      </c>
      <c r="F25" s="29">
        <v>3.5000000000000003E-2</v>
      </c>
      <c r="G25" s="29">
        <v>0.01</v>
      </c>
      <c r="H25" s="29">
        <v>1E-3</v>
      </c>
      <c r="X25" s="1"/>
    </row>
    <row r="26" spans="1:24" x14ac:dyDescent="0.25">
      <c r="A26" t="s">
        <v>54</v>
      </c>
      <c r="B26">
        <v>27660</v>
      </c>
      <c r="C26">
        <v>1062000</v>
      </c>
      <c r="D26" s="15">
        <f t="shared" si="0"/>
        <v>2.6045197740112994E-2</v>
      </c>
      <c r="F26" s="29">
        <v>3.1E-2</v>
      </c>
      <c r="G26" s="29">
        <v>1.2999999999999999E-2</v>
      </c>
      <c r="H26" s="29">
        <v>1E-3</v>
      </c>
    </row>
    <row r="27" spans="1:24" x14ac:dyDescent="0.25">
      <c r="A27" t="s">
        <v>36</v>
      </c>
      <c r="B27">
        <v>96210</v>
      </c>
      <c r="C27">
        <v>23420000</v>
      </c>
      <c r="D27" s="15">
        <f t="shared" si="0"/>
        <v>4.1080273270708793E-3</v>
      </c>
      <c r="F27" s="29">
        <v>2.1000000000000001E-2</v>
      </c>
      <c r="G27" s="29">
        <v>1.7000000000000001E-2</v>
      </c>
      <c r="H27" s="29">
        <v>3.0000000000000001E-3</v>
      </c>
    </row>
    <row r="28" spans="1:24" x14ac:dyDescent="0.25">
      <c r="A28" t="s">
        <v>94</v>
      </c>
      <c r="B28" s="30" t="s">
        <v>120</v>
      </c>
      <c r="C28" s="30" t="s">
        <v>120</v>
      </c>
      <c r="D28" s="30" t="s">
        <v>120</v>
      </c>
      <c r="F28" s="29">
        <v>4.2999999999999997E-2</v>
      </c>
      <c r="G28" s="29">
        <v>7.0000000000000001E-3</v>
      </c>
      <c r="H28" s="29">
        <v>1E-3</v>
      </c>
    </row>
    <row r="29" spans="1:24" x14ac:dyDescent="0.25">
      <c r="F29" s="29"/>
      <c r="G29" s="29"/>
      <c r="H29" s="29"/>
      <c r="K29" s="13"/>
    </row>
    <row r="30" spans="1:24" x14ac:dyDescent="0.25">
      <c r="A30" t="s">
        <v>62</v>
      </c>
      <c r="B30">
        <f>SUM(B2:B27)</f>
        <v>5511922</v>
      </c>
      <c r="C30">
        <v>225889600</v>
      </c>
      <c r="D30" s="15">
        <f>B30/C30</f>
        <v>2.4400955156855385E-2</v>
      </c>
      <c r="F30" s="27">
        <v>3.9E-2</v>
      </c>
      <c r="G30" s="27">
        <v>1.2E-2</v>
      </c>
      <c r="H30" s="27">
        <v>2E-3</v>
      </c>
      <c r="K30" s="13"/>
    </row>
    <row r="31" spans="1:24" x14ac:dyDescent="0.25">
      <c r="K31" s="13"/>
    </row>
    <row r="32" spans="1:24" s="24" customFormat="1" x14ac:dyDescent="0.25">
      <c r="A32" s="24" t="s">
        <v>96</v>
      </c>
      <c r="K32" s="25"/>
    </row>
    <row r="33" spans="1:11" x14ac:dyDescent="0.25">
      <c r="K33" s="13"/>
    </row>
    <row r="34" spans="1:11" x14ac:dyDescent="0.25">
      <c r="A34" s="22" t="s">
        <v>96</v>
      </c>
      <c r="B34" s="4" t="s">
        <v>63</v>
      </c>
      <c r="K34" s="13"/>
    </row>
    <row r="35" spans="1:11" x14ac:dyDescent="0.25">
      <c r="A35" s="22" t="s">
        <v>97</v>
      </c>
      <c r="B35" s="7" t="s">
        <v>64</v>
      </c>
      <c r="K35" s="13"/>
    </row>
    <row r="36" spans="1:11" x14ac:dyDescent="0.25">
      <c r="K36" s="13"/>
    </row>
    <row r="37" spans="1:11" x14ac:dyDescent="0.25">
      <c r="A37" s="14" t="s">
        <v>96</v>
      </c>
      <c r="B37" t="s">
        <v>136</v>
      </c>
      <c r="K37" s="13"/>
    </row>
    <row r="38" spans="1:11" x14ac:dyDescent="0.25">
      <c r="A38" s="14" t="s">
        <v>97</v>
      </c>
      <c r="B38" t="s">
        <v>137</v>
      </c>
      <c r="K38" s="13"/>
    </row>
    <row r="39" spans="1:11" x14ac:dyDescent="0.25">
      <c r="D39" s="27"/>
      <c r="E39" s="27"/>
      <c r="G39" s="27"/>
      <c r="H39" s="27"/>
      <c r="I39" s="27"/>
      <c r="K39" s="13"/>
    </row>
    <row r="40" spans="1:11" x14ac:dyDescent="0.25">
      <c r="D40" s="27"/>
      <c r="E40" s="27"/>
      <c r="H40" s="27"/>
      <c r="I40" s="27"/>
      <c r="K40" s="13"/>
    </row>
    <row r="41" spans="1:11" x14ac:dyDescent="0.25">
      <c r="D41" s="27"/>
      <c r="E41" s="27"/>
      <c r="H41" s="27"/>
      <c r="I41" s="27"/>
      <c r="J41" s="28"/>
      <c r="K41" s="13"/>
    </row>
    <row r="42" spans="1:11" x14ac:dyDescent="0.25">
      <c r="D42" s="27"/>
      <c r="E42" s="27"/>
      <c r="H42" s="27"/>
      <c r="I42" s="27"/>
      <c r="J42" s="27"/>
      <c r="K42" s="13"/>
    </row>
    <row r="43" spans="1:11" x14ac:dyDescent="0.25">
      <c r="D43" s="27"/>
      <c r="E43" s="27"/>
      <c r="J43" s="27"/>
      <c r="K43" s="13"/>
    </row>
    <row r="44" spans="1:11" x14ac:dyDescent="0.25">
      <c r="D44" s="27"/>
      <c r="E44" s="27"/>
      <c r="H44" s="27"/>
      <c r="I44" s="27"/>
      <c r="J44" s="27"/>
      <c r="K44" s="13"/>
    </row>
    <row r="45" spans="1:11" x14ac:dyDescent="0.25">
      <c r="D45" s="27"/>
      <c r="E45" s="27"/>
      <c r="H45" s="27"/>
      <c r="I45" s="27"/>
      <c r="K45" s="13"/>
    </row>
    <row r="46" spans="1:11" x14ac:dyDescent="0.25">
      <c r="H46" s="27"/>
      <c r="J46" s="27"/>
      <c r="K46" s="13"/>
    </row>
    <row r="47" spans="1:11" x14ac:dyDescent="0.25">
      <c r="H47" s="27"/>
      <c r="I47" s="27"/>
      <c r="K47" s="13"/>
    </row>
    <row r="48" spans="1:11" x14ac:dyDescent="0.25">
      <c r="H48" s="27"/>
      <c r="I48" s="27"/>
      <c r="K48" s="13"/>
    </row>
    <row r="49" spans="8:11" x14ac:dyDescent="0.25">
      <c r="H49" s="27"/>
      <c r="I49" s="27"/>
      <c r="K49" s="13"/>
    </row>
    <row r="50" spans="8:11" x14ac:dyDescent="0.25">
      <c r="H50" s="27"/>
      <c r="I50" s="27"/>
      <c r="K50" s="13"/>
    </row>
    <row r="51" spans="8:11" x14ac:dyDescent="0.25">
      <c r="H51" s="27"/>
      <c r="I51" s="27"/>
      <c r="K51" s="13"/>
    </row>
    <row r="52" spans="8:11" x14ac:dyDescent="0.25">
      <c r="H52" s="27"/>
      <c r="I52" s="27"/>
      <c r="K52" s="13"/>
    </row>
    <row r="53" spans="8:11" x14ac:dyDescent="0.25">
      <c r="K53" s="13"/>
    </row>
    <row r="54" spans="8:11" x14ac:dyDescent="0.25">
      <c r="H54" s="27"/>
      <c r="I54" s="27"/>
      <c r="J54" s="27"/>
      <c r="K54" s="13"/>
    </row>
    <row r="55" spans="8:11" x14ac:dyDescent="0.25">
      <c r="I55" s="27"/>
      <c r="K55" s="13"/>
    </row>
    <row r="56" spans="8:11" x14ac:dyDescent="0.25">
      <c r="I56" s="27"/>
      <c r="J56" s="27"/>
      <c r="K56" s="13"/>
    </row>
    <row r="57" spans="8:11" x14ac:dyDescent="0.25">
      <c r="H57" s="27"/>
      <c r="I57" s="27"/>
      <c r="K57" s="13"/>
    </row>
    <row r="58" spans="8:11" x14ac:dyDescent="0.25">
      <c r="H58" s="27"/>
      <c r="I58" s="27"/>
      <c r="K58" s="13"/>
    </row>
    <row r="59" spans="8:11" x14ac:dyDescent="0.25">
      <c r="H59" s="27"/>
      <c r="I59" s="27"/>
      <c r="K59" s="13"/>
    </row>
    <row r="60" spans="8:11" x14ac:dyDescent="0.25">
      <c r="H60" s="28"/>
      <c r="J60" s="28"/>
      <c r="K60" s="13"/>
    </row>
    <row r="61" spans="8:11" x14ac:dyDescent="0.25">
      <c r="H61" s="27"/>
      <c r="I61" s="27"/>
      <c r="J61" s="27"/>
      <c r="K61" s="13"/>
    </row>
    <row r="62" spans="8:11" x14ac:dyDescent="0.25">
      <c r="K62" s="13"/>
    </row>
    <row r="63" spans="8:11" x14ac:dyDescent="0.25">
      <c r="K63" s="13"/>
    </row>
    <row r="64" spans="8:11" x14ac:dyDescent="0.25">
      <c r="K64" s="13"/>
    </row>
    <row r="65" spans="11:11" x14ac:dyDescent="0.25">
      <c r="K65" s="13"/>
    </row>
    <row r="66" spans="11:11" x14ac:dyDescent="0.25">
      <c r="K66" s="13"/>
    </row>
    <row r="67" spans="11:11" x14ac:dyDescent="0.25">
      <c r="K67" s="13"/>
    </row>
    <row r="68" spans="11:11" x14ac:dyDescent="0.25">
      <c r="K68" s="13"/>
    </row>
    <row r="69" spans="11:11" x14ac:dyDescent="0.25">
      <c r="K69" s="13"/>
    </row>
    <row r="70" spans="11:11" x14ac:dyDescent="0.25">
      <c r="K70" s="13"/>
    </row>
    <row r="71" spans="11:11" x14ac:dyDescent="0.25">
      <c r="K71" s="13"/>
    </row>
    <row r="72" spans="11:11" x14ac:dyDescent="0.25">
      <c r="K72" s="13"/>
    </row>
    <row r="73" spans="11:11" x14ac:dyDescent="0.25">
      <c r="K73" s="13"/>
    </row>
    <row r="74" spans="11:11" x14ac:dyDescent="0.25">
      <c r="K74" s="13"/>
    </row>
    <row r="75" spans="11:11" x14ac:dyDescent="0.25">
      <c r="K75" s="13"/>
    </row>
    <row r="76" spans="11:11" x14ac:dyDescent="0.25">
      <c r="K76" s="13"/>
    </row>
    <row r="77" spans="11:11" x14ac:dyDescent="0.25">
      <c r="K77" s="13"/>
    </row>
    <row r="78" spans="11:11" x14ac:dyDescent="0.25">
      <c r="K78" s="13"/>
    </row>
    <row r="79" spans="11:11" x14ac:dyDescent="0.25">
      <c r="K79" s="13"/>
    </row>
  </sheetData>
  <sortState xmlns:xlrd2="http://schemas.microsoft.com/office/spreadsheetml/2017/richdata2" ref="A2:E27">
    <sortCondition ref="B1:B27"/>
  </sortState>
  <hyperlinks>
    <hyperlink ref="B35" r:id="rId1" display="https://building-stock-observatory.energy.ec.europa.eu/database/" xr:uid="{9FE7CB03-F9E2-4B06-B61D-6A20FE25A03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ECEB-D917-4F67-8071-CA39C4B6F833}">
  <dimension ref="A1:K234"/>
  <sheetViews>
    <sheetView workbookViewId="0">
      <selection activeCell="K3" sqref="K3"/>
    </sheetView>
  </sheetViews>
  <sheetFormatPr defaultRowHeight="15" x14ac:dyDescent="0.25"/>
  <cols>
    <col min="2" max="2" width="24.5703125" customWidth="1"/>
    <col min="3" max="3" width="36.5703125" customWidth="1"/>
    <col min="4" max="4" width="21.42578125" customWidth="1"/>
    <col min="5" max="5" width="8.42578125" customWidth="1"/>
    <col min="6" max="6" width="32.28515625" bestFit="1" customWidth="1"/>
    <col min="7" max="7" width="35.7109375" customWidth="1"/>
    <col min="8" max="8" width="33.28515625" customWidth="1"/>
    <col min="9" max="9" width="14.85546875" bestFit="1" customWidth="1"/>
    <col min="16" max="16" width="12.7109375" customWidth="1"/>
  </cols>
  <sheetData>
    <row r="1" spans="1:11" x14ac:dyDescent="0.25">
      <c r="A1" s="1" t="s">
        <v>95</v>
      </c>
      <c r="B1" s="22" t="s">
        <v>122</v>
      </c>
      <c r="C1" s="22" t="s">
        <v>123</v>
      </c>
      <c r="D1" s="22" t="s">
        <v>124</v>
      </c>
      <c r="F1" s="32" t="s">
        <v>117</v>
      </c>
      <c r="G1" s="32" t="s">
        <v>118</v>
      </c>
      <c r="H1" s="32" t="s">
        <v>119</v>
      </c>
      <c r="K1" s="12" t="s">
        <v>84</v>
      </c>
    </row>
    <row r="2" spans="1:11" x14ac:dyDescent="0.25">
      <c r="A2" t="s">
        <v>36</v>
      </c>
      <c r="B2">
        <v>139731</v>
      </c>
      <c r="C2">
        <v>3948000</v>
      </c>
      <c r="D2" s="20">
        <f t="shared" ref="D2:D27" si="0">B2/C2</f>
        <v>3.5392857142857143E-2</v>
      </c>
      <c r="F2" s="29">
        <v>2.1999999999999999E-2</v>
      </c>
      <c r="G2" s="29">
        <v>6.0000000000000001E-3</v>
      </c>
      <c r="H2" s="29">
        <v>2E-3</v>
      </c>
    </row>
    <row r="3" spans="1:11" x14ac:dyDescent="0.25">
      <c r="A3" t="s">
        <v>44</v>
      </c>
      <c r="B3">
        <v>77578</v>
      </c>
      <c r="C3">
        <v>1226000</v>
      </c>
      <c r="D3" s="20">
        <f t="shared" si="0"/>
        <v>6.3277324632952686E-2</v>
      </c>
      <c r="F3" s="29">
        <v>5.2999999999999999E-2</v>
      </c>
      <c r="G3" s="29">
        <v>0.06</v>
      </c>
      <c r="H3" s="29">
        <v>0.01</v>
      </c>
      <c r="K3">
        <f>1/G30</f>
        <v>47.619047619047613</v>
      </c>
    </row>
    <row r="4" spans="1:11" x14ac:dyDescent="0.25">
      <c r="A4" t="s">
        <v>39</v>
      </c>
      <c r="B4">
        <v>59993</v>
      </c>
      <c r="C4">
        <v>1774000</v>
      </c>
      <c r="D4" s="20">
        <f t="shared" si="0"/>
        <v>3.381792559188275E-2</v>
      </c>
      <c r="F4" s="29">
        <v>4.8000000000000001E-2</v>
      </c>
      <c r="G4" s="29">
        <v>5.2999999999999999E-2</v>
      </c>
      <c r="H4" s="29">
        <v>6.0000000000000001E-3</v>
      </c>
    </row>
    <row r="5" spans="1:11" x14ac:dyDescent="0.25">
      <c r="A5" t="s">
        <v>34</v>
      </c>
      <c r="B5">
        <v>50171</v>
      </c>
      <c r="C5">
        <v>2972000</v>
      </c>
      <c r="D5" s="20">
        <f t="shared" si="0"/>
        <v>1.6881224764468371E-2</v>
      </c>
      <c r="F5" s="29">
        <v>4.7E-2</v>
      </c>
      <c r="G5" s="29">
        <v>1.0999999999999999E-2</v>
      </c>
      <c r="H5" s="29">
        <v>2E-3</v>
      </c>
    </row>
    <row r="6" spans="1:11" x14ac:dyDescent="0.25">
      <c r="A6" t="s">
        <v>37</v>
      </c>
      <c r="B6">
        <v>49219</v>
      </c>
      <c r="C6">
        <v>968000</v>
      </c>
      <c r="D6" s="20">
        <f t="shared" si="0"/>
        <v>5.0846074380165286E-2</v>
      </c>
      <c r="F6" s="29">
        <v>5.8000000000000003E-2</v>
      </c>
      <c r="G6" s="29">
        <v>7.6999999999999999E-2</v>
      </c>
      <c r="H6" s="29">
        <v>0.01</v>
      </c>
    </row>
    <row r="7" spans="1:11" x14ac:dyDescent="0.25">
      <c r="A7" t="s">
        <v>57</v>
      </c>
      <c r="B7">
        <v>48049</v>
      </c>
      <c r="C7">
        <v>566800</v>
      </c>
      <c r="D7" s="20">
        <f t="shared" si="0"/>
        <v>8.4772406492589977E-2</v>
      </c>
      <c r="F7" s="29">
        <v>5.5E-2</v>
      </c>
      <c r="G7" s="29">
        <v>1.4E-2</v>
      </c>
      <c r="H7" s="29">
        <v>4.0000000000000001E-3</v>
      </c>
    </row>
    <row r="8" spans="1:11" x14ac:dyDescent="0.25">
      <c r="A8" t="s">
        <v>35</v>
      </c>
      <c r="B8">
        <v>41759</v>
      </c>
      <c r="C8">
        <v>2290000</v>
      </c>
      <c r="D8" s="20">
        <f t="shared" si="0"/>
        <v>1.8235371179039301E-2</v>
      </c>
      <c r="F8" s="29">
        <v>3.1E-2</v>
      </c>
      <c r="G8" s="29">
        <v>1.2E-2</v>
      </c>
      <c r="H8" s="29">
        <v>2E-3</v>
      </c>
    </row>
    <row r="9" spans="1:11" x14ac:dyDescent="0.25">
      <c r="A9" t="s">
        <v>40</v>
      </c>
      <c r="B9">
        <v>32626</v>
      </c>
      <c r="C9">
        <v>750000</v>
      </c>
      <c r="D9" s="20">
        <f t="shared" si="0"/>
        <v>4.3501333333333336E-2</v>
      </c>
      <c r="F9" s="29">
        <v>2.1999999999999999E-2</v>
      </c>
      <c r="G9" s="29">
        <v>8.0000000000000002E-3</v>
      </c>
      <c r="H9" s="29">
        <v>2E-3</v>
      </c>
    </row>
    <row r="10" spans="1:11" x14ac:dyDescent="0.25">
      <c r="A10" t="s">
        <v>52</v>
      </c>
      <c r="B10">
        <v>28827</v>
      </c>
      <c r="C10">
        <v>896000</v>
      </c>
      <c r="D10" s="20">
        <f t="shared" si="0"/>
        <v>3.2172991071428569E-2</v>
      </c>
      <c r="F10" s="29">
        <v>2.7E-2</v>
      </c>
      <c r="G10" s="29">
        <v>1.4E-2</v>
      </c>
      <c r="H10" s="29">
        <v>2E-3</v>
      </c>
    </row>
    <row r="11" spans="1:11" x14ac:dyDescent="0.25">
      <c r="A11" t="s">
        <v>42</v>
      </c>
      <c r="B11">
        <v>28363</v>
      </c>
      <c r="C11">
        <v>909800</v>
      </c>
      <c r="D11" s="20">
        <f t="shared" si="0"/>
        <v>3.117498351285997E-2</v>
      </c>
      <c r="F11" s="29">
        <v>1.9E-2</v>
      </c>
      <c r="G11" s="29">
        <v>1.4E-2</v>
      </c>
      <c r="H11" s="29">
        <v>2E-3</v>
      </c>
    </row>
    <row r="12" spans="1:11" x14ac:dyDescent="0.25">
      <c r="A12" t="s">
        <v>65</v>
      </c>
      <c r="B12">
        <v>22598</v>
      </c>
      <c r="C12">
        <v>606000</v>
      </c>
      <c r="D12" s="20">
        <f t="shared" si="0"/>
        <v>3.7290429042904291E-2</v>
      </c>
      <c r="F12" s="29">
        <v>2.1000000000000001E-2</v>
      </c>
      <c r="G12" s="29">
        <v>1.2999999999999999E-2</v>
      </c>
      <c r="H12" s="29">
        <v>2E-3</v>
      </c>
    </row>
    <row r="13" spans="1:11" x14ac:dyDescent="0.25">
      <c r="A13" t="s">
        <v>47</v>
      </c>
      <c r="B13">
        <v>20313</v>
      </c>
      <c r="C13">
        <v>308000</v>
      </c>
      <c r="D13" s="20">
        <f t="shared" si="0"/>
        <v>6.5951298701298705E-2</v>
      </c>
      <c r="F13" s="29">
        <v>3.2000000000000001E-2</v>
      </c>
      <c r="G13" s="29">
        <v>2.9000000000000001E-2</v>
      </c>
      <c r="H13" s="29">
        <v>4.0000000000000001E-3</v>
      </c>
    </row>
    <row r="14" spans="1:11" x14ac:dyDescent="0.25">
      <c r="A14" t="s">
        <v>38</v>
      </c>
      <c r="B14">
        <v>10054</v>
      </c>
      <c r="C14">
        <v>388936</v>
      </c>
      <c r="D14" s="20">
        <f t="shared" si="0"/>
        <v>2.5850011312915235E-2</v>
      </c>
      <c r="F14" s="29">
        <v>0.02</v>
      </c>
      <c r="G14" s="29">
        <v>1.7999999999999999E-2</v>
      </c>
      <c r="H14" s="29">
        <v>2E-3</v>
      </c>
    </row>
    <row r="15" spans="1:11" x14ac:dyDescent="0.25">
      <c r="A15" t="s">
        <v>48</v>
      </c>
      <c r="B15">
        <v>8894</v>
      </c>
      <c r="C15">
        <v>229600</v>
      </c>
      <c r="D15" s="20">
        <f t="shared" si="0"/>
        <v>3.8736933797909406E-2</v>
      </c>
      <c r="F15" s="29">
        <v>1.2999999999999999E-2</v>
      </c>
      <c r="G15" s="29">
        <v>4.0000000000000001E-3</v>
      </c>
      <c r="H15" s="29">
        <v>1E-3</v>
      </c>
    </row>
    <row r="16" spans="1:11" x14ac:dyDescent="0.25">
      <c r="A16" t="s">
        <v>50</v>
      </c>
      <c r="B16">
        <v>7262</v>
      </c>
      <c r="C16">
        <v>320000</v>
      </c>
      <c r="D16" s="20">
        <f t="shared" si="0"/>
        <v>2.2693749999999999E-2</v>
      </c>
      <c r="F16" s="29">
        <v>5.0999999999999997E-2</v>
      </c>
      <c r="G16" s="29">
        <v>4.9000000000000002E-2</v>
      </c>
      <c r="H16" s="29">
        <v>6.0000000000000001E-3</v>
      </c>
    </row>
    <row r="17" spans="1:11" x14ac:dyDescent="0.25">
      <c r="A17" t="s">
        <v>45</v>
      </c>
      <c r="B17">
        <v>7193</v>
      </c>
      <c r="C17">
        <v>122200</v>
      </c>
      <c r="D17" s="20">
        <f t="shared" si="0"/>
        <v>5.8862520458265136E-2</v>
      </c>
      <c r="F17" s="29">
        <v>2.8000000000000001E-2</v>
      </c>
      <c r="G17" s="29">
        <v>1.2999999999999999E-2</v>
      </c>
      <c r="H17" s="29">
        <v>3.0000000000000001E-3</v>
      </c>
    </row>
    <row r="18" spans="1:11" x14ac:dyDescent="0.25">
      <c r="A18" t="s">
        <v>46</v>
      </c>
      <c r="B18">
        <v>5555</v>
      </c>
      <c r="C18">
        <v>258000</v>
      </c>
      <c r="D18" s="20">
        <f t="shared" si="0"/>
        <v>2.1531007751937985E-2</v>
      </c>
      <c r="F18" s="29">
        <v>2.3E-2</v>
      </c>
      <c r="G18" s="29">
        <v>6.0000000000000001E-3</v>
      </c>
      <c r="H18" s="29">
        <v>2E-3</v>
      </c>
    </row>
    <row r="19" spans="1:11" x14ac:dyDescent="0.25">
      <c r="A19" t="s">
        <v>54</v>
      </c>
      <c r="B19">
        <v>5085</v>
      </c>
      <c r="C19">
        <v>165200</v>
      </c>
      <c r="D19" s="20">
        <f t="shared" si="0"/>
        <v>3.0780871670702179E-2</v>
      </c>
      <c r="F19" s="29">
        <v>3.6999999999999998E-2</v>
      </c>
      <c r="G19" s="29">
        <v>8.0000000000000002E-3</v>
      </c>
      <c r="H19" s="29">
        <v>2E-3</v>
      </c>
    </row>
    <row r="20" spans="1:11" x14ac:dyDescent="0.25">
      <c r="A20" t="s">
        <v>43</v>
      </c>
      <c r="B20">
        <v>2693</v>
      </c>
      <c r="C20">
        <v>129200</v>
      </c>
      <c r="D20" s="20">
        <f t="shared" si="0"/>
        <v>2.0843653250773996E-2</v>
      </c>
      <c r="F20" s="29">
        <v>7.0999999999999994E-2</v>
      </c>
      <c r="G20" s="29">
        <v>1.9E-2</v>
      </c>
      <c r="H20" s="29">
        <v>4.0000000000000001E-3</v>
      </c>
    </row>
    <row r="21" spans="1:11" x14ac:dyDescent="0.25">
      <c r="A21" t="s">
        <v>53</v>
      </c>
      <c r="B21">
        <v>1955</v>
      </c>
      <c r="C21">
        <v>177000</v>
      </c>
      <c r="D21" s="20">
        <f t="shared" si="0"/>
        <v>1.1045197740112995E-2</v>
      </c>
      <c r="F21" s="29">
        <v>2.8000000000000001E-2</v>
      </c>
      <c r="G21" s="29">
        <v>2.1999999999999999E-2</v>
      </c>
      <c r="H21" s="29">
        <v>3.0000000000000001E-3</v>
      </c>
    </row>
    <row r="22" spans="1:11" x14ac:dyDescent="0.25">
      <c r="A22" t="s">
        <v>59</v>
      </c>
      <c r="B22">
        <v>1731</v>
      </c>
      <c r="C22">
        <v>39820</v>
      </c>
      <c r="D22" s="20">
        <f t="shared" si="0"/>
        <v>4.3470617780010046E-2</v>
      </c>
      <c r="F22" s="29">
        <v>3.7999999999999999E-2</v>
      </c>
      <c r="G22" s="29">
        <v>2.3E-2</v>
      </c>
      <c r="H22" s="29">
        <v>3.0000000000000001E-3</v>
      </c>
    </row>
    <row r="23" spans="1:11" x14ac:dyDescent="0.25">
      <c r="A23" t="s">
        <v>49</v>
      </c>
      <c r="B23">
        <v>1210</v>
      </c>
      <c r="C23">
        <v>140000</v>
      </c>
      <c r="D23" s="20">
        <f t="shared" si="0"/>
        <v>8.6428571428571431E-3</v>
      </c>
      <c r="F23" s="29">
        <v>5.2999999999999999E-2</v>
      </c>
      <c r="G23" s="29">
        <v>5.0999999999999997E-2</v>
      </c>
      <c r="H23" s="29">
        <v>8.0000000000000002E-3</v>
      </c>
    </row>
    <row r="24" spans="1:11" x14ac:dyDescent="0.25">
      <c r="A24" t="s">
        <v>56</v>
      </c>
      <c r="B24">
        <v>1137</v>
      </c>
      <c r="C24">
        <v>74000</v>
      </c>
      <c r="D24" s="20">
        <f t="shared" si="0"/>
        <v>1.5364864864864864E-2</v>
      </c>
      <c r="F24" s="29">
        <v>5.8999999999999997E-2</v>
      </c>
      <c r="G24" s="29">
        <v>1.9E-2</v>
      </c>
      <c r="H24" s="29">
        <v>4.0000000000000001E-3</v>
      </c>
    </row>
    <row r="25" spans="1:11" x14ac:dyDescent="0.25">
      <c r="A25" t="s">
        <v>55</v>
      </c>
      <c r="B25">
        <v>1083</v>
      </c>
      <c r="C25">
        <v>55480</v>
      </c>
      <c r="D25" s="20">
        <f t="shared" si="0"/>
        <v>1.9520547945205479E-2</v>
      </c>
      <c r="F25" s="29">
        <v>4.4999999999999998E-2</v>
      </c>
      <c r="G25" s="29">
        <v>3.4000000000000002E-2</v>
      </c>
      <c r="H25" s="29">
        <v>5.0000000000000001E-3</v>
      </c>
    </row>
    <row r="26" spans="1:11" x14ac:dyDescent="0.25">
      <c r="A26" t="s">
        <v>51</v>
      </c>
      <c r="B26">
        <v>613</v>
      </c>
      <c r="C26">
        <v>14000</v>
      </c>
      <c r="D26" s="20">
        <f t="shared" si="0"/>
        <v>4.3785714285714289E-2</v>
      </c>
      <c r="F26" s="29">
        <v>2.9000000000000001E-2</v>
      </c>
      <c r="G26" s="29">
        <v>1.4999999999999999E-2</v>
      </c>
      <c r="H26" s="29">
        <v>3.0000000000000001E-3</v>
      </c>
    </row>
    <row r="27" spans="1:11" x14ac:dyDescent="0.25">
      <c r="A27" t="s">
        <v>58</v>
      </c>
      <c r="B27">
        <v>497</v>
      </c>
      <c r="C27">
        <v>24000</v>
      </c>
      <c r="D27" s="20">
        <f t="shared" si="0"/>
        <v>2.0708333333333332E-2</v>
      </c>
      <c r="F27" s="29">
        <v>3.5000000000000003E-2</v>
      </c>
      <c r="G27" s="29">
        <v>2.9000000000000001E-2</v>
      </c>
      <c r="H27" s="29">
        <v>5.0000000000000001E-3</v>
      </c>
    </row>
    <row r="28" spans="1:11" x14ac:dyDescent="0.25">
      <c r="A28" t="s">
        <v>94</v>
      </c>
      <c r="B28" s="30" t="s">
        <v>120</v>
      </c>
      <c r="C28" s="30" t="s">
        <v>120</v>
      </c>
      <c r="D28" s="30" t="s">
        <v>120</v>
      </c>
      <c r="F28" s="29">
        <v>5.3999999999999999E-2</v>
      </c>
      <c r="G28" s="29">
        <v>0.02</v>
      </c>
      <c r="H28" s="29">
        <v>3.0000000000000001E-3</v>
      </c>
    </row>
    <row r="30" spans="1:11" x14ac:dyDescent="0.25">
      <c r="A30" t="s">
        <v>62</v>
      </c>
      <c r="B30">
        <f>SUM(B2:B27)</f>
        <v>654189</v>
      </c>
      <c r="C30">
        <f>SUM(C2:C27)</f>
        <v>19352036</v>
      </c>
      <c r="D30" s="20">
        <f>B30/C30</f>
        <v>3.3804660140152695E-2</v>
      </c>
      <c r="F30" s="27">
        <v>0.03</v>
      </c>
      <c r="G30" s="27">
        <v>2.1000000000000001E-2</v>
      </c>
      <c r="H30" s="27">
        <v>4.0000000000000001E-3</v>
      </c>
    </row>
    <row r="32" spans="1:11" s="24" customFormat="1" x14ac:dyDescent="0.25">
      <c r="A32" s="24" t="s">
        <v>96</v>
      </c>
      <c r="K32" s="25"/>
    </row>
    <row r="33" spans="1:11" x14ac:dyDescent="0.25">
      <c r="K33" s="13"/>
    </row>
    <row r="34" spans="1:11" x14ac:dyDescent="0.25">
      <c r="A34" s="22" t="s">
        <v>96</v>
      </c>
      <c r="B34" s="4" t="s">
        <v>63</v>
      </c>
      <c r="K34" s="13"/>
    </row>
    <row r="35" spans="1:11" x14ac:dyDescent="0.25">
      <c r="A35" s="22" t="s">
        <v>97</v>
      </c>
      <c r="B35" s="7" t="s">
        <v>64</v>
      </c>
    </row>
    <row r="37" spans="1:11" x14ac:dyDescent="0.25">
      <c r="A37" s="14" t="s">
        <v>96</v>
      </c>
      <c r="B37" t="s">
        <v>136</v>
      </c>
    </row>
    <row r="38" spans="1:11" x14ac:dyDescent="0.25">
      <c r="A38" s="14" t="s">
        <v>97</v>
      </c>
      <c r="B38" t="s">
        <v>137</v>
      </c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</sheetData>
  <hyperlinks>
    <hyperlink ref="B35" r:id="rId1" display="https://building-stock-observatory.energy.ec.europa.eu/database/" xr:uid="{84BAA4F0-B425-41B8-A7C0-2D5A6697121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6F62-0EF6-4BB2-9BAA-C92083D0DEB8}">
  <dimension ref="A1:F15"/>
  <sheetViews>
    <sheetView workbookViewId="0">
      <selection activeCell="B16" sqref="B16"/>
    </sheetView>
  </sheetViews>
  <sheetFormatPr defaultRowHeight="15" x14ac:dyDescent="0.25"/>
  <sheetData>
    <row r="1" spans="1:6" x14ac:dyDescent="0.25">
      <c r="A1" t="s">
        <v>265</v>
      </c>
    </row>
    <row r="2" spans="1:6" x14ac:dyDescent="0.25">
      <c r="A2" s="88"/>
    </row>
    <row r="5" spans="1:6" x14ac:dyDescent="0.25">
      <c r="A5" s="96" t="s">
        <v>266</v>
      </c>
      <c r="B5" s="96"/>
      <c r="C5" s="96"/>
      <c r="D5" t="s">
        <v>267</v>
      </c>
    </row>
    <row r="6" spans="1:6" x14ac:dyDescent="0.25">
      <c r="A6">
        <v>1</v>
      </c>
      <c r="B6" t="s">
        <v>268</v>
      </c>
      <c r="C6" s="89">
        <v>90</v>
      </c>
      <c r="D6" s="36">
        <f>7*4*6-D7</f>
        <v>151.19999999999999</v>
      </c>
      <c r="E6" s="34">
        <f>D6*C6/$D$11</f>
        <v>51.157894736842096</v>
      </c>
    </row>
    <row r="7" spans="1:6" x14ac:dyDescent="0.25">
      <c r="A7">
        <v>2</v>
      </c>
      <c r="B7" t="s">
        <v>269</v>
      </c>
      <c r="C7" s="89">
        <v>55</v>
      </c>
      <c r="D7" s="36">
        <f>0.1*7*4*6</f>
        <v>16.8</v>
      </c>
      <c r="E7" s="34">
        <f t="shared" ref="E7:E10" si="0">D7*C7/$D$11</f>
        <v>3.4736842105263159</v>
      </c>
    </row>
    <row r="8" spans="1:6" x14ac:dyDescent="0.25">
      <c r="A8">
        <v>3</v>
      </c>
      <c r="B8" t="s">
        <v>270</v>
      </c>
      <c r="C8" s="89">
        <v>70</v>
      </c>
      <c r="D8" s="36">
        <f>7*7*0.3</f>
        <v>14.7</v>
      </c>
      <c r="E8" s="34">
        <f t="shared" si="0"/>
        <v>3.8684210526315788</v>
      </c>
    </row>
    <row r="9" spans="1:6" x14ac:dyDescent="0.25">
      <c r="A9">
        <v>4</v>
      </c>
      <c r="B9" t="s">
        <v>271</v>
      </c>
      <c r="C9" s="89">
        <v>65</v>
      </c>
      <c r="D9" s="36">
        <f>7*7*0.7</f>
        <v>34.299999999999997</v>
      </c>
      <c r="E9" s="34">
        <f t="shared" si="0"/>
        <v>8.3815789473684212</v>
      </c>
    </row>
    <row r="10" spans="1:6" x14ac:dyDescent="0.25">
      <c r="A10">
        <v>5</v>
      </c>
      <c r="B10" t="s">
        <v>272</v>
      </c>
      <c r="C10" s="89">
        <v>95</v>
      </c>
      <c r="D10" s="36">
        <f>7*7</f>
        <v>49</v>
      </c>
      <c r="E10" s="34">
        <f t="shared" si="0"/>
        <v>17.5</v>
      </c>
    </row>
    <row r="11" spans="1:6" x14ac:dyDescent="0.25">
      <c r="D11" s="36">
        <f>SUM(D6:D10)</f>
        <v>266</v>
      </c>
      <c r="E11" s="90">
        <f>SUM(E6:E10)</f>
        <v>84.381578947368411</v>
      </c>
      <c r="F11" s="1" t="s">
        <v>273</v>
      </c>
    </row>
    <row r="14" spans="1:6" x14ac:dyDescent="0.25">
      <c r="A14" t="s">
        <v>274</v>
      </c>
      <c r="B14" t="s">
        <v>275</v>
      </c>
    </row>
    <row r="15" spans="1:6" x14ac:dyDescent="0.25">
      <c r="B15" t="s">
        <v>276</v>
      </c>
    </row>
  </sheetData>
  <mergeCells count="1">
    <mergeCell ref="A5:C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A5EC14-80A8-4714-8A4C-12382D70BAF8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D2E84A5D-BC11-46B3-BD1F-980EB889A4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0FC326-76CE-4006-A01C-F843020A9E1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Appliances</vt:lpstr>
      <vt:lpstr>heating</vt:lpstr>
      <vt:lpstr>heating2</vt:lpstr>
      <vt:lpstr>cooling&amp;ventilation</vt:lpstr>
      <vt:lpstr>envelope_lifetime</vt:lpstr>
      <vt:lpstr>renovation_residential</vt:lpstr>
      <vt:lpstr>renovation_nonresidential</vt:lpstr>
      <vt:lpstr>renovation</vt:lpstr>
      <vt:lpstr>UK_input_lighting</vt:lpstr>
      <vt:lpstr>lighting</vt:lpstr>
      <vt:lpstr>other components</vt:lpstr>
      <vt:lpstr>CL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2014-04-17T22:16:55Z</dcterms:created>
  <dcterms:modified xsi:type="dcterms:W3CDTF">2024-02-27T14:18:15Z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