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FAFE\"/>
    </mc:Choice>
  </mc:AlternateContent>
  <xr:revisionPtr revIDLastSave="0" documentId="13_ncr:1_{D91CDC78-59A8-4164-BC5C-52DC15BA480E}" xr6:coauthVersionLast="47" xr6:coauthVersionMax="47" xr10:uidLastSave="{00000000-0000-0000-0000-000000000000}"/>
  <bookViews>
    <workbookView xWindow="-120" yWindow="-120" windowWidth="29040" windowHeight="15720" tabRatio="742" firstSheet="5" activeTab="8" xr2:uid="{00000000-000D-0000-FFFF-FFFF00000000}"/>
  </bookViews>
  <sheets>
    <sheet name="About" sheetId="1" r:id="rId1"/>
    <sheet name="TRA_Activity" sheetId="38" r:id="rId2"/>
    <sheet name="TRA_Energy" sheetId="39" r:id="rId3"/>
    <sheet name="Road Calculations" sheetId="29" r:id="rId4"/>
    <sheet name="Rail Calculations" sheetId="28" r:id="rId5"/>
    <sheet name="Aviation Calculations" sheetId="36" r:id="rId6"/>
    <sheet name="Ships Calculations" sheetId="37" r:id="rId7"/>
    <sheet name="SYFAFE-psgr" sheetId="23" r:id="rId8"/>
    <sheet name="SYFAFE-frgt" sheetId="24" r:id="rId9"/>
    <sheet name="Calibration Adjustments" sheetId="25" r:id="rId10"/>
  </sheets>
  <externalReferences>
    <externalReference r:id="rId11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4" l="1"/>
  <c r="E4" i="23"/>
  <c r="B251" i="38"/>
  <c r="B250" i="38"/>
  <c r="B249" i="38"/>
  <c r="B248" i="38"/>
  <c r="B247" i="38"/>
  <c r="B246" i="38"/>
  <c r="B245" i="38"/>
  <c r="B244" i="38"/>
  <c r="B243" i="38"/>
  <c r="B242" i="38"/>
  <c r="B241" i="38"/>
  <c r="B240" i="38"/>
  <c r="B239" i="38"/>
  <c r="B238" i="38"/>
  <c r="B237" i="38"/>
  <c r="B236" i="38"/>
  <c r="B235" i="38"/>
  <c r="B234" i="38"/>
  <c r="B233" i="38"/>
  <c r="B232" i="38"/>
  <c r="B231" i="38"/>
  <c r="B230" i="38"/>
  <c r="B229" i="38"/>
  <c r="B228" i="38"/>
  <c r="B227" i="38"/>
  <c r="B226" i="38"/>
  <c r="B225" i="38"/>
  <c r="B224" i="38"/>
  <c r="B223" i="38"/>
  <c r="B222" i="38"/>
  <c r="B221" i="38"/>
  <c r="B220" i="38"/>
  <c r="B219" i="38"/>
  <c r="B218" i="38"/>
  <c r="B217" i="38"/>
  <c r="B216" i="38"/>
  <c r="B215" i="38"/>
  <c r="B214" i="38"/>
  <c r="B213" i="38"/>
  <c r="B212" i="38"/>
  <c r="B211" i="38"/>
  <c r="B210" i="38"/>
  <c r="B209" i="38"/>
  <c r="B208" i="38"/>
  <c r="B207" i="38"/>
  <c r="B206" i="38"/>
  <c r="B205" i="38"/>
  <c r="B204" i="38"/>
  <c r="B203" i="38"/>
  <c r="B202" i="38"/>
  <c r="B201" i="38"/>
  <c r="B200" i="38"/>
  <c r="B199" i="38"/>
  <c r="B198" i="38"/>
  <c r="B197" i="38"/>
  <c r="B196" i="38"/>
  <c r="B195" i="38"/>
  <c r="B194" i="38"/>
  <c r="B193" i="38"/>
  <c r="B192" i="38"/>
  <c r="B191" i="38"/>
  <c r="B190" i="38"/>
  <c r="B189" i="38"/>
  <c r="B188" i="38"/>
  <c r="B187" i="38"/>
  <c r="B186" i="38"/>
  <c r="B185" i="38"/>
  <c r="B184" i="38"/>
  <c r="B183" i="38"/>
  <c r="B182" i="38"/>
  <c r="B181" i="38"/>
  <c r="B180" i="38"/>
  <c r="B179" i="38"/>
  <c r="B178" i="38"/>
  <c r="B177" i="38"/>
  <c r="B176" i="38"/>
  <c r="B175" i="38"/>
  <c r="B174" i="38"/>
  <c r="B173" i="38"/>
  <c r="B172" i="38"/>
  <c r="B171" i="38"/>
  <c r="B170" i="38"/>
  <c r="B169" i="38"/>
  <c r="B168" i="38"/>
  <c r="B167" i="38"/>
  <c r="B166" i="38"/>
  <c r="B165" i="38"/>
  <c r="B164" i="38"/>
  <c r="B163" i="38"/>
  <c r="B162" i="38"/>
  <c r="B161" i="38"/>
  <c r="B160" i="38"/>
  <c r="B159" i="38"/>
  <c r="B158" i="38"/>
  <c r="B157" i="38"/>
  <c r="B156" i="38"/>
  <c r="B155" i="38"/>
  <c r="B154" i="38"/>
  <c r="B153" i="38"/>
  <c r="B152" i="38"/>
  <c r="B151" i="38"/>
  <c r="B150" i="38"/>
  <c r="B149" i="38"/>
  <c r="B148" i="38"/>
  <c r="B147" i="38"/>
  <c r="B146" i="38"/>
  <c r="B145" i="38"/>
  <c r="B144" i="38"/>
  <c r="B143" i="38"/>
  <c r="B142" i="38"/>
  <c r="B141" i="38"/>
  <c r="B140" i="38"/>
  <c r="B139" i="38"/>
  <c r="B138" i="38"/>
  <c r="B137" i="38"/>
  <c r="B136" i="38"/>
  <c r="B135" i="38"/>
  <c r="B134" i="38"/>
  <c r="B133" i="38"/>
  <c r="B132" i="38"/>
  <c r="B131" i="38"/>
  <c r="B130" i="38"/>
  <c r="B129" i="38"/>
  <c r="B128" i="38"/>
  <c r="B127" i="38"/>
  <c r="B126" i="38"/>
  <c r="B125" i="38"/>
  <c r="B124" i="38"/>
  <c r="B123" i="38"/>
  <c r="B122" i="38"/>
  <c r="B121" i="38"/>
  <c r="B120" i="38"/>
  <c r="B119" i="38"/>
  <c r="B118" i="38"/>
  <c r="B117" i="38"/>
  <c r="B116" i="38"/>
  <c r="B115" i="38"/>
  <c r="B114" i="38"/>
  <c r="B113" i="38"/>
  <c r="B112" i="38"/>
  <c r="B111" i="38"/>
  <c r="B110" i="38"/>
  <c r="B109" i="38"/>
  <c r="B108" i="38"/>
  <c r="B107" i="38"/>
  <c r="B106" i="38"/>
  <c r="B105" i="38"/>
  <c r="B104" i="38"/>
  <c r="B103" i="38"/>
  <c r="B102" i="38"/>
  <c r="B101" i="38"/>
  <c r="B100" i="38"/>
  <c r="B99" i="38"/>
  <c r="B98" i="38"/>
  <c r="B97" i="38"/>
  <c r="B96" i="38"/>
  <c r="B95" i="38"/>
  <c r="B94" i="38"/>
  <c r="B93" i="38"/>
  <c r="B92" i="38"/>
  <c r="B91" i="38"/>
  <c r="B90" i="38"/>
  <c r="B89" i="38"/>
  <c r="B88" i="38"/>
  <c r="B87" i="38"/>
  <c r="B86" i="38"/>
  <c r="B85" i="38"/>
  <c r="B84" i="38"/>
  <c r="B83" i="38"/>
  <c r="B82" i="38"/>
  <c r="B81" i="38"/>
  <c r="B80" i="38"/>
  <c r="B79" i="38"/>
  <c r="B78" i="38"/>
  <c r="B77" i="38"/>
  <c r="B76" i="38"/>
  <c r="B75" i="38"/>
  <c r="B74" i="38"/>
  <c r="B73" i="38"/>
  <c r="B72" i="38"/>
  <c r="B71" i="38"/>
  <c r="B70" i="38"/>
  <c r="B69" i="38"/>
  <c r="B68" i="38"/>
  <c r="B67" i="38"/>
  <c r="B66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32" i="29"/>
  <c r="B4" i="38"/>
  <c r="B251" i="39"/>
  <c r="B250" i="39"/>
  <c r="B249" i="39"/>
  <c r="B248" i="39"/>
  <c r="B247" i="39"/>
  <c r="B246" i="39"/>
  <c r="B245" i="39"/>
  <c r="B244" i="39"/>
  <c r="B243" i="39"/>
  <c r="B242" i="39"/>
  <c r="B241" i="39"/>
  <c r="B240" i="39"/>
  <c r="B239" i="39"/>
  <c r="B238" i="39"/>
  <c r="B237" i="39"/>
  <c r="B236" i="39"/>
  <c r="B235" i="39"/>
  <c r="B234" i="39"/>
  <c r="B233" i="39"/>
  <c r="B232" i="39"/>
  <c r="B231" i="39"/>
  <c r="B230" i="39"/>
  <c r="B229" i="39"/>
  <c r="B228" i="39"/>
  <c r="B227" i="39"/>
  <c r="B226" i="39"/>
  <c r="B225" i="39"/>
  <c r="B224" i="39"/>
  <c r="B223" i="39"/>
  <c r="B222" i="39"/>
  <c r="B221" i="39"/>
  <c r="B220" i="39"/>
  <c r="B219" i="39"/>
  <c r="B218" i="39"/>
  <c r="B217" i="39"/>
  <c r="B216" i="39"/>
  <c r="B215" i="39"/>
  <c r="B214" i="39"/>
  <c r="B213" i="39"/>
  <c r="B212" i="39"/>
  <c r="B211" i="39"/>
  <c r="B210" i="39"/>
  <c r="B209" i="39"/>
  <c r="B208" i="39"/>
  <c r="B207" i="39"/>
  <c r="B206" i="39"/>
  <c r="B205" i="39"/>
  <c r="B204" i="39"/>
  <c r="B203" i="39"/>
  <c r="B202" i="39"/>
  <c r="B201" i="39"/>
  <c r="B200" i="39"/>
  <c r="B199" i="39"/>
  <c r="B198" i="39"/>
  <c r="B197" i="39"/>
  <c r="B196" i="39"/>
  <c r="B195" i="39"/>
  <c r="B194" i="39"/>
  <c r="B193" i="39"/>
  <c r="B192" i="39"/>
  <c r="B191" i="39"/>
  <c r="B190" i="39"/>
  <c r="B189" i="39"/>
  <c r="B188" i="39"/>
  <c r="B187" i="39"/>
  <c r="B186" i="39"/>
  <c r="B185" i="39"/>
  <c r="B184" i="39"/>
  <c r="B183" i="39"/>
  <c r="B182" i="39"/>
  <c r="B181" i="39"/>
  <c r="B180" i="39"/>
  <c r="B179" i="39"/>
  <c r="B178" i="39"/>
  <c r="B177" i="39"/>
  <c r="B74" i="29" s="1"/>
  <c r="B176" i="39"/>
  <c r="B175" i="39"/>
  <c r="B174" i="39"/>
  <c r="B173" i="39"/>
  <c r="B172" i="39"/>
  <c r="B171" i="39"/>
  <c r="B170" i="39"/>
  <c r="B169" i="39"/>
  <c r="B168" i="39"/>
  <c r="B167" i="39"/>
  <c r="B166" i="39"/>
  <c r="B165" i="39"/>
  <c r="B164" i="39"/>
  <c r="B163" i="39"/>
  <c r="B162" i="39"/>
  <c r="B161" i="39"/>
  <c r="B160" i="39"/>
  <c r="B159" i="39"/>
  <c r="B158" i="39"/>
  <c r="B157" i="39"/>
  <c r="B156" i="39"/>
  <c r="B155" i="39"/>
  <c r="B154" i="39"/>
  <c r="B153" i="39"/>
  <c r="B152" i="39"/>
  <c r="B151" i="39"/>
  <c r="B150" i="39"/>
  <c r="B149" i="39"/>
  <c r="B148" i="39"/>
  <c r="B147" i="39"/>
  <c r="B146" i="39"/>
  <c r="B145" i="39"/>
  <c r="B144" i="39"/>
  <c r="B143" i="39"/>
  <c r="B142" i="39"/>
  <c r="B141" i="39"/>
  <c r="B140" i="39"/>
  <c r="B139" i="39"/>
  <c r="B138" i="39"/>
  <c r="B137" i="39"/>
  <c r="B136" i="39"/>
  <c r="B135" i="39"/>
  <c r="B134" i="39"/>
  <c r="B133" i="39"/>
  <c r="B132" i="39"/>
  <c r="B131" i="39"/>
  <c r="B130" i="39"/>
  <c r="B129" i="39"/>
  <c r="B128" i="39"/>
  <c r="B127" i="39"/>
  <c r="B126" i="39"/>
  <c r="B125" i="39"/>
  <c r="B124" i="39"/>
  <c r="B123" i="39"/>
  <c r="B122" i="39"/>
  <c r="B121" i="39"/>
  <c r="B120" i="39"/>
  <c r="B119" i="39"/>
  <c r="B118" i="39"/>
  <c r="B117" i="39"/>
  <c r="B116" i="39"/>
  <c r="B115" i="39"/>
  <c r="B114" i="39"/>
  <c r="B113" i="39"/>
  <c r="B112" i="39"/>
  <c r="B111" i="39"/>
  <c r="B110" i="39"/>
  <c r="B109" i="39"/>
  <c r="B108" i="39"/>
  <c r="B107" i="39"/>
  <c r="B106" i="39"/>
  <c r="B105" i="39"/>
  <c r="B104" i="39"/>
  <c r="B103" i="39"/>
  <c r="B102" i="39"/>
  <c r="B101" i="39"/>
  <c r="B100" i="39"/>
  <c r="B99" i="39"/>
  <c r="B98" i="39"/>
  <c r="B97" i="39"/>
  <c r="B96" i="39"/>
  <c r="B95" i="39"/>
  <c r="B94" i="39"/>
  <c r="B93" i="39"/>
  <c r="B92" i="39"/>
  <c r="B91" i="39"/>
  <c r="B90" i="39"/>
  <c r="B89" i="39"/>
  <c r="B88" i="39"/>
  <c r="B87" i="39"/>
  <c r="B86" i="39"/>
  <c r="B85" i="39"/>
  <c r="B84" i="39"/>
  <c r="B83" i="39"/>
  <c r="B82" i="39"/>
  <c r="B81" i="39"/>
  <c r="B80" i="39"/>
  <c r="B79" i="39"/>
  <c r="B78" i="39"/>
  <c r="B77" i="39"/>
  <c r="B76" i="39"/>
  <c r="B75" i="39"/>
  <c r="B74" i="39"/>
  <c r="B73" i="39"/>
  <c r="B72" i="39"/>
  <c r="B71" i="39"/>
  <c r="B70" i="39"/>
  <c r="B69" i="39"/>
  <c r="B68" i="39"/>
  <c r="B67" i="39"/>
  <c r="B66" i="39"/>
  <c r="B65" i="39"/>
  <c r="B64" i="39"/>
  <c r="B63" i="39"/>
  <c r="B62" i="39"/>
  <c r="B61" i="39"/>
  <c r="B60" i="39"/>
  <c r="B59" i="39"/>
  <c r="B58" i="39"/>
  <c r="B57" i="39"/>
  <c r="B56" i="39"/>
  <c r="B55" i="39"/>
  <c r="B54" i="39"/>
  <c r="B53" i="39"/>
  <c r="B52" i="39"/>
  <c r="B51" i="39"/>
  <c r="B50" i="39"/>
  <c r="B49" i="39"/>
  <c r="B48" i="39"/>
  <c r="B47" i="39"/>
  <c r="B46" i="39"/>
  <c r="B45" i="39"/>
  <c r="B44" i="39"/>
  <c r="B43" i="39"/>
  <c r="B42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15" i="39"/>
  <c r="B14" i="39"/>
  <c r="B13" i="39"/>
  <c r="B12" i="39"/>
  <c r="B11" i="39"/>
  <c r="B10" i="39"/>
  <c r="B9" i="39"/>
  <c r="B8" i="39"/>
  <c r="B7" i="39"/>
  <c r="B6" i="39"/>
  <c r="B5" i="39"/>
  <c r="B4" i="39"/>
  <c r="B3" i="39"/>
  <c r="B73" i="29" l="1"/>
  <c r="B71" i="29"/>
  <c r="B72" i="29"/>
  <c r="B35" i="29"/>
  <c r="B33" i="29"/>
  <c r="B34" i="29"/>
  <c r="B31" i="29"/>
  <c r="B16" i="28"/>
  <c r="B70" i="29"/>
  <c r="A17" i="37"/>
  <c r="A16" i="37"/>
  <c r="B17" i="37"/>
  <c r="B16" i="37"/>
  <c r="B7" i="37"/>
  <c r="A7" i="37"/>
  <c r="A6" i="37"/>
  <c r="B6" i="37"/>
  <c r="B6" i="28" l="1"/>
  <c r="B5" i="28"/>
  <c r="B68" i="29" l="1"/>
  <c r="B28" i="29"/>
  <c r="A28" i="29"/>
  <c r="B15" i="37" l="1"/>
  <c r="B14" i="37"/>
  <c r="B5" i="37"/>
  <c r="B4" i="37"/>
  <c r="B8" i="37" s="1"/>
  <c r="B20" i="36"/>
  <c r="B19" i="36"/>
  <c r="B17" i="36"/>
  <c r="B16" i="36"/>
  <c r="B15" i="36"/>
  <c r="B10" i="36"/>
  <c r="B9" i="36"/>
  <c r="B7" i="36"/>
  <c r="B6" i="36"/>
  <c r="B5" i="36"/>
  <c r="B19" i="28"/>
  <c r="B18" i="28"/>
  <c r="B15" i="28"/>
  <c r="B17" i="28"/>
  <c r="B14" i="28"/>
  <c r="B13" i="28"/>
  <c r="B9" i="28"/>
  <c r="B8" i="28"/>
  <c r="B7" i="28"/>
  <c r="B4" i="28"/>
  <c r="B67" i="29"/>
  <c r="B66" i="29"/>
  <c r="B65" i="29"/>
  <c r="B63" i="29"/>
  <c r="B64" i="29"/>
  <c r="B62" i="29"/>
  <c r="B56" i="29"/>
  <c r="B60" i="29"/>
  <c r="B59" i="29"/>
  <c r="B58" i="29"/>
  <c r="B57" i="29"/>
  <c r="B55" i="29"/>
  <c r="B54" i="29"/>
  <c r="B53" i="29"/>
  <c r="B52" i="29"/>
  <c r="B51" i="29"/>
  <c r="B50" i="29"/>
  <c r="B49" i="29"/>
  <c r="B48" i="29"/>
  <c r="B47" i="29"/>
  <c r="B61" i="29"/>
  <c r="B46" i="29"/>
  <c r="B45" i="29"/>
  <c r="B6" i="29"/>
  <c r="B5" i="29"/>
  <c r="B4" i="29"/>
  <c r="B27" i="29"/>
  <c r="B26" i="29"/>
  <c r="B25" i="29"/>
  <c r="B24" i="29"/>
  <c r="B23" i="29"/>
  <c r="B22" i="29"/>
  <c r="B21" i="29"/>
  <c r="B19" i="29"/>
  <c r="B18" i="29"/>
  <c r="B17" i="29"/>
  <c r="B16" i="29"/>
  <c r="B15" i="29"/>
  <c r="B14" i="29"/>
  <c r="B12" i="29"/>
  <c r="B11" i="29"/>
  <c r="B10" i="29"/>
  <c r="B9" i="29"/>
  <c r="B8" i="29"/>
  <c r="B7" i="29"/>
  <c r="B18" i="37" l="1"/>
  <c r="H10" i="37"/>
  <c r="G9" i="37"/>
  <c r="H11" i="36"/>
  <c r="G10" i="36"/>
  <c r="H10" i="28"/>
  <c r="G9" i="28"/>
  <c r="C9" i="28" s="1"/>
  <c r="H10" i="29"/>
  <c r="G9" i="29"/>
  <c r="J22" i="29"/>
  <c r="J21" i="29"/>
  <c r="H24" i="29"/>
  <c r="C9" i="36" l="1"/>
  <c r="C10" i="36"/>
  <c r="C7" i="36"/>
  <c r="C6" i="36"/>
  <c r="C5" i="36"/>
  <c r="C4" i="37"/>
  <c r="C6" i="37"/>
  <c r="D6" i="37" s="1"/>
  <c r="C7" i="37"/>
  <c r="D7" i="37" s="1"/>
  <c r="C8" i="37"/>
  <c r="D8" i="37" s="1"/>
  <c r="C5" i="37"/>
  <c r="C34" i="29"/>
  <c r="D34" i="29" s="1"/>
  <c r="C35" i="29"/>
  <c r="D35" i="29" s="1"/>
  <c r="C32" i="29"/>
  <c r="D32" i="29" s="1"/>
  <c r="C33" i="29"/>
  <c r="D33" i="29" s="1"/>
  <c r="C31" i="29"/>
  <c r="D31" i="29" s="1"/>
  <c r="C5" i="28"/>
  <c r="C7" i="28"/>
  <c r="C4" i="28"/>
  <c r="D4" i="28" s="1"/>
  <c r="C8" i="28"/>
  <c r="C6" i="28"/>
  <c r="C28" i="29"/>
  <c r="D28" i="29" s="1"/>
  <c r="C24" i="29"/>
  <c r="C25" i="29"/>
  <c r="C27" i="29"/>
  <c r="C23" i="29"/>
  <c r="C21" i="29"/>
  <c r="C4" i="29"/>
  <c r="C26" i="29"/>
  <c r="K20" i="29"/>
  <c r="K22" i="29"/>
  <c r="H22" i="29" s="1"/>
  <c r="K21" i="29"/>
  <c r="H21" i="29" s="1"/>
  <c r="I16" i="29"/>
  <c r="I15" i="29"/>
  <c r="C18" i="29"/>
  <c r="A30" i="1"/>
  <c r="G10" i="37" l="1"/>
  <c r="G11" i="36"/>
  <c r="G10" i="28"/>
  <c r="G10" i="29"/>
  <c r="C51" i="29" s="1"/>
  <c r="C12" i="29"/>
  <c r="C11" i="29"/>
  <c r="C14" i="29"/>
  <c r="C19" i="29"/>
  <c r="D26" i="29"/>
  <c r="C9" i="29"/>
  <c r="C17" i="29"/>
  <c r="D23" i="29"/>
  <c r="C8" i="29"/>
  <c r="C16" i="29"/>
  <c r="D22" i="29"/>
  <c r="D25" i="29"/>
  <c r="C7" i="29"/>
  <c r="C15" i="29"/>
  <c r="C6" i="29"/>
  <c r="D21" i="29"/>
  <c r="D4" i="29"/>
  <c r="C5" i="29"/>
  <c r="D27" i="29"/>
  <c r="C10" i="29"/>
  <c r="D5" i="37"/>
  <c r="D4" i="37"/>
  <c r="D10" i="36"/>
  <c r="D9" i="36"/>
  <c r="D9" i="28"/>
  <c r="D8" i="28"/>
  <c r="D24" i="29"/>
  <c r="C48" i="29" l="1"/>
  <c r="C53" i="29"/>
  <c r="C45" i="29"/>
  <c r="E4" i="29" s="1"/>
  <c r="C46" i="29"/>
  <c r="C64" i="29"/>
  <c r="C63" i="29"/>
  <c r="E23" i="29" s="1"/>
  <c r="C54" i="29"/>
  <c r="C65" i="29"/>
  <c r="C71" i="29"/>
  <c r="E32" i="29" s="1"/>
  <c r="D3" i="24" s="1"/>
  <c r="C49" i="29"/>
  <c r="C52" i="29"/>
  <c r="C59" i="29"/>
  <c r="C66" i="29"/>
  <c r="C61" i="29"/>
  <c r="C58" i="29"/>
  <c r="C56" i="29"/>
  <c r="C70" i="29"/>
  <c r="E31" i="29" s="1"/>
  <c r="E3" i="24" s="1"/>
  <c r="C47" i="29"/>
  <c r="C57" i="29"/>
  <c r="C60" i="29"/>
  <c r="C67" i="29"/>
  <c r="C68" i="29"/>
  <c r="E28" i="29" s="1"/>
  <c r="F2" i="24" s="1"/>
  <c r="C72" i="29"/>
  <c r="E33" i="29" s="1"/>
  <c r="C3" i="24" s="1"/>
  <c r="C74" i="29"/>
  <c r="E35" i="29" s="1"/>
  <c r="H3" i="24" s="1"/>
  <c r="C73" i="29"/>
  <c r="E34" i="29" s="1"/>
  <c r="B3" i="24" s="1"/>
  <c r="C55" i="29"/>
  <c r="C62" i="29"/>
  <c r="C50" i="29"/>
  <c r="C17" i="28"/>
  <c r="C16" i="28"/>
  <c r="C13" i="28"/>
  <c r="C15" i="28"/>
  <c r="C19" i="28"/>
  <c r="E9" i="28" s="1"/>
  <c r="B5" i="24" s="1"/>
  <c r="C14" i="28"/>
  <c r="E4" i="28" s="1"/>
  <c r="C18" i="28"/>
  <c r="C15" i="36"/>
  <c r="C16" i="36"/>
  <c r="C17" i="36"/>
  <c r="C19" i="36"/>
  <c r="C20" i="36"/>
  <c r="C15" i="37"/>
  <c r="E5" i="37" s="1"/>
  <c r="C16" i="37"/>
  <c r="E6" i="37" s="1"/>
  <c r="C17" i="37"/>
  <c r="E7" i="37" s="1"/>
  <c r="C18" i="37"/>
  <c r="E8" i="37" s="1"/>
  <c r="E6" i="24" s="1"/>
  <c r="C14" i="37"/>
  <c r="E4" i="37" l="1"/>
  <c r="B13" i="37"/>
  <c r="C13" i="37" s="1"/>
  <c r="B3" i="37"/>
  <c r="C3" i="37" s="1"/>
  <c r="E10" i="36"/>
  <c r="E9" i="36"/>
  <c r="D7" i="36"/>
  <c r="D6" i="36"/>
  <c r="D5" i="36"/>
  <c r="E5" i="36" s="1"/>
  <c r="B18" i="36"/>
  <c r="C18" i="36" s="1"/>
  <c r="B14" i="36"/>
  <c r="C14" i="36" s="1"/>
  <c r="B8" i="36"/>
  <c r="C8" i="36" s="1"/>
  <c r="B4" i="36"/>
  <c r="C4" i="36" s="1"/>
  <c r="D4" i="36" s="1"/>
  <c r="E8" i="28"/>
  <c r="E5" i="24" s="1"/>
  <c r="D6" i="28"/>
  <c r="D5" i="28"/>
  <c r="D7" i="28"/>
  <c r="D5" i="29"/>
  <c r="D6" i="29"/>
  <c r="D7" i="29"/>
  <c r="D8" i="29"/>
  <c r="D9" i="29"/>
  <c r="D10" i="29"/>
  <c r="D11" i="29"/>
  <c r="D12" i="29"/>
  <c r="D14" i="29"/>
  <c r="D15" i="29"/>
  <c r="D16" i="29"/>
  <c r="E16" i="29" s="1"/>
  <c r="E3" i="23" s="1"/>
  <c r="D17" i="29"/>
  <c r="D18" i="29"/>
  <c r="D19" i="29"/>
  <c r="E21" i="29"/>
  <c r="E22" i="29"/>
  <c r="D2" i="24"/>
  <c r="E24" i="29"/>
  <c r="E2" i="24" s="1"/>
  <c r="E25" i="29"/>
  <c r="G2" i="24" s="1"/>
  <c r="E26" i="29"/>
  <c r="C2" i="24" s="1"/>
  <c r="D3" i="37" l="1"/>
  <c r="E3" i="37" s="1"/>
  <c r="D8" i="36"/>
  <c r="E8" i="36" s="1"/>
  <c r="E7" i="36"/>
  <c r="E6" i="36"/>
  <c r="B13" i="36"/>
  <c r="C13" i="36" s="1"/>
  <c r="E6" i="28"/>
  <c r="B5" i="23" s="1"/>
  <c r="E4" i="36"/>
  <c r="E7" i="28"/>
  <c r="E17" i="29"/>
  <c r="G3" i="23" s="1"/>
  <c r="E8" i="29"/>
  <c r="E19" i="29"/>
  <c r="E27" i="29"/>
  <c r="B2" i="24" s="1"/>
  <c r="E11" i="29"/>
  <c r="F2" i="23" s="1"/>
  <c r="E7" i="29"/>
  <c r="E12" i="29"/>
  <c r="E15" i="29"/>
  <c r="D3" i="23" s="1"/>
  <c r="E10" i="29"/>
  <c r="C2" i="23" s="1"/>
  <c r="E6" i="29"/>
  <c r="E18" i="29"/>
  <c r="C3" i="23" s="1"/>
  <c r="E14" i="29"/>
  <c r="E9" i="29"/>
  <c r="G2" i="23" s="1"/>
  <c r="E5" i="29"/>
  <c r="D7" i="23" s="1"/>
  <c r="E5" i="28"/>
  <c r="E5" i="23" s="1"/>
  <c r="E40" i="29" l="1"/>
  <c r="E2" i="23" s="1"/>
  <c r="E29" i="29"/>
  <c r="H2" i="24" s="1"/>
  <c r="E20" i="29"/>
  <c r="H3" i="23" s="1"/>
  <c r="B3" i="23"/>
  <c r="E13" i="29"/>
  <c r="H2" i="23" s="1"/>
  <c r="B2" i="23"/>
  <c r="D2" i="23" l="1"/>
</calcChain>
</file>

<file path=xl/sharedStrings.xml><?xml version="1.0" encoding="utf-8"?>
<sst xmlns="http://schemas.openxmlformats.org/spreadsheetml/2006/main" count="695" uniqueCount="185">
  <si>
    <t>SYFAFE Start Year Fleet Avg Fuel Economy</t>
  </si>
  <si>
    <t>Sources:</t>
  </si>
  <si>
    <t>See Notes section for which vehicle types use which sources</t>
  </si>
  <si>
    <t>JRC-IDEES Database</t>
  </si>
  <si>
    <t>TRA_Activity; TRA_Energy; (tabs from 'Central_2018_EU28_tra_det_yearly.xlsx')</t>
  </si>
  <si>
    <t>https://ec.europa.eu/jrc/en/potencia/jrc-idees</t>
  </si>
  <si>
    <t>See calculations for more details</t>
  </si>
  <si>
    <t>European Climate Foundation</t>
  </si>
  <si>
    <t>Fueling Europe's Future: How auto innovation leads to EU jobs - Technical Report</t>
  </si>
  <si>
    <t>https://europeanclimate.org/resources/an-economic-assessment-of-low-carbon-vehicles/</t>
  </si>
  <si>
    <t>See Table 14.6 - ICCT recommends reducing the FCEV hydrogen energy consumption to 1.5 kWh/km (5.4 MJ/km), which corresponds to a 65% fuel cell peak
efficiency (US DOE goal for 2020). The energy consumption of the BEV and the FCEV needs to be consistent. You must derive the FCEV H2-energy consumption based on an average fuel cell efficiency and using the BEV electric power consumption. So, we suggest using a BEV energy consumption value (2030 onwards) of 0.97 kWh/km. The US Department of Energy has a 2020 goal of 65% peak efficiency  (https://www.hydrogen.energy.gov/pdfs/review16 
/fc000_papageorgopoulos_2016_o.pdf). From that point of view, then the H2-energy consumption would be 0.97 kWh/km divided by 0.65 which is 1.5 kWh/km or 5.4 MJ/km.</t>
  </si>
  <si>
    <t>Auke Hoekstra</t>
  </si>
  <si>
    <t>Electric trucks: economically and environmentally desirable but misunderstood</t>
  </si>
  <si>
    <t>https://www.elaad.nl/news/auke-hoekstra-electric-trucks-economically-and-environmentally-desirable-but-misunderstood/</t>
  </si>
  <si>
    <t>See endnote v (p. 17): "The [IEA] report states: a [diesel] truck is at most 30% efficient and an electric vehicle [truck] is at least 85% efficient. That is 0.85/0.3=2.83 times better. Energy use of a diesel truck is around 40 [liters]/100km or 4kWh/km and 4/2.83=1.4kWh/km. But [a cost of] USD 0.21/km with an energy use of 1.4kWh/km would imply an energy cost of USD 0.15/kWh. And the drones flying around in the report (page 72) use electricity at USD 0.1/kWh.</t>
  </si>
  <si>
    <t>Notes</t>
  </si>
  <si>
    <t>This variable gives fleet-wide fuel economy in units of cargo distance per BTU.</t>
  </si>
  <si>
    <t>General approach</t>
  </si>
  <si>
    <t>Where available, the fleet-wide average fuel economy was calculated based on historical JRC-IDEES values available for road, rail, aviation and ship transport.</t>
  </si>
  <si>
    <t>The following conversion factors were used for passenger and ton-kilometers to miles and from ktoe to BTU:</t>
  </si>
  <si>
    <t>metric ton-kilometers per short ton-mile</t>
  </si>
  <si>
    <t>passenger-kilometers per 1 passenger-mile</t>
  </si>
  <si>
    <t>BTU in 1 ktoe</t>
  </si>
  <si>
    <t>Battery electric and hydrogen vehicles</t>
  </si>
  <si>
    <t>Historical data is not available for all technology types.</t>
  </si>
  <si>
    <t>For battery electric vehicles this is the case for heavy duty vehicles. For hydrogen vehicles this is the case for all vehicle types.</t>
  </si>
  <si>
    <t>Where possible historical data is used for battery electric vehicles.</t>
  </si>
  <si>
    <t>Where not possible an estimate was made based on efficiency assumptions relative to a representative ICE - in the case of HDVs</t>
  </si>
  <si>
    <t>For all other vehicles types (hydrogen fuel cell vehicles) the estimate is made based on efficiency assumptions relative to values for BEVs.</t>
  </si>
  <si>
    <t>A general assumption is made that Battery Electric Vehicles have an efficiency of 85% vs an efficiency of FCV of 65% and ICE of 30%.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</si>
  <si>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</si>
  <si>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</si>
  <si>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</si>
  <si>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</si>
  <si>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Transport activity</t>
  </si>
  <si>
    <t>Passenger transport (mio pkm)</t>
  </si>
  <si>
    <t>Road transport</t>
  </si>
  <si>
    <t>Powered 2-wheelers</t>
  </si>
  <si>
    <t>Passenger cars</t>
  </si>
  <si>
    <t>Motor coaches, buses and trolley buses</t>
  </si>
  <si>
    <t>Rail, metro and tram</t>
  </si>
  <si>
    <t>Conventional passenger trains</t>
  </si>
  <si>
    <t>High speed passenger trains</t>
  </si>
  <si>
    <t>Metro and tram, urban light rail</t>
  </si>
  <si>
    <t>Aviation</t>
  </si>
  <si>
    <t>Domestic</t>
  </si>
  <si>
    <t>International - Intra-EU</t>
  </si>
  <si>
    <t>International - Extra-EU</t>
  </si>
  <si>
    <t>Freight transport (mio tkm)</t>
  </si>
  <si>
    <t>Light commercial vehicles</t>
  </si>
  <si>
    <t>Heavy goods vehicles</t>
  </si>
  <si>
    <t>Rail transport</t>
  </si>
  <si>
    <t>Domestic and International - Intra-EU</t>
  </si>
  <si>
    <t>Coastal shipping and inland waterways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</si>
  <si>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</si>
  <si>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</si>
  <si>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</si>
  <si>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</si>
  <si>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</si>
  <si>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</si>
  <si>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</si>
  <si>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</si>
  <si>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</si>
  <si>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</si>
  <si>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</si>
  <si>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</si>
  <si>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</si>
  <si>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</si>
  <si>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</si>
  <si>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</si>
  <si>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</si>
  <si>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</si>
  <si>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</si>
  <si>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</si>
  <si>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</si>
  <si>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</si>
  <si>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</si>
  <si>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</si>
  <si>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</si>
  <si>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</si>
  <si>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</si>
  <si>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</si>
  <si>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</si>
  <si>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</si>
  <si>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</si>
  <si>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</si>
  <si>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</si>
  <si>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</si>
  <si>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</si>
  <si>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</si>
  <si>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</si>
  <si>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</si>
  <si>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Total energy consumption (ktoe)</t>
  </si>
  <si>
    <t>Passenger transport</t>
  </si>
  <si>
    <t>Freight transport</t>
  </si>
  <si>
    <t>Road transport (ktoe)</t>
  </si>
  <si>
    <t>Rail, metro and tram (ktoe)</t>
  </si>
  <si>
    <t xml:space="preserve"> Conventional passenger trains</t>
  </si>
  <si>
    <t>Aviation (ktoe)</t>
  </si>
  <si>
    <t>Coastal shipping and inland waterways (ktoe)</t>
  </si>
  <si>
    <t>Bunkers (ktoe)</t>
  </si>
  <si>
    <t>Mio Passenger/Ton-Miles</t>
  </si>
  <si>
    <t>Passenger/Ton-Miles</t>
  </si>
  <si>
    <t>Miles/BTU</t>
  </si>
  <si>
    <t>Fuel Economy (passenger*miles/BTU)</t>
  </si>
  <si>
    <t>Fuel Economy (freight ton*miles/BTU)</t>
  </si>
  <si>
    <t>Yellow lines based on non-JRC reference points</t>
  </si>
  <si>
    <t>Gasoline engine</t>
  </si>
  <si>
    <t>Diesel oil engine</t>
  </si>
  <si>
    <t>LPG engine</t>
  </si>
  <si>
    <t>kilometer per mile</t>
  </si>
  <si>
    <t>Natural gas engine</t>
  </si>
  <si>
    <t>Plug-in hybrid electric</t>
  </si>
  <si>
    <t>Battery electric vehicles</t>
  </si>
  <si>
    <t>Reference Point 1 - ECF (2018)</t>
  </si>
  <si>
    <t>Hydrogen FC</t>
  </si>
  <si>
    <t>Table 14.6 - Summary of the key technology assumptions related to HEV, BEV, PHEV, FCEV</t>
  </si>
  <si>
    <t>Basic energy consumption reduction (per km) vs equivalent ICE</t>
  </si>
  <si>
    <t>Energy consumption compared to ICE</t>
  </si>
  <si>
    <t xml:space="preserve">BEV </t>
  </si>
  <si>
    <t>FCEV</t>
  </si>
  <si>
    <t>Reference Point 2 - Hoekstra (2020)</t>
  </si>
  <si>
    <t>Vehicle Type</t>
  </si>
  <si>
    <t>Energy consumption (kWh/per km)</t>
  </si>
  <si>
    <t>Efficiency</t>
  </si>
  <si>
    <t>Efficiency vs ICE</t>
  </si>
  <si>
    <t>Improvement vs ICE</t>
  </si>
  <si>
    <t>ICE</t>
  </si>
  <si>
    <t>BEV</t>
  </si>
  <si>
    <t>Light duty vehicles</t>
  </si>
  <si>
    <t>H2</t>
  </si>
  <si>
    <t>H2 vs BEV efficiency ratio</t>
  </si>
  <si>
    <t>Heavy duty vehicles</t>
  </si>
  <si>
    <t>Electric</t>
  </si>
  <si>
    <t>Fuel cell</t>
  </si>
  <si>
    <t>Weighted average diesel and gasoline passenger vehicle</t>
  </si>
  <si>
    <t>BTU</t>
  </si>
  <si>
    <t>Powered 2-wheelers (Gasoline)</t>
  </si>
  <si>
    <t>Plug-in hybrid electric (Gasoline and electricity)</t>
  </si>
  <si>
    <t>Heavy duty vehicles (Diesel oil incl. biofuels)</t>
  </si>
  <si>
    <t>Diesel</t>
  </si>
  <si>
    <t>kilometer per ton</t>
  </si>
  <si>
    <t>Diesel oil (incl. biofuels)</t>
  </si>
  <si>
    <t>Transport activity (mio tkm)</t>
  </si>
  <si>
    <t>Total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</si>
  <si>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</si>
  <si>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</si>
  <si>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</si>
  <si>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</si>
  <si>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</si>
  <si>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</si>
  <si>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</si>
  <si>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</si>
  <si>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</si>
  <si>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</si>
  <si>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</si>
  <si>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</si>
  <si>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</si>
  <si>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</si>
  <si>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</si>
  <si>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</si>
  <si>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</si>
  <si>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</si>
  <si>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</si>
  <si>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</si>
  <si>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</si>
  <si>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</si>
  <si>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</si>
  <si>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</si>
  <si>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</si>
  <si>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</si>
  <si>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</si>
  <si>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</si>
  <si>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Freight Vehicles</t>
  </si>
  <si>
    <t>2021 - Total energy consumption</t>
  </si>
  <si>
    <t>EU27</t>
  </si>
  <si>
    <t>UK</t>
  </si>
  <si>
    <t>EU28</t>
  </si>
  <si>
    <t>EU27 - Road transport</t>
  </si>
  <si>
    <t>2021 - Transport - Activity (passenger/tonne kms)</t>
  </si>
  <si>
    <t xml:space="preserve">The EU27 data was calculated by subtracting the UK data from the EU28 data of the Potencia scenario. </t>
  </si>
  <si>
    <t>EU27 - Rail, metro and tram</t>
  </si>
  <si>
    <t>EU27 - Rail, metro and tram / energy consumption</t>
  </si>
  <si>
    <t>EU27 - Aviation</t>
  </si>
  <si>
    <t>EU27 - Coastal shipping and inland waterways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</si>
</sst>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#,##0.0;\-#,##0.0;&quot;-&quot;"/>
    <numFmt numFmtId="169" formatCode="#,##0;\-#,##0;&quot;-&quot;"/>
    <numFmt numFmtId="170" formatCode="#,##0.00;\-#,##0.00;&quot;-&quot;"/>
    <numFmt numFmtId="171" formatCode="0.0"/>
    <numFmt numFmtId="172" formatCode="0.000"/>
    <numFmt numFmtId="173" formatCode="#,##0.000000000_);\(#,##0.000000000\)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48A54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6" fontId="14" fillId="0" borderId="8" applyNumberFormat="0" applyFill="0">
      <alignment horizontal="right"/>
    </xf>
    <xf numFmtId="166" fontId="15" fillId="0" borderId="8" applyNumberFormat="0" applyFill="0">
      <alignment horizontal="right"/>
    </xf>
    <xf numFmtId="167" fontId="16" fillId="0" borderId="8">
      <alignment horizontal="right" vertical="center"/>
    </xf>
    <xf numFmtId="49" fontId="17" fillId="0" borderId="8">
      <alignment horizontal="left" vertical="center"/>
    </xf>
    <xf numFmtId="166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6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0" fillId="0" borderId="0" applyNumberFormat="0" applyFill="0" applyBorder="0" applyAlignment="0" applyProtection="0"/>
    <xf numFmtId="0" fontId="41" fillId="0" borderId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4" fontId="0" fillId="0" borderId="0" xfId="0" applyNumberFormat="1"/>
    <xf numFmtId="0" fontId="40" fillId="0" borderId="0" xfId="153"/>
    <xf numFmtId="0" fontId="42" fillId="29" borderId="19" xfId="154" applyFont="1" applyFill="1" applyBorder="1" applyAlignment="1">
      <alignment horizontal="left" vertical="center"/>
    </xf>
    <xf numFmtId="1" fontId="43" fillId="29" borderId="19" xfId="154" applyNumberFormat="1" applyFont="1" applyFill="1" applyBorder="1" applyAlignment="1">
      <alignment horizontal="center" vertical="center"/>
    </xf>
    <xf numFmtId="0" fontId="44" fillId="30" borderId="0" xfId="154" applyFont="1" applyFill="1" applyAlignment="1">
      <alignment vertical="center"/>
    </xf>
    <xf numFmtId="0" fontId="44" fillId="0" borderId="20" xfId="154" applyFont="1" applyBorder="1" applyAlignment="1">
      <alignment vertical="center"/>
    </xf>
    <xf numFmtId="0" fontId="44" fillId="30" borderId="20" xfId="154" applyFont="1" applyFill="1" applyBorder="1" applyAlignment="1">
      <alignment vertical="center"/>
    </xf>
    <xf numFmtId="0" fontId="45" fillId="31" borderId="19" xfId="154" applyFont="1" applyFill="1" applyBorder="1" applyAlignment="1">
      <alignment horizontal="left" vertical="center"/>
    </xf>
    <xf numFmtId="168" fontId="46" fillId="31" borderId="19" xfId="154" applyNumberFormat="1" applyFont="1" applyFill="1" applyBorder="1" applyAlignment="1">
      <alignment vertical="center"/>
    </xf>
    <xf numFmtId="0" fontId="47" fillId="32" borderId="19" xfId="154" applyFont="1" applyFill="1" applyBorder="1" applyAlignment="1">
      <alignment horizontal="left" vertical="center" indent="1"/>
    </xf>
    <xf numFmtId="168" fontId="47" fillId="32" borderId="19" xfId="154" applyNumberFormat="1" applyFont="1" applyFill="1" applyBorder="1" applyAlignment="1">
      <alignment vertical="center"/>
    </xf>
    <xf numFmtId="0" fontId="44" fillId="30" borderId="21" xfId="154" applyFont="1" applyFill="1" applyBorder="1" applyAlignment="1">
      <alignment horizontal="left" vertical="center" indent="2"/>
    </xf>
    <xf numFmtId="0" fontId="44" fillId="30" borderId="22" xfId="154" applyFont="1" applyFill="1" applyBorder="1" applyAlignment="1">
      <alignment horizontal="left" vertical="center" indent="2"/>
    </xf>
    <xf numFmtId="0" fontId="44" fillId="30" borderId="0" xfId="154" applyFont="1" applyFill="1" applyAlignment="1">
      <alignment horizontal="left" vertical="center" indent="3"/>
    </xf>
    <xf numFmtId="168" fontId="44" fillId="0" borderId="0" xfId="154" applyNumberFormat="1" applyFont="1" applyAlignment="1">
      <alignment vertical="center"/>
    </xf>
    <xf numFmtId="168" fontId="44" fillId="0" borderId="13" xfId="154" applyNumberFormat="1" applyFont="1" applyBorder="1" applyAlignment="1">
      <alignment vertical="center"/>
    </xf>
    <xf numFmtId="0" fontId="44" fillId="0" borderId="0" xfId="154" applyFont="1" applyAlignment="1">
      <alignment vertical="center"/>
    </xf>
    <xf numFmtId="169" fontId="47" fillId="32" borderId="19" xfId="154" applyNumberFormat="1" applyFont="1" applyFill="1" applyBorder="1" applyAlignment="1">
      <alignment vertical="center"/>
    </xf>
    <xf numFmtId="170" fontId="46" fillId="31" borderId="19" xfId="154" applyNumberFormat="1" applyFont="1" applyFill="1" applyBorder="1" applyAlignment="1">
      <alignment vertical="center"/>
    </xf>
    <xf numFmtId="170" fontId="47" fillId="32" borderId="19" xfId="154" applyNumberFormat="1" applyFont="1" applyFill="1" applyBorder="1" applyAlignment="1">
      <alignment vertical="center"/>
    </xf>
    <xf numFmtId="170" fontId="44" fillId="0" borderId="0" xfId="154" applyNumberFormat="1" applyFont="1" applyAlignment="1">
      <alignment vertical="center"/>
    </xf>
    <xf numFmtId="170" fontId="44" fillId="0" borderId="13" xfId="154" applyNumberFormat="1" applyFont="1" applyBorder="1" applyAlignment="1">
      <alignment vertical="center"/>
    </xf>
    <xf numFmtId="165" fontId="47" fillId="32" borderId="19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2"/>
    </xf>
    <xf numFmtId="0" fontId="44" fillId="30" borderId="13" xfId="154" applyFont="1" applyFill="1" applyBorder="1" applyAlignment="1">
      <alignment horizontal="left" vertical="center" indent="2"/>
    </xf>
    <xf numFmtId="0" fontId="44" fillId="30" borderId="20" xfId="154" applyFont="1" applyFill="1" applyBorder="1" applyAlignment="1">
      <alignment horizontal="left" vertical="center" indent="2"/>
    </xf>
    <xf numFmtId="0" fontId="40" fillId="0" borderId="0" xfId="153" applyAlignment="1">
      <alignment vertical="center" wrapText="1"/>
    </xf>
    <xf numFmtId="0" fontId="49" fillId="0" borderId="0" xfId="0" applyFont="1" applyAlignment="1">
      <alignment horizontal="left" vertical="center" wrapText="1" indent="1"/>
    </xf>
    <xf numFmtId="0" fontId="40" fillId="0" borderId="0" xfId="153" applyAlignment="1">
      <alignment horizontal="left" vertical="center" wrapText="1" indent="1"/>
    </xf>
    <xf numFmtId="0" fontId="2" fillId="0" borderId="0" xfId="0" applyFont="1" applyAlignment="1">
      <alignment horizontal="center"/>
    </xf>
    <xf numFmtId="0" fontId="47" fillId="32" borderId="21" xfId="154" applyFont="1" applyFill="1" applyBorder="1" applyAlignment="1">
      <alignment horizontal="left" vertical="center" indent="1"/>
    </xf>
    <xf numFmtId="169" fontId="47" fillId="32" borderId="21" xfId="154" applyNumberFormat="1" applyFont="1" applyFill="1" applyBorder="1" applyAlignment="1">
      <alignment vertical="center"/>
    </xf>
    <xf numFmtId="0" fontId="47" fillId="32" borderId="22" xfId="154" applyFont="1" applyFill="1" applyBorder="1" applyAlignment="1">
      <alignment horizontal="left" vertical="center" indent="1"/>
    </xf>
    <xf numFmtId="169" fontId="47" fillId="32" borderId="22" xfId="154" applyNumberFormat="1" applyFont="1" applyFill="1" applyBorder="1" applyAlignment="1">
      <alignment vertical="center"/>
    </xf>
    <xf numFmtId="170" fontId="47" fillId="32" borderId="21" xfId="154" applyNumberFormat="1" applyFont="1" applyFill="1" applyBorder="1" applyAlignment="1">
      <alignment vertical="center"/>
    </xf>
    <xf numFmtId="170" fontId="47" fillId="32" borderId="22" xfId="154" applyNumberFormat="1" applyFont="1" applyFill="1" applyBorder="1" applyAlignment="1">
      <alignment vertical="center"/>
    </xf>
    <xf numFmtId="0" fontId="44" fillId="30" borderId="0" xfId="154" applyFont="1" applyFill="1" applyAlignment="1">
      <alignment horizontal="left" vertical="center" indent="1"/>
    </xf>
    <xf numFmtId="0" fontId="44" fillId="30" borderId="13" xfId="154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7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4" fillId="33" borderId="0" xfId="154" applyFont="1" applyFill="1" applyAlignment="1">
      <alignment horizontal="left" vertical="center" indent="3"/>
    </xf>
    <xf numFmtId="168" fontId="44" fillId="33" borderId="0" xfId="154" applyNumberFormat="1" applyFont="1" applyFill="1" applyAlignment="1">
      <alignment vertic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33" borderId="0" xfId="0" applyNumberFormat="1" applyFill="1" applyAlignment="1">
      <alignment horizontal="center"/>
    </xf>
    <xf numFmtId="0" fontId="2" fillId="0" borderId="23" xfId="0" applyFont="1" applyBorder="1"/>
    <xf numFmtId="0" fontId="0" fillId="0" borderId="20" xfId="0" applyBorder="1"/>
    <xf numFmtId="0" fontId="0" fillId="0" borderId="24" xfId="0" applyBorder="1"/>
    <xf numFmtId="0" fontId="2" fillId="0" borderId="25" xfId="0" applyFont="1" applyBorder="1"/>
    <xf numFmtId="0" fontId="0" fillId="0" borderId="26" xfId="0" applyBorder="1"/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44" fillId="0" borderId="0" xfId="154" applyFont="1" applyAlignment="1">
      <alignment horizontal="left" vertical="center" indent="3"/>
    </xf>
    <xf numFmtId="11" fontId="0" fillId="0" borderId="0" xfId="0" applyNumberFormat="1"/>
    <xf numFmtId="2" fontId="0" fillId="0" borderId="0" xfId="0" applyNumberFormat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28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25" xfId="0" applyBorder="1"/>
    <xf numFmtId="0" fontId="48" fillId="0" borderId="26" xfId="0" applyFont="1" applyBorder="1"/>
    <xf numFmtId="0" fontId="0" fillId="33" borderId="25" xfId="0" applyFill="1" applyBorder="1"/>
    <xf numFmtId="0" fontId="0" fillId="0" borderId="27" xfId="0" applyBorder="1"/>
    <xf numFmtId="0" fontId="0" fillId="0" borderId="13" xfId="0" applyBorder="1"/>
    <xf numFmtId="0" fontId="0" fillId="0" borderId="28" xfId="0" applyBorder="1"/>
    <xf numFmtId="0" fontId="50" fillId="29" borderId="31" xfId="154" applyFont="1" applyFill="1" applyBorder="1" applyAlignment="1">
      <alignment horizontal="left" vertical="center"/>
    </xf>
    <xf numFmtId="1" fontId="51" fillId="29" borderId="31" xfId="154" applyNumberFormat="1" applyFont="1" applyFill="1" applyBorder="1" applyAlignment="1">
      <alignment horizontal="center" vertical="center"/>
    </xf>
    <xf numFmtId="171" fontId="52" fillId="0" borderId="32" xfId="154" applyNumberFormat="1" applyFont="1" applyBorder="1" applyAlignment="1">
      <alignment vertical="center"/>
    </xf>
    <xf numFmtId="0" fontId="53" fillId="30" borderId="0" xfId="154" applyFont="1" applyFill="1" applyAlignment="1">
      <alignment vertical="center"/>
    </xf>
    <xf numFmtId="165" fontId="46" fillId="31" borderId="19" xfId="154" applyNumberFormat="1" applyFont="1" applyFill="1" applyBorder="1" applyAlignment="1">
      <alignment vertical="center"/>
    </xf>
    <xf numFmtId="0" fontId="53" fillId="30" borderId="19" xfId="154" applyFont="1" applyFill="1" applyBorder="1" applyAlignment="1">
      <alignment horizontal="left" vertical="center" indent="2"/>
    </xf>
    <xf numFmtId="165" fontId="53" fillId="0" borderId="19" xfId="154" applyNumberFormat="1" applyFont="1" applyBorder="1" applyAlignment="1">
      <alignment vertical="center"/>
    </xf>
    <xf numFmtId="0" fontId="53" fillId="30" borderId="20" xfId="154" applyFont="1" applyFill="1" applyBorder="1" applyAlignment="1">
      <alignment horizontal="left" vertical="center" indent="3"/>
    </xf>
    <xf numFmtId="165" fontId="53" fillId="0" borderId="20" xfId="154" applyNumberFormat="1" applyFont="1" applyBorder="1" applyAlignment="1">
      <alignment vertical="center"/>
    </xf>
    <xf numFmtId="0" fontId="53" fillId="30" borderId="0" xfId="154" applyFont="1" applyFill="1" applyAlignment="1">
      <alignment horizontal="left" vertical="center" indent="3"/>
    </xf>
    <xf numFmtId="165" fontId="53" fillId="0" borderId="0" xfId="154" applyNumberFormat="1" applyFont="1" applyAlignment="1">
      <alignment vertical="center"/>
    </xf>
    <xf numFmtId="0" fontId="53" fillId="30" borderId="13" xfId="154" applyFont="1" applyFill="1" applyBorder="1" applyAlignment="1">
      <alignment horizontal="left" vertical="center" indent="3"/>
    </xf>
    <xf numFmtId="165" fontId="53" fillId="0" borderId="13" xfId="154" applyNumberFormat="1" applyFont="1" applyBorder="1" applyAlignment="1">
      <alignment vertical="center"/>
    </xf>
    <xf numFmtId="171" fontId="52" fillId="0" borderId="0" xfId="154" applyNumberFormat="1" applyFont="1" applyAlignment="1">
      <alignment vertical="center"/>
    </xf>
    <xf numFmtId="165" fontId="53" fillId="30" borderId="0" xfId="154" applyNumberFormat="1" applyFont="1" applyFill="1" applyAlignment="1">
      <alignment vertical="center"/>
    </xf>
    <xf numFmtId="171" fontId="52" fillId="34" borderId="19" xfId="154" applyNumberFormat="1" applyFont="1" applyFill="1" applyBorder="1" applyAlignment="1">
      <alignment vertical="center"/>
    </xf>
    <xf numFmtId="165" fontId="53" fillId="34" borderId="19" xfId="154" applyNumberFormat="1" applyFont="1" applyFill="1" applyBorder="1" applyAlignment="1">
      <alignment vertical="center"/>
    </xf>
    <xf numFmtId="165" fontId="45" fillId="31" borderId="19" xfId="154" applyNumberFormat="1" applyFont="1" applyFill="1" applyBorder="1" applyAlignment="1">
      <alignment vertical="center"/>
    </xf>
    <xf numFmtId="0" fontId="54" fillId="31" borderId="19" xfId="154" applyFont="1" applyFill="1" applyBorder="1" applyAlignment="1">
      <alignment horizontal="left" vertical="center" indent="1"/>
    </xf>
    <xf numFmtId="165" fontId="54" fillId="31" borderId="19" xfId="154" applyNumberFormat="1" applyFont="1" applyFill="1" applyBorder="1" applyAlignment="1">
      <alignment vertical="center"/>
    </xf>
    <xf numFmtId="0" fontId="51" fillId="31" borderId="19" xfId="154" applyFont="1" applyFill="1" applyBorder="1" applyAlignment="1">
      <alignment horizontal="left" vertical="center" indent="2"/>
    </xf>
    <xf numFmtId="165" fontId="51" fillId="31" borderId="19" xfId="154" applyNumberFormat="1" applyFont="1" applyFill="1" applyBorder="1" applyAlignment="1">
      <alignment vertical="center"/>
    </xf>
    <xf numFmtId="0" fontId="53" fillId="32" borderId="19" xfId="154" applyFont="1" applyFill="1" applyBorder="1" applyAlignment="1">
      <alignment horizontal="left" vertical="center" indent="3"/>
    </xf>
    <xf numFmtId="165" fontId="53" fillId="32" borderId="19" xfId="154" applyNumberFormat="1" applyFont="1" applyFill="1" applyBorder="1" applyAlignment="1">
      <alignment vertical="center"/>
    </xf>
    <xf numFmtId="0" fontId="53" fillId="30" borderId="0" xfId="154" applyFont="1" applyFill="1" applyAlignment="1">
      <alignment horizontal="left" vertical="center" indent="4"/>
    </xf>
    <xf numFmtId="0" fontId="53" fillId="30" borderId="13" xfId="154" applyFont="1" applyFill="1" applyBorder="1" applyAlignment="1">
      <alignment horizontal="left" vertical="center" indent="4"/>
    </xf>
    <xf numFmtId="0" fontId="53" fillId="34" borderId="0" xfId="154" applyFont="1" applyFill="1" applyAlignment="1">
      <alignment vertical="center"/>
    </xf>
    <xf numFmtId="165" fontId="53" fillId="34" borderId="0" xfId="154" applyNumberFormat="1" applyFont="1" applyFill="1" applyAlignment="1">
      <alignment vertical="center"/>
    </xf>
    <xf numFmtId="0" fontId="53" fillId="32" borderId="19" xfId="154" applyFont="1" applyFill="1" applyBorder="1" applyAlignment="1">
      <alignment horizontal="left" vertical="center" indent="2"/>
    </xf>
    <xf numFmtId="0" fontId="53" fillId="30" borderId="0" xfId="154" applyFont="1" applyFill="1" applyAlignment="1">
      <alignment horizontal="left" vertical="center" indent="2"/>
    </xf>
    <xf numFmtId="0" fontId="53" fillId="30" borderId="13" xfId="154" applyFont="1" applyFill="1" applyBorder="1" applyAlignment="1">
      <alignment horizontal="left" vertical="center" indent="2"/>
    </xf>
    <xf numFmtId="0" fontId="53" fillId="32" borderId="19" xfId="154" applyFont="1" applyFill="1" applyBorder="1" applyAlignment="1">
      <alignment horizontal="left" vertical="center" indent="1"/>
    </xf>
    <xf numFmtId="165" fontId="51" fillId="0" borderId="19" xfId="154" applyNumberFormat="1" applyFont="1" applyBorder="1" applyAlignment="1">
      <alignment vertical="center"/>
    </xf>
    <xf numFmtId="173" fontId="0" fillId="0" borderId="0" xfId="0" applyNumberFormat="1"/>
    <xf numFmtId="168" fontId="44" fillId="0" borderId="22" xfId="154" applyNumberFormat="1" applyFont="1" applyBorder="1" applyAlignment="1">
      <alignment vertical="center"/>
    </xf>
    <xf numFmtId="168" fontId="44" fillId="0" borderId="21" xfId="154" applyNumberFormat="1" applyFont="1" applyBorder="1" applyAlignment="1">
      <alignment vertical="center"/>
    </xf>
    <xf numFmtId="170" fontId="44" fillId="0" borderId="20" xfId="154" applyNumberFormat="1" applyFont="1" applyBorder="1" applyAlignment="1">
      <alignment vertical="center"/>
    </xf>
    <xf numFmtId="170" fontId="44" fillId="0" borderId="22" xfId="154" applyNumberFormat="1" applyFont="1" applyBorder="1" applyAlignment="1">
      <alignment vertical="center"/>
    </xf>
    <xf numFmtId="170" fontId="44" fillId="0" borderId="21" xfId="154" applyNumberFormat="1" applyFont="1" applyBorder="1" applyAlignment="1">
      <alignment vertical="center"/>
    </xf>
    <xf numFmtId="165" fontId="54" fillId="32" borderId="19" xfId="154" applyNumberFormat="1" applyFont="1" applyFill="1" applyBorder="1" applyAlignment="1">
      <alignment vertical="center"/>
    </xf>
    <xf numFmtId="169" fontId="44" fillId="0" borderId="0" xfId="154" applyNumberFormat="1" applyFont="1" applyAlignment="1">
      <alignment vertical="center"/>
    </xf>
    <xf numFmtId="169" fontId="44" fillId="0" borderId="13" xfId="154" applyNumberFormat="1" applyFont="1" applyBorder="1" applyAlignment="1">
      <alignment vertical="center"/>
    </xf>
    <xf numFmtId="0" fontId="55" fillId="0" borderId="0" xfId="154" applyFont="1" applyAlignment="1">
      <alignment horizontal="left" vertical="center" indent="3"/>
    </xf>
    <xf numFmtId="11" fontId="0" fillId="28" borderId="0" xfId="0" applyNumberFormat="1" applyFill="1" applyAlignment="1">
      <alignment horizontal="center"/>
    </xf>
    <xf numFmtId="170" fontId="0" fillId="0" borderId="0" xfId="0" applyNumberFormat="1"/>
    <xf numFmtId="4" fontId="45" fillId="35" borderId="19" xfId="154" applyNumberFormat="1" applyFont="1" applyFill="1" applyBorder="1" applyAlignment="1">
      <alignment vertical="center"/>
    </xf>
    <xf numFmtId="4" fontId="47" fillId="36" borderId="19" xfId="154" applyNumberFormat="1" applyFont="1" applyFill="1" applyBorder="1" applyAlignment="1">
      <alignment vertical="center"/>
    </xf>
    <xf numFmtId="4" fontId="53" fillId="0" borderId="19" xfId="154" applyNumberFormat="1" applyFont="1" applyBorder="1" applyAlignment="1">
      <alignment vertical="center"/>
    </xf>
    <xf numFmtId="4" fontId="53" fillId="0" borderId="20" xfId="154" applyNumberFormat="1" applyFont="1" applyBorder="1" applyAlignment="1">
      <alignment vertical="center"/>
    </xf>
    <xf numFmtId="4" fontId="53" fillId="0" borderId="0" xfId="154" applyNumberFormat="1" applyFont="1" applyAlignment="1">
      <alignment vertical="center"/>
    </xf>
    <xf numFmtId="4" fontId="53" fillId="0" borderId="13" xfId="154" applyNumberFormat="1" applyFont="1" applyBorder="1" applyAlignment="1">
      <alignment vertical="center"/>
    </xf>
    <xf numFmtId="4" fontId="54" fillId="35" borderId="19" xfId="154" applyNumberFormat="1" applyFont="1" applyFill="1" applyBorder="1" applyAlignment="1">
      <alignment vertical="center"/>
    </xf>
    <xf numFmtId="4" fontId="51" fillId="35" borderId="19" xfId="154" applyNumberFormat="1" applyFont="1" applyFill="1" applyBorder="1" applyAlignment="1">
      <alignment vertical="center"/>
    </xf>
    <xf numFmtId="4" fontId="53" fillId="36" borderId="19" xfId="154" applyNumberFormat="1" applyFont="1" applyFill="1" applyBorder="1" applyAlignment="1">
      <alignment vertical="center"/>
    </xf>
    <xf numFmtId="1" fontId="51" fillId="37" borderId="31" xfId="154" applyNumberFormat="1" applyFont="1" applyFill="1" applyBorder="1" applyAlignment="1">
      <alignment horizontal="center" vertical="center"/>
    </xf>
    <xf numFmtId="0" fontId="53" fillId="38" borderId="0" xfId="154" applyFont="1" applyFill="1" applyAlignment="1">
      <alignment vertical="center"/>
    </xf>
    <xf numFmtId="4" fontId="53" fillId="38" borderId="0" xfId="154" applyNumberFormat="1" applyFont="1" applyFill="1" applyAlignment="1">
      <alignment vertical="center"/>
    </xf>
    <xf numFmtId="4" fontId="53" fillId="39" borderId="19" xfId="154" applyNumberFormat="1" applyFont="1" applyFill="1" applyBorder="1" applyAlignment="1">
      <alignment vertical="center"/>
    </xf>
    <xf numFmtId="4" fontId="53" fillId="39" borderId="0" xfId="154" applyNumberFormat="1" applyFont="1" applyFill="1" applyAlignment="1">
      <alignment vertical="center"/>
    </xf>
    <xf numFmtId="170" fontId="46" fillId="35" borderId="19" xfId="154" applyNumberFormat="1" applyFont="1" applyFill="1" applyBorder="1" applyAlignment="1">
      <alignment vertical="center"/>
    </xf>
    <xf numFmtId="9" fontId="0" fillId="0" borderId="0" xfId="155" applyFont="1"/>
    <xf numFmtId="0" fontId="56" fillId="0" borderId="0" xfId="0" applyFont="1" applyAlignment="1">
      <alignment wrapText="1"/>
    </xf>
    <xf numFmtId="0" fontId="57" fillId="0" borderId="0" xfId="0" applyFont="1" applyAlignment="1">
      <alignment horizontal="right"/>
    </xf>
    <xf numFmtId="0" fontId="57" fillId="0" borderId="0" xfId="0" applyFont="1"/>
    <xf numFmtId="11" fontId="57" fillId="0" borderId="0" xfId="0" applyNumberFormat="1" applyFont="1"/>
  </cellXfs>
  <cellStyles count="156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3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2 4" xfId="154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5" builtinId="5"/>
    <cellStyle name="Percent 2" xfId="121" xr:uid="{00000000-0005-0000-0000-00007A000000}"/>
    <cellStyle name="Percent 2 2" xfId="122" xr:uid="{00000000-0005-0000-0000-00007B000000}"/>
    <cellStyle name="Percent 3" xfId="123" xr:uid="{00000000-0005-0000-0000-00007C000000}"/>
    <cellStyle name="Percent 3 2" xfId="124" xr:uid="{00000000-0005-0000-0000-00007D000000}"/>
    <cellStyle name="Percent 4" xfId="125" xr:uid="{00000000-0005-0000-0000-00007E000000}"/>
    <cellStyle name="Reference" xfId="126" xr:uid="{00000000-0005-0000-0000-00007F000000}"/>
    <cellStyle name="Row heading" xfId="127" xr:uid="{00000000-0005-0000-0000-000080000000}"/>
    <cellStyle name="Source Hed" xfId="128" xr:uid="{00000000-0005-0000-0000-000081000000}"/>
    <cellStyle name="Source Letter" xfId="129" xr:uid="{00000000-0005-0000-0000-000082000000}"/>
    <cellStyle name="Source Superscript" xfId="130" xr:uid="{00000000-0005-0000-0000-000083000000}"/>
    <cellStyle name="Source Superscript 2" xfId="131" xr:uid="{00000000-0005-0000-0000-000084000000}"/>
    <cellStyle name="Source Text" xfId="132" xr:uid="{00000000-0005-0000-0000-000085000000}"/>
    <cellStyle name="Source Text 2" xfId="133" xr:uid="{00000000-0005-0000-0000-000086000000}"/>
    <cellStyle name="State" xfId="134" xr:uid="{00000000-0005-0000-0000-000087000000}"/>
    <cellStyle name="Superscript" xfId="135" xr:uid="{00000000-0005-0000-0000-000088000000}"/>
    <cellStyle name="Table Data" xfId="136" xr:uid="{00000000-0005-0000-0000-000089000000}"/>
    <cellStyle name="Table Head Top" xfId="137" xr:uid="{00000000-0005-0000-0000-00008A000000}"/>
    <cellStyle name="Table Hed Side" xfId="138" xr:uid="{00000000-0005-0000-0000-00008B000000}"/>
    <cellStyle name="Table title" xfId="7" xr:uid="{00000000-0005-0000-0000-00008C000000}"/>
    <cellStyle name="Table title 2" xfId="139" xr:uid="{00000000-0005-0000-0000-00008D000000}"/>
    <cellStyle name="Title 2" xfId="140" xr:uid="{00000000-0005-0000-0000-00008E000000}"/>
    <cellStyle name="Title Text" xfId="141" xr:uid="{00000000-0005-0000-0000-00008F000000}"/>
    <cellStyle name="Title Text 1" xfId="142" xr:uid="{00000000-0005-0000-0000-000090000000}"/>
    <cellStyle name="Title Text 2" xfId="143" xr:uid="{00000000-0005-0000-0000-000091000000}"/>
    <cellStyle name="Title-1" xfId="144" xr:uid="{00000000-0005-0000-0000-000092000000}"/>
    <cellStyle name="Title-2" xfId="145" xr:uid="{00000000-0005-0000-0000-000093000000}"/>
    <cellStyle name="Title-3" xfId="146" xr:uid="{00000000-0005-0000-0000-000094000000}"/>
    <cellStyle name="Total 2" xfId="147" xr:uid="{00000000-0005-0000-0000-000095000000}"/>
    <cellStyle name="Warning Text 2" xfId="148" xr:uid="{00000000-0005-0000-0000-000096000000}"/>
    <cellStyle name="Wrap" xfId="149" xr:uid="{00000000-0005-0000-0000-000097000000}"/>
    <cellStyle name="Wrap Bold" xfId="150" xr:uid="{00000000-0005-0000-0000-000098000000}"/>
    <cellStyle name="Wrap Title" xfId="151" xr:uid="{00000000-0005-0000-0000-000099000000}"/>
    <cellStyle name="Wrap_NTS99-~11" xfId="152" xr:uid="{00000000-0005-0000-0000-00009A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ropeanclimate.org/resources/an-economic-assessment-of-low-carbon-vehicles/" TargetMode="External"/><Relationship Id="rId2" Type="http://schemas.openxmlformats.org/officeDocument/2006/relationships/hyperlink" Target="https://www.elaad.nl/news/auke-hoekstra-electric-trucks-economically-and-environmentally-desirable-but-misunderstood/" TargetMode="External"/><Relationship Id="rId1" Type="http://schemas.openxmlformats.org/officeDocument/2006/relationships/hyperlink" Target="https://ec.europa.eu/jrc/en/potencia/jrc-idees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zoomScale="85" zoomScaleNormal="85" workbookViewId="0"/>
  </sheetViews>
  <sheetFormatPr defaultColWidth="9.140625" defaultRowHeight="15"/>
  <cols>
    <col min="1" max="1" width="13.42578125" customWidth="1"/>
    <col min="2" max="2" width="139.5703125" bestFit="1" customWidth="1"/>
  </cols>
  <sheetData>
    <row r="1" spans="1:5">
      <c r="A1" s="1" t="s">
        <v>0</v>
      </c>
    </row>
    <row r="3" spans="1:5">
      <c r="A3" s="1" t="s">
        <v>1</v>
      </c>
      <c r="B3" s="2" t="s">
        <v>2</v>
      </c>
    </row>
    <row r="4" spans="1:5">
      <c r="B4" t="s">
        <v>3</v>
      </c>
    </row>
    <row r="5" spans="1:5">
      <c r="B5" s="4">
        <v>2018</v>
      </c>
    </row>
    <row r="6" spans="1:5">
      <c r="B6" t="s">
        <v>4</v>
      </c>
    </row>
    <row r="7" spans="1:5">
      <c r="B7" s="10" t="s">
        <v>5</v>
      </c>
    </row>
    <row r="8" spans="1:5">
      <c r="B8" t="s">
        <v>6</v>
      </c>
    </row>
    <row r="10" spans="1:5">
      <c r="B10" s="1" t="s">
        <v>7</v>
      </c>
    </row>
    <row r="11" spans="1:5">
      <c r="B11" s="4">
        <v>2018</v>
      </c>
    </row>
    <row r="12" spans="1:5">
      <c r="B12" t="s">
        <v>8</v>
      </c>
      <c r="D12" s="1"/>
    </row>
    <row r="13" spans="1:5">
      <c r="B13" s="10" t="s">
        <v>9</v>
      </c>
      <c r="D13" s="5"/>
      <c r="E13" s="1"/>
    </row>
    <row r="14" spans="1:5" ht="120">
      <c r="B14" s="47" t="s">
        <v>10</v>
      </c>
      <c r="E14" s="9"/>
    </row>
    <row r="15" spans="1:5">
      <c r="E15" s="9"/>
    </row>
    <row r="16" spans="1:5">
      <c r="B16" s="5" t="s">
        <v>11</v>
      </c>
      <c r="E16" s="9"/>
    </row>
    <row r="17" spans="1:5">
      <c r="B17" s="48">
        <v>2020</v>
      </c>
      <c r="E17" s="9"/>
    </row>
    <row r="18" spans="1:5">
      <c r="B18" s="48" t="s">
        <v>12</v>
      </c>
      <c r="E18" s="9"/>
    </row>
    <row r="19" spans="1:5">
      <c r="B19" s="10" t="s">
        <v>13</v>
      </c>
      <c r="E19" s="9"/>
    </row>
    <row r="20" spans="1:5" ht="60">
      <c r="B20" s="47" t="s">
        <v>14</v>
      </c>
      <c r="E20" s="9"/>
    </row>
    <row r="21" spans="1:5">
      <c r="E21" s="9"/>
    </row>
    <row r="22" spans="1:5">
      <c r="A22" s="1" t="s">
        <v>15</v>
      </c>
      <c r="D22" s="10"/>
    </row>
    <row r="23" spans="1:5">
      <c r="A23" t="s">
        <v>16</v>
      </c>
    </row>
    <row r="25" spans="1:5">
      <c r="A25" s="1" t="s">
        <v>17</v>
      </c>
    </row>
    <row r="26" spans="1:5">
      <c r="A26" t="s">
        <v>18</v>
      </c>
    </row>
    <row r="27" spans="1:5">
      <c r="A27" t="s">
        <v>19</v>
      </c>
    </row>
    <row r="28" spans="1:5">
      <c r="A28" s="49">
        <v>1.46</v>
      </c>
      <c r="B28" t="s">
        <v>20</v>
      </c>
    </row>
    <row r="29" spans="1:5">
      <c r="A29" s="49">
        <v>1.6093440000000001</v>
      </c>
      <c r="B29" t="s">
        <v>21</v>
      </c>
    </row>
    <row r="30" spans="1:5">
      <c r="A30" s="50">
        <f>39.6831*10^9</f>
        <v>39683100000</v>
      </c>
      <c r="B30" t="s">
        <v>22</v>
      </c>
    </row>
    <row r="32" spans="1:5">
      <c r="A32" t="s">
        <v>180</v>
      </c>
    </row>
    <row r="34" spans="1:2">
      <c r="A34" s="1" t="s">
        <v>23</v>
      </c>
    </row>
    <row r="35" spans="1:2">
      <c r="A35" t="s">
        <v>24</v>
      </c>
    </row>
    <row r="36" spans="1:2">
      <c r="A36" t="s">
        <v>25</v>
      </c>
    </row>
    <row r="37" spans="1:2">
      <c r="A37" t="s">
        <v>26</v>
      </c>
    </row>
    <row r="38" spans="1:2">
      <c r="A38" t="s">
        <v>27</v>
      </c>
    </row>
    <row r="39" spans="1:2">
      <c r="A39" t="s">
        <v>28</v>
      </c>
    </row>
    <row r="40" spans="1:2">
      <c r="A40" t="s">
        <v>29</v>
      </c>
    </row>
    <row r="42" spans="1:2">
      <c r="A42" s="7" t="s">
        <v>30</v>
      </c>
      <c r="B42" s="8"/>
    </row>
    <row r="43" spans="1:2">
      <c r="A43" t="s">
        <v>31</v>
      </c>
    </row>
    <row r="44" spans="1:2">
      <c r="A44" t="s">
        <v>32</v>
      </c>
    </row>
    <row r="45" spans="1:2">
      <c r="A45" t="s">
        <v>33</v>
      </c>
    </row>
  </sheetData>
  <hyperlinks>
    <hyperlink ref="B7" r:id="rId1" xr:uid="{00000000-0004-0000-0000-000000000000}"/>
    <hyperlink ref="B19" r:id="rId2" xr:uid="{00000000-0004-0000-0000-000001000000}"/>
    <hyperlink ref="B13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topLeftCell="A13" workbookViewId="0">
      <selection activeCell="A13" sqref="A13"/>
    </sheetView>
  </sheetViews>
  <sheetFormatPr defaultColWidth="9.140625" defaultRowHeight="15"/>
  <cols>
    <col min="1" max="1" width="12.28515625" customWidth="1"/>
    <col min="2" max="2" width="21.85546875" customWidth="1"/>
    <col min="3" max="3" width="18.140625" customWidth="1"/>
    <col min="4" max="5" width="16.7109375" customWidth="1"/>
    <col min="6" max="8" width="20.5703125" customWidth="1"/>
  </cols>
  <sheetData>
    <row r="1" spans="1:1">
      <c r="A1" t="s">
        <v>158</v>
      </c>
    </row>
    <row r="2" spans="1:1">
      <c r="A2" t="s">
        <v>159</v>
      </c>
    </row>
    <row r="3" spans="1:1">
      <c r="A3" t="s">
        <v>160</v>
      </c>
    </row>
    <row r="4" spans="1:1">
      <c r="A4" t="s">
        <v>161</v>
      </c>
    </row>
    <row r="5" spans="1:1">
      <c r="A5" t="s">
        <v>162</v>
      </c>
    </row>
    <row r="6" spans="1:1">
      <c r="A6" t="s">
        <v>163</v>
      </c>
    </row>
    <row r="7" spans="1:1">
      <c r="A7" t="s">
        <v>164</v>
      </c>
    </row>
    <row r="8" spans="1:1">
      <c r="A8" t="s">
        <v>165</v>
      </c>
    </row>
    <row r="10" spans="1:1">
      <c r="A10" t="s">
        <v>166</v>
      </c>
    </row>
    <row r="11" spans="1:1">
      <c r="A11" t="s">
        <v>167</v>
      </c>
    </row>
    <row r="12" spans="1:1">
      <c r="A12" t="s">
        <v>168</v>
      </c>
    </row>
    <row r="13" spans="1:1">
      <c r="A13" t="s">
        <v>169</v>
      </c>
    </row>
    <row r="14" spans="1:1">
      <c r="A14" t="s">
        <v>170</v>
      </c>
    </row>
    <row r="15" spans="1:1">
      <c r="A15" t="s">
        <v>171</v>
      </c>
    </row>
    <row r="17" spans="1:8">
      <c r="A17" s="2" t="s">
        <v>172</v>
      </c>
      <c r="B17" s="3"/>
      <c r="C17" s="3"/>
      <c r="D17" s="3"/>
      <c r="E17" s="3"/>
      <c r="F17" s="3"/>
      <c r="G17" s="3"/>
      <c r="H17" s="3"/>
    </row>
    <row r="18" spans="1:8">
      <c r="B18" s="6" t="s">
        <v>145</v>
      </c>
      <c r="C18" s="6" t="s">
        <v>146</v>
      </c>
      <c r="D18" s="6" t="s">
        <v>147</v>
      </c>
      <c r="E18" s="6" t="s">
        <v>148</v>
      </c>
      <c r="F18" s="6" t="s">
        <v>149</v>
      </c>
      <c r="G18" s="6" t="s">
        <v>150</v>
      </c>
      <c r="H18" s="6" t="s">
        <v>151</v>
      </c>
    </row>
    <row r="19" spans="1:8">
      <c r="A19" t="s">
        <v>152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 t="s">
        <v>153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>
      <c r="A21" t="s">
        <v>154</v>
      </c>
      <c r="B21">
        <v>1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8">
      <c r="A22" t="s">
        <v>155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</row>
    <row r="23" spans="1:8">
      <c r="A23" t="s">
        <v>156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</row>
    <row r="24" spans="1:8">
      <c r="A24" t="s">
        <v>157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6" spans="1:8">
      <c r="A26" s="2" t="s">
        <v>173</v>
      </c>
      <c r="B26" s="3"/>
      <c r="C26" s="3"/>
      <c r="D26" s="3"/>
      <c r="E26" s="3"/>
      <c r="F26" s="3"/>
      <c r="G26" s="3"/>
      <c r="H26" s="3"/>
    </row>
    <row r="27" spans="1:8">
      <c r="B27" s="6" t="s">
        <v>145</v>
      </c>
      <c r="C27" s="6" t="s">
        <v>146</v>
      </c>
      <c r="D27" s="6" t="s">
        <v>147</v>
      </c>
      <c r="E27" s="6" t="s">
        <v>148</v>
      </c>
      <c r="F27" s="6" t="s">
        <v>149</v>
      </c>
      <c r="G27" s="6" t="s">
        <v>150</v>
      </c>
      <c r="H27" s="6" t="s">
        <v>151</v>
      </c>
    </row>
    <row r="28" spans="1:8">
      <c r="A28" t="s">
        <v>152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>
      <c r="A29" t="s">
        <v>153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>
      <c r="A30" t="s">
        <v>154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1</v>
      </c>
    </row>
    <row r="31" spans="1:8">
      <c r="A31" t="s">
        <v>155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</row>
    <row r="32" spans="1:8">
      <c r="A32" t="s">
        <v>156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</row>
    <row r="33" spans="1:8">
      <c r="A33" t="s">
        <v>157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1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44.85546875" bestFit="1" customWidth="1"/>
  </cols>
  <sheetData>
    <row r="1" spans="1:4" ht="15.75" thickBot="1">
      <c r="A1" s="86" t="s">
        <v>179</v>
      </c>
      <c r="B1" s="87" t="s">
        <v>175</v>
      </c>
      <c r="C1" s="87" t="s">
        <v>176</v>
      </c>
      <c r="D1" s="87" t="s">
        <v>177</v>
      </c>
    </row>
    <row r="2" spans="1:4">
      <c r="A2" s="88"/>
      <c r="B2" s="89"/>
      <c r="C2" s="89"/>
      <c r="D2" s="89"/>
    </row>
    <row r="3" spans="1:4">
      <c r="A3" s="16" t="s">
        <v>34</v>
      </c>
      <c r="B3" s="90"/>
      <c r="C3" s="90"/>
      <c r="D3" s="90"/>
    </row>
    <row r="4" spans="1:4">
      <c r="A4" s="18" t="s">
        <v>35</v>
      </c>
      <c r="B4" s="31">
        <f>D4-C4</f>
        <v>7460930.9950894853</v>
      </c>
      <c r="C4" s="31">
        <v>1301630.6140158426</v>
      </c>
      <c r="D4" s="31">
        <v>8762561.6091053281</v>
      </c>
    </row>
    <row r="5" spans="1:4">
      <c r="A5" s="91" t="s">
        <v>36</v>
      </c>
      <c r="B5" s="92">
        <f t="shared" ref="B5:B68" si="0">D5-C5</f>
        <v>5182132.7983603282</v>
      </c>
      <c r="C5" s="92">
        <v>750754.75973619241</v>
      </c>
      <c r="D5" s="92">
        <v>5932887.5580965206</v>
      </c>
    </row>
    <row r="6" spans="1:4">
      <c r="A6" s="93" t="s">
        <v>37</v>
      </c>
      <c r="B6" s="94">
        <f t="shared" si="0"/>
        <v>138802.43441228499</v>
      </c>
      <c r="C6" s="94">
        <v>6586.417986921695</v>
      </c>
      <c r="D6" s="94">
        <v>145388.85239920669</v>
      </c>
    </row>
    <row r="7" spans="1:4">
      <c r="A7" s="95" t="s">
        <v>38</v>
      </c>
      <c r="B7" s="96">
        <f t="shared" si="0"/>
        <v>4495344.6770713497</v>
      </c>
      <c r="C7" s="96">
        <v>706229.29843034607</v>
      </c>
      <c r="D7" s="96">
        <v>5201573.9755016956</v>
      </c>
    </row>
    <row r="8" spans="1:4">
      <c r="A8" s="95" t="s">
        <v>39</v>
      </c>
      <c r="B8" s="96">
        <f t="shared" si="0"/>
        <v>547985.68687669327</v>
      </c>
      <c r="C8" s="96">
        <v>37939.043318924567</v>
      </c>
      <c r="D8" s="96">
        <v>585924.73019561789</v>
      </c>
    </row>
    <row r="9" spans="1:4">
      <c r="A9" s="91" t="s">
        <v>40</v>
      </c>
      <c r="B9" s="92">
        <f t="shared" si="0"/>
        <v>541840.54458788119</v>
      </c>
      <c r="C9" s="92">
        <v>89137.632597503136</v>
      </c>
      <c r="D9" s="92">
        <v>630978.17718538432</v>
      </c>
    </row>
    <row r="10" spans="1:4">
      <c r="A10" s="93" t="s">
        <v>41</v>
      </c>
      <c r="B10" s="94">
        <f t="shared" si="0"/>
        <v>301246.24569536297</v>
      </c>
      <c r="C10" s="94">
        <v>68323.96719346178</v>
      </c>
      <c r="D10" s="94">
        <v>369570.21288882475</v>
      </c>
    </row>
    <row r="11" spans="1:4">
      <c r="A11" s="95" t="s">
        <v>42</v>
      </c>
      <c r="B11" s="96">
        <f t="shared" si="0"/>
        <v>135408.06207759317</v>
      </c>
      <c r="C11" s="96">
        <v>5566.5042681846598</v>
      </c>
      <c r="D11" s="96">
        <v>140974.56634577783</v>
      </c>
    </row>
    <row r="12" spans="1:4">
      <c r="A12" s="95" t="s">
        <v>43</v>
      </c>
      <c r="B12" s="96">
        <f t="shared" si="0"/>
        <v>105186.23681492508</v>
      </c>
      <c r="C12" s="96">
        <v>15247.161135856706</v>
      </c>
      <c r="D12" s="96">
        <v>120433.39795078179</v>
      </c>
    </row>
    <row r="13" spans="1:4">
      <c r="A13" s="91" t="s">
        <v>44</v>
      </c>
      <c r="B13" s="92">
        <f t="shared" si="0"/>
        <v>1736957.6521412754</v>
      </c>
      <c r="C13" s="92">
        <v>461738.22168214701</v>
      </c>
      <c r="D13" s="92">
        <v>2198695.8738234225</v>
      </c>
    </row>
    <row r="14" spans="1:4">
      <c r="A14" s="93" t="s">
        <v>45</v>
      </c>
      <c r="B14" s="94">
        <f t="shared" si="0"/>
        <v>104389.46588311868</v>
      </c>
      <c r="C14" s="94">
        <v>12458.101350607452</v>
      </c>
      <c r="D14" s="94">
        <v>116847.56723372613</v>
      </c>
    </row>
    <row r="15" spans="1:4">
      <c r="A15" s="95" t="s">
        <v>46</v>
      </c>
      <c r="B15" s="96">
        <f t="shared" si="0"/>
        <v>604155.69132607244</v>
      </c>
      <c r="C15" s="96">
        <v>115596.0096777841</v>
      </c>
      <c r="D15" s="96">
        <v>719751.70100385649</v>
      </c>
    </row>
    <row r="16" spans="1:4">
      <c r="A16" s="95" t="s">
        <v>47</v>
      </c>
      <c r="B16" s="96">
        <f t="shared" si="0"/>
        <v>1028412.4949320843</v>
      </c>
      <c r="C16" s="96">
        <v>333684.11065375549</v>
      </c>
      <c r="D16" s="96">
        <v>1362096.6055858398</v>
      </c>
    </row>
    <row r="17" spans="1:4">
      <c r="A17" s="18" t="s">
        <v>48</v>
      </c>
      <c r="B17" s="31">
        <f t="shared" si="0"/>
        <v>2744815.6360116978</v>
      </c>
      <c r="C17" s="31">
        <v>309284.53378364869</v>
      </c>
      <c r="D17" s="31">
        <v>3054100.1697953464</v>
      </c>
    </row>
    <row r="18" spans="1:4">
      <c r="A18" s="91" t="s">
        <v>36</v>
      </c>
      <c r="B18" s="92">
        <f t="shared" si="0"/>
        <v>1956019.8148857399</v>
      </c>
      <c r="C18" s="92">
        <v>228785.66362659101</v>
      </c>
      <c r="D18" s="92">
        <v>2184805.4785123309</v>
      </c>
    </row>
    <row r="19" spans="1:4">
      <c r="A19" s="95" t="s">
        <v>49</v>
      </c>
      <c r="B19" s="96">
        <f t="shared" si="0"/>
        <v>108895.34094459398</v>
      </c>
      <c r="C19" s="96">
        <v>25868.391572909346</v>
      </c>
      <c r="D19" s="96">
        <v>134763.73251750332</v>
      </c>
    </row>
    <row r="20" spans="1:4">
      <c r="A20" s="97" t="s">
        <v>50</v>
      </c>
      <c r="B20" s="98">
        <f t="shared" si="0"/>
        <v>1847124.4739411459</v>
      </c>
      <c r="C20" s="98">
        <v>202917.27205368166</v>
      </c>
      <c r="D20" s="98">
        <v>2050041.7459948277</v>
      </c>
    </row>
    <row r="21" spans="1:4">
      <c r="A21" s="91" t="s">
        <v>51</v>
      </c>
      <c r="B21" s="98">
        <f t="shared" si="0"/>
        <v>449213.24128746771</v>
      </c>
      <c r="C21" s="98">
        <v>20933.071322981574</v>
      </c>
      <c r="D21" s="98">
        <v>470146.31261044927</v>
      </c>
    </row>
    <row r="22" spans="1:4">
      <c r="A22" s="91" t="s">
        <v>44</v>
      </c>
      <c r="B22" s="92">
        <f t="shared" si="0"/>
        <v>40119.126802783496</v>
      </c>
      <c r="C22" s="92">
        <v>7884.5919818638386</v>
      </c>
      <c r="D22" s="92">
        <v>48003.718784647332</v>
      </c>
    </row>
    <row r="23" spans="1:4">
      <c r="A23" s="93" t="s">
        <v>52</v>
      </c>
      <c r="B23" s="94">
        <f t="shared" si="0"/>
        <v>3480.0995256256429</v>
      </c>
      <c r="C23" s="94">
        <v>283.17599074790434</v>
      </c>
      <c r="D23" s="94">
        <v>3763.2755163735474</v>
      </c>
    </row>
    <row r="24" spans="1:4">
      <c r="A24" s="97" t="s">
        <v>47</v>
      </c>
      <c r="B24" s="98">
        <f t="shared" si="0"/>
        <v>36639.027277157846</v>
      </c>
      <c r="C24" s="98">
        <v>7601.415991115934</v>
      </c>
      <c r="D24" s="98">
        <v>44240.443268273782</v>
      </c>
    </row>
    <row r="25" spans="1:4">
      <c r="A25" s="91" t="s">
        <v>53</v>
      </c>
      <c r="B25" s="92">
        <f t="shared" si="0"/>
        <v>299463.4530357066</v>
      </c>
      <c r="C25" s="92">
        <v>51681.206852212235</v>
      </c>
      <c r="D25" s="92">
        <v>351144.65988791885</v>
      </c>
    </row>
    <row r="26" spans="1:4">
      <c r="A26" s="95" t="s">
        <v>54</v>
      </c>
      <c r="B26" s="96">
        <f t="shared" si="0"/>
        <v>140237.63488181008</v>
      </c>
      <c r="C26" s="96">
        <v>51496.982837849726</v>
      </c>
      <c r="D26" s="96">
        <v>191734.61771965981</v>
      </c>
    </row>
    <row r="27" spans="1:4">
      <c r="A27" s="97" t="s">
        <v>55</v>
      </c>
      <c r="B27" s="98">
        <f t="shared" si="0"/>
        <v>159225.81815389651</v>
      </c>
      <c r="C27" s="98">
        <v>184.22401436251198</v>
      </c>
      <c r="D27" s="98">
        <v>159410.04216825904</v>
      </c>
    </row>
    <row r="28" spans="1:4">
      <c r="A28" s="99"/>
      <c r="B28" s="100">
        <f t="shared" si="0"/>
        <v>0</v>
      </c>
      <c r="C28" s="100"/>
      <c r="D28" s="100"/>
    </row>
    <row r="29" spans="1:4">
      <c r="A29" s="101"/>
      <c r="B29" s="102">
        <f t="shared" si="0"/>
        <v>0</v>
      </c>
      <c r="C29" s="102"/>
      <c r="D29" s="102"/>
    </row>
    <row r="30" spans="1:4">
      <c r="A30" s="16" t="s">
        <v>36</v>
      </c>
      <c r="B30" s="103">
        <f t="shared" si="0"/>
        <v>0</v>
      </c>
      <c r="C30" s="103"/>
      <c r="D30" s="103"/>
    </row>
    <row r="31" spans="1:4">
      <c r="A31" s="104" t="s">
        <v>35</v>
      </c>
      <c r="B31" s="105">
        <f t="shared" si="0"/>
        <v>5182132.7983603282</v>
      </c>
      <c r="C31" s="105">
        <v>750754.75973619241</v>
      </c>
      <c r="D31" s="105">
        <v>5932887.5580965206</v>
      </c>
    </row>
    <row r="32" spans="1:4">
      <c r="A32" s="106" t="s">
        <v>37</v>
      </c>
      <c r="B32" s="107">
        <f t="shared" si="0"/>
        <v>138802.43441228499</v>
      </c>
      <c r="C32" s="107">
        <v>6586.417986921695</v>
      </c>
      <c r="D32" s="107">
        <v>145388.85239920669</v>
      </c>
    </row>
    <row r="33" spans="1:4">
      <c r="A33" s="108" t="s">
        <v>56</v>
      </c>
      <c r="B33" s="109">
        <f t="shared" si="0"/>
        <v>126943.03024026389</v>
      </c>
      <c r="C33" s="109">
        <v>5847.8153563240094</v>
      </c>
      <c r="D33" s="109">
        <v>132790.8455965879</v>
      </c>
    </row>
    <row r="34" spans="1:4">
      <c r="A34" s="110" t="s">
        <v>57</v>
      </c>
      <c r="B34" s="96">
        <f t="shared" si="0"/>
        <v>126943.03024026389</v>
      </c>
      <c r="C34" s="96">
        <v>5847.8153563240094</v>
      </c>
      <c r="D34" s="96">
        <v>132790.8455965879</v>
      </c>
    </row>
    <row r="35" spans="1:4">
      <c r="A35" s="110" t="s">
        <v>58</v>
      </c>
      <c r="B35" s="96">
        <f t="shared" si="0"/>
        <v>0</v>
      </c>
      <c r="C35" s="96">
        <v>0</v>
      </c>
      <c r="D35" s="96">
        <v>0</v>
      </c>
    </row>
    <row r="36" spans="1:4">
      <c r="A36" s="110" t="s">
        <v>59</v>
      </c>
      <c r="B36" s="96">
        <f t="shared" si="0"/>
        <v>0</v>
      </c>
      <c r="C36" s="96">
        <v>0</v>
      </c>
      <c r="D36" s="96">
        <v>0</v>
      </c>
    </row>
    <row r="37" spans="1:4">
      <c r="A37" s="108" t="s">
        <v>60</v>
      </c>
      <c r="B37" s="109">
        <f t="shared" si="0"/>
        <v>0</v>
      </c>
      <c r="C37" s="109">
        <v>0</v>
      </c>
      <c r="D37" s="109">
        <v>0</v>
      </c>
    </row>
    <row r="38" spans="1:4">
      <c r="A38" s="110" t="s">
        <v>57</v>
      </c>
      <c r="B38" s="96">
        <f t="shared" si="0"/>
        <v>0</v>
      </c>
      <c r="C38" s="96">
        <v>0</v>
      </c>
      <c r="D38" s="96">
        <v>0</v>
      </c>
    </row>
    <row r="39" spans="1:4">
      <c r="A39" s="108" t="s">
        <v>61</v>
      </c>
      <c r="B39" s="109">
        <f t="shared" si="0"/>
        <v>11859.404172021101</v>
      </c>
      <c r="C39" s="109">
        <v>738.60263059768602</v>
      </c>
      <c r="D39" s="109">
        <v>12598.006802618787</v>
      </c>
    </row>
    <row r="40" spans="1:4">
      <c r="A40" s="110" t="s">
        <v>62</v>
      </c>
      <c r="B40" s="96">
        <f t="shared" si="0"/>
        <v>11859.404172021101</v>
      </c>
      <c r="C40" s="96">
        <v>738.60263059768602</v>
      </c>
      <c r="D40" s="96">
        <v>12598.006802618787</v>
      </c>
    </row>
    <row r="41" spans="1:4">
      <c r="A41" s="110" t="s">
        <v>63</v>
      </c>
      <c r="B41" s="96">
        <f t="shared" si="0"/>
        <v>0</v>
      </c>
      <c r="C41" s="96">
        <v>0</v>
      </c>
      <c r="D41" s="96">
        <v>0</v>
      </c>
    </row>
    <row r="42" spans="1:4">
      <c r="A42" s="110" t="s">
        <v>64</v>
      </c>
      <c r="B42" s="96">
        <f t="shared" si="0"/>
        <v>0</v>
      </c>
      <c r="C42" s="96">
        <v>0</v>
      </c>
      <c r="D42" s="96">
        <v>0</v>
      </c>
    </row>
    <row r="43" spans="1:4">
      <c r="A43" s="108" t="s">
        <v>65</v>
      </c>
      <c r="B43" s="109">
        <f t="shared" si="0"/>
        <v>0</v>
      </c>
      <c r="C43" s="109">
        <v>0</v>
      </c>
      <c r="D43" s="109">
        <v>0</v>
      </c>
    </row>
    <row r="44" spans="1:4">
      <c r="A44" s="110" t="s">
        <v>66</v>
      </c>
      <c r="B44" s="96">
        <f t="shared" si="0"/>
        <v>0</v>
      </c>
      <c r="C44" s="96">
        <v>0</v>
      </c>
      <c r="D44" s="96">
        <v>0</v>
      </c>
    </row>
    <row r="45" spans="1:4">
      <c r="A45" s="106" t="s">
        <v>38</v>
      </c>
      <c r="B45" s="107">
        <f t="shared" si="0"/>
        <v>4495344.6770713497</v>
      </c>
      <c r="C45" s="107">
        <v>706229.29843034607</v>
      </c>
      <c r="D45" s="107">
        <v>5201573.9755016956</v>
      </c>
    </row>
    <row r="46" spans="1:4">
      <c r="A46" s="108" t="s">
        <v>56</v>
      </c>
      <c r="B46" s="109">
        <f t="shared" si="0"/>
        <v>4419752.3527706666</v>
      </c>
      <c r="C46" s="109">
        <v>693586.89002266189</v>
      </c>
      <c r="D46" s="109">
        <v>5113339.2427933281</v>
      </c>
    </row>
    <row r="47" spans="1:4">
      <c r="A47" s="110" t="s">
        <v>67</v>
      </c>
      <c r="B47" s="96">
        <f t="shared" si="0"/>
        <v>138304.86573917099</v>
      </c>
      <c r="C47" s="96">
        <v>187.95276449345695</v>
      </c>
      <c r="D47" s="96">
        <v>138492.81850366446</v>
      </c>
    </row>
    <row r="48" spans="1:4">
      <c r="A48" s="110" t="s">
        <v>57</v>
      </c>
      <c r="B48" s="96">
        <f t="shared" si="0"/>
        <v>1617166.9649273329</v>
      </c>
      <c r="C48" s="96">
        <v>352838.69918191503</v>
      </c>
      <c r="D48" s="96">
        <v>1970005.664109248</v>
      </c>
    </row>
    <row r="49" spans="1:4">
      <c r="A49" s="110" t="s">
        <v>68</v>
      </c>
      <c r="B49" s="96">
        <f t="shared" si="0"/>
        <v>33029.306958506102</v>
      </c>
      <c r="C49" s="96">
        <v>935.17008111105906</v>
      </c>
      <c r="D49" s="96">
        <v>33964.477039617159</v>
      </c>
    </row>
    <row r="50" spans="1:4">
      <c r="A50" s="110" t="s">
        <v>69</v>
      </c>
      <c r="B50" s="96">
        <f t="shared" si="0"/>
        <v>612.83174955734182</v>
      </c>
      <c r="C50" s="96">
        <v>98.993521038827879</v>
      </c>
      <c r="D50" s="96">
        <v>711.82527059616973</v>
      </c>
    </row>
    <row r="51" spans="1:4">
      <c r="A51" s="110" t="s">
        <v>58</v>
      </c>
      <c r="B51" s="96">
        <f t="shared" si="0"/>
        <v>2630630.9387211083</v>
      </c>
      <c r="C51" s="96">
        <v>339524.81112674758</v>
      </c>
      <c r="D51" s="96">
        <v>2970155.7498478559</v>
      </c>
    </row>
    <row r="52" spans="1:4">
      <c r="A52" s="110" t="s">
        <v>59</v>
      </c>
      <c r="B52" s="96">
        <f t="shared" si="0"/>
        <v>7.4446749912312686</v>
      </c>
      <c r="C52" s="96">
        <v>1.2633473558524222</v>
      </c>
      <c r="D52" s="96">
        <v>8.7080223470836913</v>
      </c>
    </row>
    <row r="53" spans="1:4">
      <c r="A53" s="110" t="s">
        <v>70</v>
      </c>
      <c r="B53" s="96">
        <f t="shared" si="0"/>
        <v>0</v>
      </c>
      <c r="C53" s="96">
        <v>0</v>
      </c>
      <c r="D53" s="96">
        <v>0</v>
      </c>
    </row>
    <row r="54" spans="1:4">
      <c r="A54" s="108"/>
      <c r="B54" s="109">
        <f t="shared" si="0"/>
        <v>0</v>
      </c>
      <c r="C54" s="109"/>
      <c r="D54" s="109"/>
    </row>
    <row r="55" spans="1:4">
      <c r="A55" s="110"/>
      <c r="B55" s="96">
        <f t="shared" si="0"/>
        <v>0</v>
      </c>
      <c r="C55" s="96"/>
      <c r="D55" s="96"/>
    </row>
    <row r="56" spans="1:4">
      <c r="A56" s="110"/>
      <c r="B56" s="96">
        <f t="shared" si="0"/>
        <v>0</v>
      </c>
      <c r="C56" s="96"/>
      <c r="D56" s="96"/>
    </row>
    <row r="57" spans="1:4">
      <c r="A57" s="110"/>
      <c r="B57" s="96">
        <f t="shared" si="0"/>
        <v>0</v>
      </c>
      <c r="C57" s="96"/>
      <c r="D57" s="96"/>
    </row>
    <row r="58" spans="1:4">
      <c r="A58" s="110"/>
      <c r="B58" s="96">
        <f t="shared" si="0"/>
        <v>0</v>
      </c>
      <c r="C58" s="96"/>
      <c r="D58" s="96"/>
    </row>
    <row r="59" spans="1:4">
      <c r="A59" s="110"/>
      <c r="B59" s="96">
        <f t="shared" si="0"/>
        <v>0</v>
      </c>
      <c r="C59" s="96"/>
      <c r="D59" s="96"/>
    </row>
    <row r="60" spans="1:4">
      <c r="A60" s="110"/>
      <c r="B60" s="96">
        <f t="shared" si="0"/>
        <v>0</v>
      </c>
      <c r="C60" s="96"/>
      <c r="D60" s="96"/>
    </row>
    <row r="61" spans="1:4">
      <c r="A61" s="110"/>
      <c r="B61" s="96">
        <f t="shared" si="0"/>
        <v>0</v>
      </c>
      <c r="C61" s="96"/>
      <c r="D61" s="96"/>
    </row>
    <row r="62" spans="1:4">
      <c r="A62" s="108" t="s">
        <v>60</v>
      </c>
      <c r="B62" s="109">
        <f t="shared" si="0"/>
        <v>24038.086874795037</v>
      </c>
      <c r="C62" s="109">
        <v>6163.045158937105</v>
      </c>
      <c r="D62" s="109">
        <v>30201.132033732141</v>
      </c>
    </row>
    <row r="63" spans="1:4">
      <c r="A63" s="110" t="s">
        <v>67</v>
      </c>
      <c r="B63" s="96">
        <f t="shared" si="0"/>
        <v>0</v>
      </c>
      <c r="C63" s="96">
        <v>0</v>
      </c>
      <c r="D63" s="96">
        <v>0</v>
      </c>
    </row>
    <row r="64" spans="1:4">
      <c r="A64" s="110" t="s">
        <v>57</v>
      </c>
      <c r="B64" s="96">
        <f t="shared" si="0"/>
        <v>24038.06677172679</v>
      </c>
      <c r="C64" s="96">
        <v>6163.0232487709764</v>
      </c>
      <c r="D64" s="96">
        <v>30201.090020497766</v>
      </c>
    </row>
    <row r="65" spans="1:4">
      <c r="A65" s="110" t="s">
        <v>68</v>
      </c>
      <c r="B65" s="96">
        <f t="shared" si="0"/>
        <v>0</v>
      </c>
      <c r="C65" s="96">
        <v>0</v>
      </c>
      <c r="D65" s="96">
        <v>0</v>
      </c>
    </row>
    <row r="66" spans="1:4">
      <c r="A66" s="110" t="s">
        <v>69</v>
      </c>
      <c r="B66" s="96">
        <f t="shared" si="0"/>
        <v>0</v>
      </c>
      <c r="C66" s="96">
        <v>0</v>
      </c>
      <c r="D66" s="96">
        <v>0</v>
      </c>
    </row>
    <row r="67" spans="1:4">
      <c r="A67" s="110" t="s">
        <v>58</v>
      </c>
      <c r="B67" s="96">
        <f t="shared" si="0"/>
        <v>2.0103068248316557E-2</v>
      </c>
      <c r="C67" s="96">
        <v>2.1910166128448996E-2</v>
      </c>
      <c r="D67" s="96">
        <v>4.2013234376765553E-2</v>
      </c>
    </row>
    <row r="68" spans="1:4">
      <c r="A68" s="110" t="s">
        <v>59</v>
      </c>
      <c r="B68" s="96">
        <f t="shared" si="0"/>
        <v>0</v>
      </c>
      <c r="C68" s="96">
        <v>0</v>
      </c>
      <c r="D68" s="96">
        <v>0</v>
      </c>
    </row>
    <row r="69" spans="1:4">
      <c r="A69" s="110" t="s">
        <v>70</v>
      </c>
      <c r="B69" s="96">
        <f t="shared" ref="B69:B132" si="1">D69-C69</f>
        <v>0</v>
      </c>
      <c r="C69" s="96">
        <v>0</v>
      </c>
      <c r="D69" s="96">
        <v>0</v>
      </c>
    </row>
    <row r="70" spans="1:4">
      <c r="A70" s="108" t="s">
        <v>61</v>
      </c>
      <c r="B70" s="109">
        <f t="shared" si="1"/>
        <v>51460.938516851929</v>
      </c>
      <c r="C70" s="109">
        <v>6467.9031915508222</v>
      </c>
      <c r="D70" s="109">
        <v>57928.841708402753</v>
      </c>
    </row>
    <row r="71" spans="1:4">
      <c r="A71" s="110" t="s">
        <v>62</v>
      </c>
      <c r="B71" s="96">
        <f t="shared" si="1"/>
        <v>51375.487065659989</v>
      </c>
      <c r="C71" s="96">
        <v>6452.2027943191142</v>
      </c>
      <c r="D71" s="96">
        <v>57827.689859979102</v>
      </c>
    </row>
    <row r="72" spans="1:4">
      <c r="A72" s="110" t="s">
        <v>63</v>
      </c>
      <c r="B72" s="96">
        <f t="shared" si="1"/>
        <v>85.451451191939697</v>
      </c>
      <c r="C72" s="96">
        <v>15.700397231708074</v>
      </c>
      <c r="D72" s="96">
        <v>101.15184842364776</v>
      </c>
    </row>
    <row r="73" spans="1:4">
      <c r="A73" s="110" t="s">
        <v>64</v>
      </c>
      <c r="B73" s="96">
        <f t="shared" si="1"/>
        <v>0</v>
      </c>
      <c r="C73" s="96">
        <v>0</v>
      </c>
      <c r="D73" s="96">
        <v>0</v>
      </c>
    </row>
    <row r="74" spans="1:4">
      <c r="A74" s="110" t="s">
        <v>71</v>
      </c>
      <c r="B74" s="96">
        <f t="shared" si="1"/>
        <v>0</v>
      </c>
      <c r="C74" s="96">
        <v>0</v>
      </c>
      <c r="D74" s="96">
        <v>0</v>
      </c>
    </row>
    <row r="75" spans="1:4">
      <c r="A75" s="108" t="s">
        <v>65</v>
      </c>
      <c r="B75" s="109">
        <f t="shared" si="1"/>
        <v>93.298909036696529</v>
      </c>
      <c r="C75" s="109">
        <v>11.460057196199193</v>
      </c>
      <c r="D75" s="109">
        <v>104.75896623289572</v>
      </c>
    </row>
    <row r="76" spans="1:4">
      <c r="A76" s="110" t="s">
        <v>66</v>
      </c>
      <c r="B76" s="96">
        <f t="shared" si="1"/>
        <v>14.061498557027441</v>
      </c>
      <c r="C76" s="96">
        <v>1.4820002140352084</v>
      </c>
      <c r="D76" s="96">
        <v>15.54349877106265</v>
      </c>
    </row>
    <row r="77" spans="1:4">
      <c r="A77" s="110" t="s">
        <v>72</v>
      </c>
      <c r="B77" s="96">
        <f t="shared" si="1"/>
        <v>79.23741047966908</v>
      </c>
      <c r="C77" s="96">
        <v>9.9780569821639844</v>
      </c>
      <c r="D77" s="96">
        <v>89.215467461833072</v>
      </c>
    </row>
    <row r="78" spans="1:4">
      <c r="A78" s="106" t="s">
        <v>39</v>
      </c>
      <c r="B78" s="107">
        <f t="shared" si="1"/>
        <v>547985.68687669327</v>
      </c>
      <c r="C78" s="107">
        <v>37939.043318924567</v>
      </c>
      <c r="D78" s="107">
        <v>585924.73019561789</v>
      </c>
    </row>
    <row r="79" spans="1:4">
      <c r="A79" s="108" t="s">
        <v>56</v>
      </c>
      <c r="B79" s="109">
        <f t="shared" si="1"/>
        <v>536690.98861657362</v>
      </c>
      <c r="C79" s="109">
        <v>36376.630751785066</v>
      </c>
      <c r="D79" s="109">
        <v>573067.61936835875</v>
      </c>
    </row>
    <row r="80" spans="1:4">
      <c r="A80" s="110" t="s">
        <v>67</v>
      </c>
      <c r="B80" s="96">
        <f t="shared" si="1"/>
        <v>840.99652257694515</v>
      </c>
      <c r="C80" s="96">
        <v>14.761227957069606</v>
      </c>
      <c r="D80" s="96">
        <v>855.7577505340148</v>
      </c>
    </row>
    <row r="81" spans="1:4">
      <c r="A81" s="110" t="s">
        <v>57</v>
      </c>
      <c r="B81" s="96">
        <f t="shared" si="1"/>
        <v>548.04214936011101</v>
      </c>
      <c r="C81" s="96">
        <v>19.891005138200786</v>
      </c>
      <c r="D81" s="96">
        <v>567.93315449831175</v>
      </c>
    </row>
    <row r="82" spans="1:4">
      <c r="A82" s="110" t="s">
        <v>68</v>
      </c>
      <c r="B82" s="96">
        <f t="shared" si="1"/>
        <v>45172.775809710911</v>
      </c>
      <c r="C82" s="96">
        <v>641.04939603343951</v>
      </c>
      <c r="D82" s="96">
        <v>45813.825205744353</v>
      </c>
    </row>
    <row r="83" spans="1:4">
      <c r="A83" s="110" t="s">
        <v>58</v>
      </c>
      <c r="B83" s="96">
        <f t="shared" si="1"/>
        <v>490129.17413492571</v>
      </c>
      <c r="C83" s="96">
        <v>35700.929122656358</v>
      </c>
      <c r="D83" s="96">
        <v>525830.10325758206</v>
      </c>
    </row>
    <row r="84" spans="1:4">
      <c r="A84" s="110" t="s">
        <v>59</v>
      </c>
      <c r="B84" s="96">
        <f t="shared" si="1"/>
        <v>0</v>
      </c>
      <c r="C84" s="96">
        <v>0</v>
      </c>
      <c r="D84" s="96">
        <v>0</v>
      </c>
    </row>
    <row r="85" spans="1:4">
      <c r="A85" s="110" t="s">
        <v>73</v>
      </c>
      <c r="B85" s="96">
        <f t="shared" si="1"/>
        <v>0</v>
      </c>
      <c r="C85" s="96">
        <v>0</v>
      </c>
      <c r="D85" s="96">
        <v>0</v>
      </c>
    </row>
    <row r="86" spans="1:4">
      <c r="A86" s="108"/>
      <c r="B86" s="109">
        <f t="shared" si="1"/>
        <v>0</v>
      </c>
      <c r="C86" s="109"/>
      <c r="D86" s="109"/>
    </row>
    <row r="87" spans="1:4">
      <c r="A87" s="110"/>
      <c r="B87" s="96">
        <f t="shared" si="1"/>
        <v>0</v>
      </c>
      <c r="C87" s="96"/>
      <c r="D87" s="96"/>
    </row>
    <row r="88" spans="1:4">
      <c r="A88" s="110"/>
      <c r="B88" s="96">
        <f t="shared" si="1"/>
        <v>0</v>
      </c>
      <c r="C88" s="96"/>
      <c r="D88" s="96"/>
    </row>
    <row r="89" spans="1:4">
      <c r="A89" s="110"/>
      <c r="B89" s="96">
        <f t="shared" si="1"/>
        <v>0</v>
      </c>
      <c r="C89" s="96"/>
      <c r="D89" s="96"/>
    </row>
    <row r="90" spans="1:4">
      <c r="A90" s="110"/>
      <c r="B90" s="96">
        <f t="shared" si="1"/>
        <v>0</v>
      </c>
      <c r="C90" s="96"/>
      <c r="D90" s="96"/>
    </row>
    <row r="91" spans="1:4">
      <c r="A91" s="110"/>
      <c r="B91" s="96">
        <f t="shared" si="1"/>
        <v>0</v>
      </c>
      <c r="C91" s="96"/>
      <c r="D91" s="96"/>
    </row>
    <row r="92" spans="1:4">
      <c r="A92" s="110"/>
      <c r="B92" s="96">
        <f t="shared" si="1"/>
        <v>0</v>
      </c>
      <c r="C92" s="96"/>
      <c r="D92" s="96"/>
    </row>
    <row r="93" spans="1:4">
      <c r="A93" s="108" t="s">
        <v>60</v>
      </c>
      <c r="B93" s="109">
        <f t="shared" si="1"/>
        <v>1881.0908771381676</v>
      </c>
      <c r="C93" s="109">
        <v>179.10270649605243</v>
      </c>
      <c r="D93" s="109">
        <v>2060.19358363422</v>
      </c>
    </row>
    <row r="94" spans="1:4">
      <c r="A94" s="110" t="s">
        <v>67</v>
      </c>
      <c r="B94" s="96">
        <f t="shared" si="1"/>
        <v>0</v>
      </c>
      <c r="C94" s="96">
        <v>0</v>
      </c>
      <c r="D94" s="96">
        <v>0</v>
      </c>
    </row>
    <row r="95" spans="1:4">
      <c r="A95" s="110" t="s">
        <v>57</v>
      </c>
      <c r="B95" s="96">
        <f t="shared" si="1"/>
        <v>1356.1467269416851</v>
      </c>
      <c r="C95" s="96">
        <v>132.60416172875441</v>
      </c>
      <c r="D95" s="96">
        <v>1488.7508886704395</v>
      </c>
    </row>
    <row r="96" spans="1:4">
      <c r="A96" s="110" t="s">
        <v>68</v>
      </c>
      <c r="B96" s="96">
        <f t="shared" si="1"/>
        <v>0</v>
      </c>
      <c r="C96" s="96">
        <v>0</v>
      </c>
      <c r="D96" s="96">
        <v>0</v>
      </c>
    </row>
    <row r="97" spans="1:4">
      <c r="A97" s="110" t="s">
        <v>58</v>
      </c>
      <c r="B97" s="96">
        <f t="shared" si="1"/>
        <v>524.94415019648227</v>
      </c>
      <c r="C97" s="96">
        <v>46.498544767298029</v>
      </c>
      <c r="D97" s="96">
        <v>571.44269496378024</v>
      </c>
    </row>
    <row r="98" spans="1:4">
      <c r="A98" s="110" t="s">
        <v>59</v>
      </c>
      <c r="B98" s="96">
        <f t="shared" si="1"/>
        <v>0</v>
      </c>
      <c r="C98" s="96">
        <v>0</v>
      </c>
      <c r="D98" s="96">
        <v>0</v>
      </c>
    </row>
    <row r="99" spans="1:4">
      <c r="A99" s="110" t="s">
        <v>73</v>
      </c>
      <c r="B99" s="96">
        <f t="shared" si="1"/>
        <v>0</v>
      </c>
      <c r="C99" s="96">
        <v>0</v>
      </c>
      <c r="D99" s="96">
        <v>0</v>
      </c>
    </row>
    <row r="100" spans="1:4">
      <c r="A100" s="108" t="s">
        <v>61</v>
      </c>
      <c r="B100" s="109">
        <f t="shared" si="1"/>
        <v>9402.3219318526626</v>
      </c>
      <c r="C100" s="109">
        <v>1382.3209525903214</v>
      </c>
      <c r="D100" s="109">
        <v>10784.642884442985</v>
      </c>
    </row>
    <row r="101" spans="1:4">
      <c r="A101" s="110" t="s">
        <v>62</v>
      </c>
      <c r="B101" s="96">
        <f t="shared" si="1"/>
        <v>9402.3219318526626</v>
      </c>
      <c r="C101" s="96">
        <v>1382.3209525903214</v>
      </c>
      <c r="D101" s="96">
        <v>10784.642884442985</v>
      </c>
    </row>
    <row r="102" spans="1:4">
      <c r="A102" s="110" t="s">
        <v>63</v>
      </c>
      <c r="B102" s="96">
        <f t="shared" si="1"/>
        <v>0</v>
      </c>
      <c r="C102" s="96">
        <v>0</v>
      </c>
      <c r="D102" s="96">
        <v>0</v>
      </c>
    </row>
    <row r="103" spans="1:4">
      <c r="A103" s="110" t="s">
        <v>64</v>
      </c>
      <c r="B103" s="96">
        <f t="shared" si="1"/>
        <v>0</v>
      </c>
      <c r="C103" s="96">
        <v>0</v>
      </c>
      <c r="D103" s="96">
        <v>0</v>
      </c>
    </row>
    <row r="104" spans="1:4">
      <c r="A104" s="110" t="s">
        <v>71</v>
      </c>
      <c r="B104" s="96">
        <f t="shared" si="1"/>
        <v>0</v>
      </c>
      <c r="C104" s="96">
        <v>0</v>
      </c>
      <c r="D104" s="96">
        <v>0</v>
      </c>
    </row>
    <row r="105" spans="1:4">
      <c r="A105" s="108" t="s">
        <v>65</v>
      </c>
      <c r="B105" s="109">
        <f t="shared" si="1"/>
        <v>11.28545112887131</v>
      </c>
      <c r="C105" s="109">
        <v>0.98890805312510643</v>
      </c>
      <c r="D105" s="109">
        <v>12.274359181996417</v>
      </c>
    </row>
    <row r="106" spans="1:4">
      <c r="A106" s="110" t="s">
        <v>66</v>
      </c>
      <c r="B106" s="96">
        <f t="shared" si="1"/>
        <v>0</v>
      </c>
      <c r="C106" s="96">
        <v>0</v>
      </c>
      <c r="D106" s="96">
        <v>0</v>
      </c>
    </row>
    <row r="107" spans="1:4">
      <c r="A107" s="110" t="s">
        <v>74</v>
      </c>
      <c r="B107" s="96">
        <f t="shared" si="1"/>
        <v>11.28545112887131</v>
      </c>
      <c r="C107" s="96">
        <v>0.98890805312510643</v>
      </c>
      <c r="D107" s="96">
        <v>12.274359181996417</v>
      </c>
    </row>
    <row r="108" spans="1:4">
      <c r="A108" s="104" t="s">
        <v>48</v>
      </c>
      <c r="B108" s="105">
        <f t="shared" si="1"/>
        <v>1956019.8148857399</v>
      </c>
      <c r="C108" s="105">
        <v>228785.66362659101</v>
      </c>
      <c r="D108" s="105">
        <v>2184805.4785123309</v>
      </c>
    </row>
    <row r="109" spans="1:4">
      <c r="A109" s="106" t="s">
        <v>49</v>
      </c>
      <c r="B109" s="107">
        <f t="shared" si="1"/>
        <v>108895.34094459398</v>
      </c>
      <c r="C109" s="107">
        <v>25868.391572909346</v>
      </c>
      <c r="D109" s="107">
        <v>134763.73251750332</v>
      </c>
    </row>
    <row r="110" spans="1:4">
      <c r="A110" s="108" t="s">
        <v>56</v>
      </c>
      <c r="B110" s="109">
        <f t="shared" si="1"/>
        <v>107381.46660956839</v>
      </c>
      <c r="C110" s="109">
        <v>25455.382730463287</v>
      </c>
      <c r="D110" s="109">
        <v>132836.84934003168</v>
      </c>
    </row>
    <row r="111" spans="1:4">
      <c r="A111" s="110" t="s">
        <v>67</v>
      </c>
      <c r="B111" s="96">
        <f t="shared" si="1"/>
        <v>410.4816626717971</v>
      </c>
      <c r="C111" s="96">
        <v>137.48384309935085</v>
      </c>
      <c r="D111" s="96">
        <v>547.96550577114795</v>
      </c>
    </row>
    <row r="112" spans="1:4">
      <c r="A112" s="110" t="s">
        <v>57</v>
      </c>
      <c r="B112" s="96">
        <f t="shared" si="1"/>
        <v>4091.7572461500163</v>
      </c>
      <c r="C112" s="96">
        <v>828.6998420392041</v>
      </c>
      <c r="D112" s="96">
        <v>4920.4570881892205</v>
      </c>
    </row>
    <row r="113" spans="1:4">
      <c r="A113" s="110" t="s">
        <v>68</v>
      </c>
      <c r="B113" s="96">
        <f t="shared" si="1"/>
        <v>450.07483627824928</v>
      </c>
      <c r="C113" s="96">
        <v>17.060605381980107</v>
      </c>
      <c r="D113" s="96">
        <v>467.13544166022939</v>
      </c>
    </row>
    <row r="114" spans="1:4">
      <c r="A114" s="110" t="s">
        <v>69</v>
      </c>
      <c r="B114" s="96">
        <f t="shared" si="1"/>
        <v>16.252420608666412</v>
      </c>
      <c r="C114" s="96">
        <v>3.4366004802990564</v>
      </c>
      <c r="D114" s="96">
        <v>19.689021088965468</v>
      </c>
    </row>
    <row r="115" spans="1:4">
      <c r="A115" s="110" t="s">
        <v>58</v>
      </c>
      <c r="B115" s="96">
        <f t="shared" si="1"/>
        <v>102412.76948591636</v>
      </c>
      <c r="C115" s="96">
        <v>24468.668565444397</v>
      </c>
      <c r="D115" s="96">
        <v>126881.43805136076</v>
      </c>
    </row>
    <row r="116" spans="1:4">
      <c r="A116" s="110" t="s">
        <v>59</v>
      </c>
      <c r="B116" s="96">
        <f t="shared" si="1"/>
        <v>0.13095794330190189</v>
      </c>
      <c r="C116" s="96">
        <v>3.3274018056112083E-2</v>
      </c>
      <c r="D116" s="96">
        <v>0.16423196135801396</v>
      </c>
    </row>
    <row r="117" spans="1:4">
      <c r="A117" s="110" t="s">
        <v>70</v>
      </c>
      <c r="B117" s="96">
        <f t="shared" si="1"/>
        <v>0</v>
      </c>
      <c r="C117" s="96">
        <v>0</v>
      </c>
      <c r="D117" s="96">
        <v>0</v>
      </c>
    </row>
    <row r="118" spans="1:4">
      <c r="A118" s="108"/>
      <c r="B118" s="109">
        <f t="shared" si="1"/>
        <v>0</v>
      </c>
      <c r="C118" s="109"/>
      <c r="D118" s="109"/>
    </row>
    <row r="119" spans="1:4">
      <c r="A119" s="110"/>
      <c r="B119" s="96">
        <f t="shared" si="1"/>
        <v>0</v>
      </c>
      <c r="C119" s="96"/>
      <c r="D119" s="96"/>
    </row>
    <row r="120" spans="1:4">
      <c r="A120" s="110"/>
      <c r="B120" s="96">
        <f t="shared" si="1"/>
        <v>0</v>
      </c>
      <c r="C120" s="96"/>
      <c r="D120" s="96"/>
    </row>
    <row r="121" spans="1:4">
      <c r="A121" s="110"/>
      <c r="B121" s="96">
        <f t="shared" si="1"/>
        <v>0</v>
      </c>
      <c r="C121" s="96"/>
      <c r="D121" s="96"/>
    </row>
    <row r="122" spans="1:4">
      <c r="A122" s="110"/>
      <c r="B122" s="96">
        <f t="shared" si="1"/>
        <v>0</v>
      </c>
      <c r="C122" s="96"/>
      <c r="D122" s="96"/>
    </row>
    <row r="123" spans="1:4">
      <c r="A123" s="110"/>
      <c r="B123" s="96">
        <f t="shared" si="1"/>
        <v>0</v>
      </c>
      <c r="C123" s="96"/>
      <c r="D123" s="96"/>
    </row>
    <row r="124" spans="1:4">
      <c r="A124" s="110"/>
      <c r="B124" s="96">
        <f t="shared" si="1"/>
        <v>0</v>
      </c>
      <c r="C124" s="96"/>
      <c r="D124" s="96"/>
    </row>
    <row r="125" spans="1:4">
      <c r="A125" s="110"/>
      <c r="B125" s="96">
        <f t="shared" si="1"/>
        <v>0</v>
      </c>
      <c r="C125" s="96"/>
      <c r="D125" s="96"/>
    </row>
    <row r="126" spans="1:4">
      <c r="A126" s="108" t="s">
        <v>60</v>
      </c>
      <c r="B126" s="109">
        <f t="shared" si="1"/>
        <v>760.08582236885468</v>
      </c>
      <c r="C126" s="109">
        <v>204.29561008185703</v>
      </c>
      <c r="D126" s="109">
        <v>964.38143245071171</v>
      </c>
    </row>
    <row r="127" spans="1:4">
      <c r="A127" s="110" t="s">
        <v>67</v>
      </c>
      <c r="B127" s="96">
        <f t="shared" si="1"/>
        <v>0</v>
      </c>
      <c r="C127" s="96">
        <v>0</v>
      </c>
      <c r="D127" s="96">
        <v>0</v>
      </c>
    </row>
    <row r="128" spans="1:4">
      <c r="A128" s="110" t="s">
        <v>57</v>
      </c>
      <c r="B128" s="96">
        <f t="shared" si="1"/>
        <v>68.692752573789846</v>
      </c>
      <c r="C128" s="96">
        <v>18.384305561696362</v>
      </c>
      <c r="D128" s="96">
        <v>87.077058135486212</v>
      </c>
    </row>
    <row r="129" spans="1:4">
      <c r="A129" s="110" t="s">
        <v>68</v>
      </c>
      <c r="B129" s="96">
        <f t="shared" si="1"/>
        <v>0</v>
      </c>
      <c r="C129" s="96">
        <v>0</v>
      </c>
      <c r="D129" s="96">
        <v>0</v>
      </c>
    </row>
    <row r="130" spans="1:4">
      <c r="A130" s="110" t="s">
        <v>69</v>
      </c>
      <c r="B130" s="96">
        <f t="shared" si="1"/>
        <v>0</v>
      </c>
      <c r="C130" s="96">
        <v>0</v>
      </c>
      <c r="D130" s="96">
        <v>0</v>
      </c>
    </row>
    <row r="131" spans="1:4">
      <c r="A131" s="110" t="s">
        <v>58</v>
      </c>
      <c r="B131" s="96">
        <f t="shared" si="1"/>
        <v>691.39306979506478</v>
      </c>
      <c r="C131" s="96">
        <v>185.91130452016068</v>
      </c>
      <c r="D131" s="96">
        <v>877.30437431522546</v>
      </c>
    </row>
    <row r="132" spans="1:4">
      <c r="A132" s="110" t="s">
        <v>59</v>
      </c>
      <c r="B132" s="96">
        <f t="shared" si="1"/>
        <v>0</v>
      </c>
      <c r="C132" s="96">
        <v>0</v>
      </c>
      <c r="D132" s="96">
        <v>0</v>
      </c>
    </row>
    <row r="133" spans="1:4">
      <c r="A133" s="110" t="s">
        <v>70</v>
      </c>
      <c r="B133" s="96">
        <f t="shared" ref="B133:B196" si="2">D133-C133</f>
        <v>0</v>
      </c>
      <c r="C133" s="96">
        <v>0</v>
      </c>
      <c r="D133" s="96">
        <v>0</v>
      </c>
    </row>
    <row r="134" spans="1:4">
      <c r="A134" s="108" t="s">
        <v>61</v>
      </c>
      <c r="B134" s="109">
        <f t="shared" si="2"/>
        <v>749.74166683916565</v>
      </c>
      <c r="C134" s="109">
        <v>207.68332429532992</v>
      </c>
      <c r="D134" s="109">
        <v>957.4249911344956</v>
      </c>
    </row>
    <row r="135" spans="1:4">
      <c r="A135" s="110" t="s">
        <v>62</v>
      </c>
      <c r="B135" s="96">
        <f t="shared" si="2"/>
        <v>747.4178117814439</v>
      </c>
      <c r="C135" s="96">
        <v>207.02290184355539</v>
      </c>
      <c r="D135" s="96">
        <v>954.44071362499926</v>
      </c>
    </row>
    <row r="136" spans="1:4">
      <c r="A136" s="110" t="s">
        <v>63</v>
      </c>
      <c r="B136" s="96">
        <f t="shared" si="2"/>
        <v>2.3238550577217567</v>
      </c>
      <c r="C136" s="96">
        <v>0.66042245177454317</v>
      </c>
      <c r="D136" s="96">
        <v>2.9842775094962999</v>
      </c>
    </row>
    <row r="137" spans="1:4">
      <c r="A137" s="110" t="s">
        <v>64</v>
      </c>
      <c r="B137" s="96">
        <f t="shared" si="2"/>
        <v>0</v>
      </c>
      <c r="C137" s="96">
        <v>0</v>
      </c>
      <c r="D137" s="96">
        <v>0</v>
      </c>
    </row>
    <row r="138" spans="1:4">
      <c r="A138" s="110" t="s">
        <v>71</v>
      </c>
      <c r="B138" s="96">
        <f t="shared" si="2"/>
        <v>0</v>
      </c>
      <c r="C138" s="96">
        <v>0</v>
      </c>
      <c r="D138" s="96">
        <v>0</v>
      </c>
    </row>
    <row r="139" spans="1:4">
      <c r="A139" s="108" t="s">
        <v>65</v>
      </c>
      <c r="B139" s="109">
        <f t="shared" si="2"/>
        <v>4.0468458175334554</v>
      </c>
      <c r="C139" s="109">
        <v>1.0299080688747719</v>
      </c>
      <c r="D139" s="109">
        <v>5.0767538864082278</v>
      </c>
    </row>
    <row r="140" spans="1:4">
      <c r="A140" s="110" t="s">
        <v>66</v>
      </c>
      <c r="B140" s="96">
        <f t="shared" si="2"/>
        <v>0.69909728563466134</v>
      </c>
      <c r="C140" s="96">
        <v>0.1662693260065628</v>
      </c>
      <c r="D140" s="96">
        <v>0.86536661164122408</v>
      </c>
    </row>
    <row r="141" spans="1:4">
      <c r="A141" s="110" t="s">
        <v>72</v>
      </c>
      <c r="B141" s="96">
        <f t="shared" si="2"/>
        <v>3.347748531898795</v>
      </c>
      <c r="C141" s="96">
        <v>0.86363874286820907</v>
      </c>
      <c r="D141" s="96">
        <v>4.211387274767004</v>
      </c>
    </row>
    <row r="142" spans="1:4">
      <c r="A142" s="106" t="s">
        <v>75</v>
      </c>
      <c r="B142" s="107">
        <f t="shared" si="2"/>
        <v>1181514.4211729851</v>
      </c>
      <c r="C142" s="107">
        <v>173871.16713859333</v>
      </c>
      <c r="D142" s="107">
        <v>1355385.5883115784</v>
      </c>
    </row>
    <row r="143" spans="1:4">
      <c r="A143" s="108" t="s">
        <v>56</v>
      </c>
      <c r="B143" s="109">
        <f t="shared" si="2"/>
        <v>1181483.771655356</v>
      </c>
      <c r="C143" s="109">
        <v>173868.85991091523</v>
      </c>
      <c r="D143" s="109">
        <v>1355352.6315662712</v>
      </c>
    </row>
    <row r="144" spans="1:4">
      <c r="A144" s="110" t="s">
        <v>58</v>
      </c>
      <c r="B144" s="96">
        <f t="shared" si="2"/>
        <v>1181315.0519582029</v>
      </c>
      <c r="C144" s="96">
        <v>173844.90162238863</v>
      </c>
      <c r="D144" s="96">
        <v>1355159.9535805916</v>
      </c>
    </row>
    <row r="145" spans="1:4">
      <c r="A145" s="110" t="s">
        <v>59</v>
      </c>
      <c r="B145" s="96">
        <f t="shared" si="2"/>
        <v>14.374013684624924</v>
      </c>
      <c r="C145" s="96">
        <v>2.3047025843502729</v>
      </c>
      <c r="D145" s="96">
        <v>16.678716268975197</v>
      </c>
    </row>
    <row r="146" spans="1:4">
      <c r="A146" s="110" t="s">
        <v>76</v>
      </c>
      <c r="B146" s="96">
        <f t="shared" si="2"/>
        <v>146.89293991910222</v>
      </c>
      <c r="C146" s="96">
        <v>20.268137331274026</v>
      </c>
      <c r="D146" s="96">
        <v>167.16107725037625</v>
      </c>
    </row>
    <row r="147" spans="1:4">
      <c r="A147" s="110" t="s">
        <v>70</v>
      </c>
      <c r="B147" s="96">
        <f t="shared" si="2"/>
        <v>7.4527435493584653</v>
      </c>
      <c r="C147" s="96">
        <v>1.3854486109958379</v>
      </c>
      <c r="D147" s="96">
        <v>8.8381921603543034</v>
      </c>
    </row>
    <row r="148" spans="1:4">
      <c r="A148" s="108"/>
      <c r="B148" s="109">
        <f t="shared" si="2"/>
        <v>0</v>
      </c>
      <c r="C148" s="109"/>
      <c r="D148" s="109"/>
    </row>
    <row r="149" spans="1:4">
      <c r="A149" s="110"/>
      <c r="B149" s="96">
        <f t="shared" si="2"/>
        <v>0</v>
      </c>
      <c r="C149" s="96"/>
      <c r="D149" s="96"/>
    </row>
    <row r="150" spans="1:4">
      <c r="A150" s="110"/>
      <c r="B150" s="96">
        <f t="shared" si="2"/>
        <v>0</v>
      </c>
      <c r="C150" s="96"/>
      <c r="D150" s="96"/>
    </row>
    <row r="151" spans="1:4">
      <c r="A151" s="110"/>
      <c r="B151" s="96">
        <f t="shared" si="2"/>
        <v>0</v>
      </c>
      <c r="C151" s="96"/>
      <c r="D151" s="96"/>
    </row>
    <row r="152" spans="1:4">
      <c r="A152" s="110"/>
      <c r="B152" s="96">
        <f t="shared" si="2"/>
        <v>0</v>
      </c>
      <c r="C152" s="96"/>
      <c r="D152" s="96"/>
    </row>
    <row r="153" spans="1:4">
      <c r="A153" s="108" t="s">
        <v>61</v>
      </c>
      <c r="B153" s="109">
        <f t="shared" si="2"/>
        <v>2.6079419693263364</v>
      </c>
      <c r="C153" s="109">
        <v>0</v>
      </c>
      <c r="D153" s="109">
        <v>2.6079419693263364</v>
      </c>
    </row>
    <row r="154" spans="1:4">
      <c r="A154" s="110" t="s">
        <v>62</v>
      </c>
      <c r="B154" s="96">
        <f t="shared" si="2"/>
        <v>0</v>
      </c>
      <c r="C154" s="96">
        <v>0</v>
      </c>
      <c r="D154" s="96">
        <v>0</v>
      </c>
    </row>
    <row r="155" spans="1:4">
      <c r="A155" s="110" t="s">
        <v>63</v>
      </c>
      <c r="B155" s="96">
        <f t="shared" si="2"/>
        <v>0</v>
      </c>
      <c r="C155" s="96">
        <v>0</v>
      </c>
      <c r="D155" s="96">
        <v>0</v>
      </c>
    </row>
    <row r="156" spans="1:4">
      <c r="A156" s="110" t="s">
        <v>64</v>
      </c>
      <c r="B156" s="96">
        <f t="shared" si="2"/>
        <v>2.6079419693263364</v>
      </c>
      <c r="C156" s="96">
        <v>0</v>
      </c>
      <c r="D156" s="96">
        <v>2.6079419693263364</v>
      </c>
    </row>
    <row r="157" spans="1:4">
      <c r="A157" s="110" t="s">
        <v>71</v>
      </c>
      <c r="B157" s="96">
        <f t="shared" si="2"/>
        <v>0</v>
      </c>
      <c r="C157" s="96">
        <v>0</v>
      </c>
      <c r="D157" s="96">
        <v>0</v>
      </c>
    </row>
    <row r="158" spans="1:4">
      <c r="A158" s="108" t="s">
        <v>65</v>
      </c>
      <c r="B158" s="109">
        <f t="shared" si="2"/>
        <v>28.041575659726117</v>
      </c>
      <c r="C158" s="109">
        <v>2.3072276781042231</v>
      </c>
      <c r="D158" s="109">
        <v>30.34880333783034</v>
      </c>
    </row>
    <row r="159" spans="1:4">
      <c r="A159" s="110" t="s">
        <v>66</v>
      </c>
      <c r="B159" s="96">
        <f t="shared" si="2"/>
        <v>1.2280298563920213</v>
      </c>
      <c r="C159" s="96">
        <v>0</v>
      </c>
      <c r="D159" s="96">
        <v>1.2280298563920213</v>
      </c>
    </row>
    <row r="160" spans="1:4">
      <c r="A160" s="111" t="s">
        <v>72</v>
      </c>
      <c r="B160" s="98">
        <f t="shared" si="2"/>
        <v>26.813545803334097</v>
      </c>
      <c r="C160" s="98">
        <v>2.3072276781042231</v>
      </c>
      <c r="D160" s="98">
        <v>29.12077348143832</v>
      </c>
    </row>
    <row r="161" spans="1:4">
      <c r="A161" s="106" t="s">
        <v>77</v>
      </c>
      <c r="B161" s="107">
        <f t="shared" si="2"/>
        <v>665610.05276816094</v>
      </c>
      <c r="C161" s="107">
        <v>29046.104915088323</v>
      </c>
      <c r="D161" s="107">
        <v>694656.15768324921</v>
      </c>
    </row>
    <row r="162" spans="1:4">
      <c r="A162" s="108" t="s">
        <v>56</v>
      </c>
      <c r="B162" s="109">
        <f t="shared" si="2"/>
        <v>665586.57783526799</v>
      </c>
      <c r="C162" s="109">
        <v>29046.104915088323</v>
      </c>
      <c r="D162" s="109">
        <v>694632.68275035627</v>
      </c>
    </row>
    <row r="163" spans="1:4">
      <c r="A163" s="110" t="s">
        <v>58</v>
      </c>
      <c r="B163" s="96">
        <f t="shared" si="2"/>
        <v>665433.70008635207</v>
      </c>
      <c r="C163" s="96">
        <v>29037.843916708625</v>
      </c>
      <c r="D163" s="96">
        <v>694471.54400306067</v>
      </c>
    </row>
    <row r="164" spans="1:4">
      <c r="A164" s="110" t="s">
        <v>59</v>
      </c>
      <c r="B164" s="96">
        <f t="shared" si="2"/>
        <v>7.0956422787826297</v>
      </c>
      <c r="C164" s="96">
        <v>0</v>
      </c>
      <c r="D164" s="96">
        <v>7.0956422787826297</v>
      </c>
    </row>
    <row r="165" spans="1:4">
      <c r="A165" s="110" t="s">
        <v>76</v>
      </c>
      <c r="B165" s="96">
        <f t="shared" si="2"/>
        <v>142.2259494506421</v>
      </c>
      <c r="C165" s="96">
        <v>8.2609983796964706</v>
      </c>
      <c r="D165" s="96">
        <v>150.48694783033858</v>
      </c>
    </row>
    <row r="166" spans="1:4">
      <c r="A166" s="110" t="s">
        <v>70</v>
      </c>
      <c r="B166" s="96">
        <f t="shared" si="2"/>
        <v>3.5561571865678205</v>
      </c>
      <c r="C166" s="96">
        <v>0</v>
      </c>
      <c r="D166" s="96">
        <v>3.5561571865678205</v>
      </c>
    </row>
    <row r="167" spans="1:4">
      <c r="A167" s="108"/>
      <c r="B167" s="109">
        <f t="shared" si="2"/>
        <v>0</v>
      </c>
      <c r="C167" s="109"/>
      <c r="D167" s="109"/>
    </row>
    <row r="168" spans="1:4">
      <c r="A168" s="110"/>
      <c r="B168" s="96">
        <f t="shared" si="2"/>
        <v>0</v>
      </c>
      <c r="C168" s="96"/>
      <c r="D168" s="96"/>
    </row>
    <row r="169" spans="1:4">
      <c r="A169" s="110"/>
      <c r="B169" s="96">
        <f t="shared" si="2"/>
        <v>0</v>
      </c>
      <c r="C169" s="96"/>
      <c r="D169" s="96"/>
    </row>
    <row r="170" spans="1:4">
      <c r="A170" s="110"/>
      <c r="B170" s="96">
        <f t="shared" si="2"/>
        <v>0</v>
      </c>
      <c r="C170" s="96"/>
      <c r="D170" s="96"/>
    </row>
    <row r="171" spans="1:4">
      <c r="A171" s="110"/>
      <c r="B171" s="96">
        <f t="shared" si="2"/>
        <v>0</v>
      </c>
      <c r="C171" s="96"/>
      <c r="D171" s="96"/>
    </row>
    <row r="172" spans="1:4">
      <c r="A172" s="108" t="s">
        <v>61</v>
      </c>
      <c r="B172" s="109">
        <f t="shared" si="2"/>
        <v>0</v>
      </c>
      <c r="C172" s="109">
        <v>0</v>
      </c>
      <c r="D172" s="109">
        <v>0</v>
      </c>
    </row>
    <row r="173" spans="1:4">
      <c r="A173" s="110" t="s">
        <v>62</v>
      </c>
      <c r="B173" s="96">
        <f t="shared" si="2"/>
        <v>0</v>
      </c>
      <c r="C173" s="96">
        <v>0</v>
      </c>
      <c r="D173" s="96">
        <v>0</v>
      </c>
    </row>
    <row r="174" spans="1:4">
      <c r="A174" s="110" t="s">
        <v>63</v>
      </c>
      <c r="B174" s="96">
        <f t="shared" si="2"/>
        <v>0</v>
      </c>
      <c r="C174" s="96">
        <v>0</v>
      </c>
      <c r="D174" s="96">
        <v>0</v>
      </c>
    </row>
    <row r="175" spans="1:4">
      <c r="A175" s="110" t="s">
        <v>64</v>
      </c>
      <c r="B175" s="96">
        <f t="shared" si="2"/>
        <v>0</v>
      </c>
      <c r="C175" s="96">
        <v>0</v>
      </c>
      <c r="D175" s="96">
        <v>0</v>
      </c>
    </row>
    <row r="176" spans="1:4">
      <c r="A176" s="110" t="s">
        <v>71</v>
      </c>
      <c r="B176" s="96">
        <f t="shared" si="2"/>
        <v>0</v>
      </c>
      <c r="C176" s="96">
        <v>0</v>
      </c>
      <c r="D176" s="96">
        <v>0</v>
      </c>
    </row>
    <row r="177" spans="1:4">
      <c r="A177" s="108" t="s">
        <v>65</v>
      </c>
      <c r="B177" s="109">
        <f t="shared" si="2"/>
        <v>23.474932892955227</v>
      </c>
      <c r="C177" s="109">
        <v>0</v>
      </c>
      <c r="D177" s="109">
        <v>23.474932892955227</v>
      </c>
    </row>
    <row r="178" spans="1:4">
      <c r="A178" s="110" t="s">
        <v>66</v>
      </c>
      <c r="B178" s="96">
        <f t="shared" si="2"/>
        <v>0</v>
      </c>
      <c r="C178" s="96">
        <v>0</v>
      </c>
      <c r="D178" s="96">
        <v>0</v>
      </c>
    </row>
    <row r="179" spans="1:4">
      <c r="A179" s="111" t="s">
        <v>72</v>
      </c>
      <c r="B179" s="98">
        <f t="shared" si="2"/>
        <v>23.474932892955227</v>
      </c>
      <c r="C179" s="98">
        <v>0</v>
      </c>
      <c r="D179" s="98">
        <v>23.474932892955227</v>
      </c>
    </row>
    <row r="180" spans="1:4">
      <c r="A180" s="112"/>
      <c r="B180" s="113">
        <f t="shared" si="2"/>
        <v>0</v>
      </c>
      <c r="C180" s="113"/>
      <c r="D180" s="113"/>
    </row>
    <row r="181" spans="1:4">
      <c r="A181" s="16" t="s">
        <v>40</v>
      </c>
      <c r="B181" s="103">
        <f t="shared" si="2"/>
        <v>0</v>
      </c>
      <c r="C181" s="103"/>
      <c r="D181" s="103"/>
    </row>
    <row r="182" spans="1:4">
      <c r="A182" s="104" t="s">
        <v>35</v>
      </c>
      <c r="B182" s="105">
        <f t="shared" si="2"/>
        <v>541840.54458788119</v>
      </c>
      <c r="C182" s="105">
        <v>89137.632597503136</v>
      </c>
      <c r="D182" s="105">
        <v>630978.17718538432</v>
      </c>
    </row>
    <row r="183" spans="1:4">
      <c r="A183" s="114" t="s">
        <v>41</v>
      </c>
      <c r="B183" s="109">
        <f t="shared" si="2"/>
        <v>301246.24569536297</v>
      </c>
      <c r="C183" s="109">
        <v>68323.96719346178</v>
      </c>
      <c r="D183" s="109">
        <v>369570.21288882475</v>
      </c>
    </row>
    <row r="184" spans="1:4">
      <c r="A184" s="95" t="s">
        <v>58</v>
      </c>
      <c r="B184" s="96">
        <f t="shared" si="2"/>
        <v>67356.767106208834</v>
      </c>
      <c r="C184" s="96">
        <v>43923.482136012688</v>
      </c>
      <c r="D184" s="96">
        <v>111280.24924222153</v>
      </c>
    </row>
    <row r="185" spans="1:4">
      <c r="A185" s="95" t="s">
        <v>78</v>
      </c>
      <c r="B185" s="96">
        <f t="shared" si="2"/>
        <v>233889.47858915411</v>
      </c>
      <c r="C185" s="96">
        <v>24400.485057449085</v>
      </c>
      <c r="D185" s="96">
        <v>258289.9636466032</v>
      </c>
    </row>
    <row r="186" spans="1:4">
      <c r="A186" s="114" t="s">
        <v>42</v>
      </c>
      <c r="B186" s="109">
        <f t="shared" si="2"/>
        <v>135408.06207759317</v>
      </c>
      <c r="C186" s="109">
        <v>5566.5042681846598</v>
      </c>
      <c r="D186" s="109">
        <v>140974.56634577783</v>
      </c>
    </row>
    <row r="187" spans="1:4">
      <c r="A187" s="114" t="s">
        <v>43</v>
      </c>
      <c r="B187" s="109">
        <f t="shared" si="2"/>
        <v>105186.23681492508</v>
      </c>
      <c r="C187" s="109">
        <v>15247.161135856706</v>
      </c>
      <c r="D187" s="109">
        <v>120433.39795078179</v>
      </c>
    </row>
    <row r="188" spans="1:4">
      <c r="A188" s="104" t="s">
        <v>48</v>
      </c>
      <c r="B188" s="105">
        <f t="shared" si="2"/>
        <v>449213.24128746771</v>
      </c>
      <c r="C188" s="105">
        <v>20933.071322981574</v>
      </c>
      <c r="D188" s="105">
        <v>470146.31261044927</v>
      </c>
    </row>
    <row r="189" spans="1:4">
      <c r="A189" s="115" t="s">
        <v>58</v>
      </c>
      <c r="B189" s="96">
        <f t="shared" si="2"/>
        <v>100426.808984762</v>
      </c>
      <c r="C189" s="96">
        <v>12062.302281807732</v>
      </c>
      <c r="D189" s="96">
        <v>112489.11126656973</v>
      </c>
    </row>
    <row r="190" spans="1:4">
      <c r="A190" s="116" t="s">
        <v>78</v>
      </c>
      <c r="B190" s="98">
        <f t="shared" si="2"/>
        <v>348786.43230270565</v>
      </c>
      <c r="C190" s="98">
        <v>8870.7690411738404</v>
      </c>
      <c r="D190" s="98">
        <v>357657.20134387951</v>
      </c>
    </row>
    <row r="191" spans="1:4">
      <c r="A191" s="112"/>
      <c r="B191" s="113">
        <f t="shared" si="2"/>
        <v>0</v>
      </c>
      <c r="C191" s="113"/>
      <c r="D191" s="113"/>
    </row>
    <row r="192" spans="1:4">
      <c r="A192" s="16" t="s">
        <v>44</v>
      </c>
      <c r="B192" s="103">
        <f t="shared" si="2"/>
        <v>0</v>
      </c>
      <c r="C192" s="103"/>
      <c r="D192" s="103"/>
    </row>
    <row r="193" spans="1:4">
      <c r="A193" s="104" t="s">
        <v>35</v>
      </c>
      <c r="B193" s="105">
        <f t="shared" si="2"/>
        <v>1736957.6521412754</v>
      </c>
      <c r="C193" s="105">
        <v>461738.22168214701</v>
      </c>
      <c r="D193" s="105">
        <v>2198695.8738234225</v>
      </c>
    </row>
    <row r="194" spans="1:4">
      <c r="A194" s="114" t="s">
        <v>45</v>
      </c>
      <c r="B194" s="109">
        <f t="shared" si="2"/>
        <v>104389.46588311868</v>
      </c>
      <c r="C194" s="109">
        <v>12458.101350607452</v>
      </c>
      <c r="D194" s="109">
        <v>116847.56723372613</v>
      </c>
    </row>
    <row r="195" spans="1:4">
      <c r="A195" s="95" t="s">
        <v>79</v>
      </c>
      <c r="B195" s="96">
        <f t="shared" si="2"/>
        <v>104389.41132186886</v>
      </c>
      <c r="C195" s="96">
        <v>12458.093215652079</v>
      </c>
      <c r="D195" s="96">
        <v>116847.50453752094</v>
      </c>
    </row>
    <row r="196" spans="1:4">
      <c r="A196" s="95" t="s">
        <v>80</v>
      </c>
      <c r="B196" s="96">
        <f t="shared" si="2"/>
        <v>5.4561249823826395E-2</v>
      </c>
      <c r="C196" s="96">
        <v>8.1349553730458938E-3</v>
      </c>
      <c r="D196" s="96">
        <v>6.2696205196872287E-2</v>
      </c>
    </row>
    <row r="197" spans="1:4">
      <c r="A197" s="95" t="s">
        <v>81</v>
      </c>
      <c r="B197" s="96">
        <f t="shared" ref="B197:B251" si="3">D197-C197</f>
        <v>0</v>
      </c>
      <c r="C197" s="96">
        <v>0</v>
      </c>
      <c r="D197" s="96">
        <v>0</v>
      </c>
    </row>
    <row r="198" spans="1:4">
      <c r="A198" s="95" t="s">
        <v>82</v>
      </c>
      <c r="B198" s="96">
        <f t="shared" si="3"/>
        <v>0</v>
      </c>
      <c r="C198" s="96">
        <v>0</v>
      </c>
      <c r="D198" s="96">
        <v>0</v>
      </c>
    </row>
    <row r="199" spans="1:4">
      <c r="A199" s="114" t="s">
        <v>46</v>
      </c>
      <c r="B199" s="109">
        <f t="shared" si="3"/>
        <v>604155.69132607244</v>
      </c>
      <c r="C199" s="109">
        <v>115596.0096777841</v>
      </c>
      <c r="D199" s="109">
        <v>719751.70100385649</v>
      </c>
    </row>
    <row r="200" spans="1:4">
      <c r="A200" s="95" t="s">
        <v>79</v>
      </c>
      <c r="B200" s="96">
        <f t="shared" si="3"/>
        <v>604155.69132607244</v>
      </c>
      <c r="C200" s="96">
        <v>115596.0096777841</v>
      </c>
      <c r="D200" s="96">
        <v>719751.70100385649</v>
      </c>
    </row>
    <row r="201" spans="1:4">
      <c r="A201" s="95" t="s">
        <v>80</v>
      </c>
      <c r="B201" s="96">
        <f t="shared" si="3"/>
        <v>1.6070792531270695E-15</v>
      </c>
      <c r="C201" s="96">
        <v>3.0626327932854879E-16</v>
      </c>
      <c r="D201" s="96">
        <v>1.9133425324556183E-15</v>
      </c>
    </row>
    <row r="202" spans="1:4">
      <c r="A202" s="95" t="s">
        <v>81</v>
      </c>
      <c r="B202" s="96">
        <f t="shared" si="3"/>
        <v>0</v>
      </c>
      <c r="C202" s="96">
        <v>0</v>
      </c>
      <c r="D202" s="96">
        <v>0</v>
      </c>
    </row>
    <row r="203" spans="1:4">
      <c r="A203" s="95" t="s">
        <v>82</v>
      </c>
      <c r="B203" s="96">
        <f t="shared" si="3"/>
        <v>0</v>
      </c>
      <c r="C203" s="96">
        <v>0</v>
      </c>
      <c r="D203" s="96">
        <v>0</v>
      </c>
    </row>
    <row r="204" spans="1:4">
      <c r="A204" s="114" t="s">
        <v>47</v>
      </c>
      <c r="B204" s="109">
        <f t="shared" si="3"/>
        <v>1028412.4949320843</v>
      </c>
      <c r="C204" s="109">
        <v>333684.11065375549</v>
      </c>
      <c r="D204" s="109">
        <v>1362096.6055858398</v>
      </c>
    </row>
    <row r="205" spans="1:4">
      <c r="A205" s="95" t="s">
        <v>79</v>
      </c>
      <c r="B205" s="96">
        <f t="shared" si="3"/>
        <v>1028412.4949320843</v>
      </c>
      <c r="C205" s="96">
        <v>333684.11065375549</v>
      </c>
      <c r="D205" s="96">
        <v>1362096.6055858398</v>
      </c>
    </row>
    <row r="206" spans="1:4">
      <c r="A206" s="95" t="s">
        <v>80</v>
      </c>
      <c r="B206" s="96">
        <f t="shared" si="3"/>
        <v>2.9788033004125456E-68</v>
      </c>
      <c r="C206" s="96">
        <v>9.5387640519207056E-69</v>
      </c>
      <c r="D206" s="96">
        <v>3.9326797056046164E-68</v>
      </c>
    </row>
    <row r="207" spans="1:4">
      <c r="A207" s="95" t="s">
        <v>81</v>
      </c>
      <c r="B207" s="96">
        <f t="shared" si="3"/>
        <v>0</v>
      </c>
      <c r="C207" s="96">
        <v>0</v>
      </c>
      <c r="D207" s="96">
        <v>0</v>
      </c>
    </row>
    <row r="208" spans="1:4">
      <c r="A208" s="95" t="s">
        <v>82</v>
      </c>
      <c r="B208" s="96">
        <f t="shared" si="3"/>
        <v>0</v>
      </c>
      <c r="C208" s="96">
        <v>0</v>
      </c>
      <c r="D208" s="96">
        <v>0</v>
      </c>
    </row>
    <row r="209" spans="1:4">
      <c r="A209" s="104" t="s">
        <v>48</v>
      </c>
      <c r="B209" s="105">
        <f t="shared" si="3"/>
        <v>40119.126802783496</v>
      </c>
      <c r="C209" s="105">
        <v>7884.5919818638386</v>
      </c>
      <c r="D209" s="105">
        <v>48003.718784647332</v>
      </c>
    </row>
    <row r="210" spans="1:4">
      <c r="A210" s="114" t="s">
        <v>52</v>
      </c>
      <c r="B210" s="109">
        <f t="shared" si="3"/>
        <v>3480.0995256256429</v>
      </c>
      <c r="C210" s="109">
        <v>283.17599074790434</v>
      </c>
      <c r="D210" s="109">
        <v>3763.2755163735474</v>
      </c>
    </row>
    <row r="211" spans="1:4">
      <c r="A211" s="95" t="s">
        <v>79</v>
      </c>
      <c r="B211" s="96">
        <f t="shared" si="3"/>
        <v>3480.0995248328668</v>
      </c>
      <c r="C211" s="96">
        <v>283.17599067097461</v>
      </c>
      <c r="D211" s="96">
        <v>3763.2755155038412</v>
      </c>
    </row>
    <row r="212" spans="1:4">
      <c r="A212" s="95" t="s">
        <v>80</v>
      </c>
      <c r="B212" s="96">
        <f t="shared" si="3"/>
        <v>7.9277630322454258E-7</v>
      </c>
      <c r="C212" s="96">
        <v>7.6929735221284545E-8</v>
      </c>
      <c r="D212" s="96">
        <v>8.6970603844582711E-7</v>
      </c>
    </row>
    <row r="213" spans="1:4">
      <c r="A213" s="95" t="s">
        <v>81</v>
      </c>
      <c r="B213" s="96">
        <f t="shared" si="3"/>
        <v>0</v>
      </c>
      <c r="C213" s="96">
        <v>0</v>
      </c>
      <c r="D213" s="96">
        <v>0</v>
      </c>
    </row>
    <row r="214" spans="1:4">
      <c r="A214" s="95" t="s">
        <v>82</v>
      </c>
      <c r="B214" s="96">
        <f t="shared" si="3"/>
        <v>0</v>
      </c>
      <c r="C214" s="96">
        <v>0</v>
      </c>
      <c r="D214" s="96">
        <v>0</v>
      </c>
    </row>
    <row r="215" spans="1:4">
      <c r="A215" s="114" t="s">
        <v>47</v>
      </c>
      <c r="B215" s="109">
        <f t="shared" si="3"/>
        <v>36639.027277157846</v>
      </c>
      <c r="C215" s="109">
        <v>7601.415991115934</v>
      </c>
      <c r="D215" s="109">
        <v>44240.443268273782</v>
      </c>
    </row>
    <row r="216" spans="1:4">
      <c r="A216" s="95" t="s">
        <v>79</v>
      </c>
      <c r="B216" s="96">
        <f t="shared" si="3"/>
        <v>36639.027277157846</v>
      </c>
      <c r="C216" s="96">
        <v>7601.415991115934</v>
      </c>
      <c r="D216" s="96">
        <v>44240.443268273782</v>
      </c>
    </row>
    <row r="217" spans="1:4">
      <c r="A217" s="95" t="s">
        <v>80</v>
      </c>
      <c r="B217" s="96">
        <f t="shared" si="3"/>
        <v>6.8734444373208318E-70</v>
      </c>
      <c r="C217" s="96">
        <v>9.4277862499966809E-71</v>
      </c>
      <c r="D217" s="96">
        <v>7.8162230623204993E-70</v>
      </c>
    </row>
    <row r="218" spans="1:4">
      <c r="A218" s="95" t="s">
        <v>81</v>
      </c>
      <c r="B218" s="96">
        <f t="shared" si="3"/>
        <v>0</v>
      </c>
      <c r="C218" s="96">
        <v>0</v>
      </c>
      <c r="D218" s="96">
        <v>0</v>
      </c>
    </row>
    <row r="219" spans="1:4">
      <c r="A219" s="97" t="s">
        <v>82</v>
      </c>
      <c r="B219" s="98">
        <f t="shared" si="3"/>
        <v>0</v>
      </c>
      <c r="C219" s="98">
        <v>0</v>
      </c>
      <c r="D219" s="98">
        <v>0</v>
      </c>
    </row>
    <row r="220" spans="1:4">
      <c r="A220" s="112"/>
      <c r="B220" s="113">
        <f t="shared" si="3"/>
        <v>0</v>
      </c>
      <c r="C220" s="113"/>
      <c r="D220" s="113"/>
    </row>
    <row r="221" spans="1:4">
      <c r="A221" s="16" t="s">
        <v>83</v>
      </c>
      <c r="B221" s="103">
        <f t="shared" si="3"/>
        <v>299463.4530357066</v>
      </c>
      <c r="C221" s="103">
        <v>51681.206852212235</v>
      </c>
      <c r="D221" s="103">
        <v>351144.65988791885</v>
      </c>
    </row>
    <row r="222" spans="1:4">
      <c r="A222" s="117" t="s">
        <v>54</v>
      </c>
      <c r="B222" s="109">
        <f t="shared" si="3"/>
        <v>140237.63488181008</v>
      </c>
      <c r="C222" s="109">
        <v>51496.982837849726</v>
      </c>
      <c r="D222" s="109">
        <v>191734.61771965981</v>
      </c>
    </row>
    <row r="223" spans="1:4">
      <c r="A223" s="115" t="s">
        <v>84</v>
      </c>
      <c r="B223" s="96">
        <f t="shared" si="3"/>
        <v>140224.85254136589</v>
      </c>
      <c r="C223" s="96">
        <v>51493.201589031873</v>
      </c>
      <c r="D223" s="96">
        <v>191718.05413039777</v>
      </c>
    </row>
    <row r="224" spans="1:4">
      <c r="A224" s="115" t="s">
        <v>85</v>
      </c>
      <c r="B224" s="96">
        <f t="shared" si="3"/>
        <v>12.781948910530087</v>
      </c>
      <c r="C224" s="96">
        <v>3.7811162587606875</v>
      </c>
      <c r="D224" s="96">
        <v>16.563065169290773</v>
      </c>
    </row>
    <row r="225" spans="1:4">
      <c r="A225" s="115" t="s">
        <v>76</v>
      </c>
      <c r="B225" s="96">
        <f t="shared" si="3"/>
        <v>3.9153367046967913E-4</v>
      </c>
      <c r="C225" s="96">
        <v>1.3255909103008264E-4</v>
      </c>
      <c r="D225" s="96">
        <v>5.2409276149976178E-4</v>
      </c>
    </row>
    <row r="226" spans="1:4">
      <c r="A226" s="115" t="s">
        <v>86</v>
      </c>
      <c r="B226" s="96">
        <f t="shared" si="3"/>
        <v>0</v>
      </c>
      <c r="C226" s="96">
        <v>0</v>
      </c>
      <c r="D226" s="96">
        <v>0</v>
      </c>
    </row>
    <row r="227" spans="1:4">
      <c r="A227" s="115" t="s">
        <v>87</v>
      </c>
      <c r="B227" s="96">
        <f t="shared" si="3"/>
        <v>0</v>
      </c>
      <c r="C227" s="96">
        <v>0</v>
      </c>
      <c r="D227" s="96">
        <v>0</v>
      </c>
    </row>
    <row r="228" spans="1:4">
      <c r="A228" s="115" t="s">
        <v>88</v>
      </c>
      <c r="B228" s="96">
        <f t="shared" si="3"/>
        <v>0</v>
      </c>
      <c r="C228" s="96">
        <v>0</v>
      </c>
      <c r="D228" s="96">
        <v>0</v>
      </c>
    </row>
    <row r="229" spans="1:4">
      <c r="A229" s="117" t="s">
        <v>55</v>
      </c>
      <c r="B229" s="109">
        <f t="shared" si="3"/>
        <v>159225.81815389651</v>
      </c>
      <c r="C229" s="109">
        <v>184.22401436251198</v>
      </c>
      <c r="D229" s="109">
        <v>159410.04216825904</v>
      </c>
    </row>
    <row r="230" spans="1:4">
      <c r="A230" s="115" t="s">
        <v>84</v>
      </c>
      <c r="B230" s="96">
        <f t="shared" si="3"/>
        <v>159210.75752198114</v>
      </c>
      <c r="C230" s="96">
        <v>184.22000682485026</v>
      </c>
      <c r="D230" s="96">
        <v>159394.97752880599</v>
      </c>
    </row>
    <row r="231" spans="1:4">
      <c r="A231" s="115" t="s">
        <v>85</v>
      </c>
      <c r="B231" s="96">
        <f t="shared" si="3"/>
        <v>15.060627830104405</v>
      </c>
      <c r="C231" s="96">
        <v>4.0075366052647722E-3</v>
      </c>
      <c r="D231" s="96">
        <v>15.06463536670967</v>
      </c>
    </row>
    <row r="232" spans="1:4">
      <c r="A232" s="115" t="s">
        <v>76</v>
      </c>
      <c r="B232" s="96">
        <f t="shared" si="3"/>
        <v>4.085292106844566E-6</v>
      </c>
      <c r="C232" s="96">
        <v>1.0564687727382276E-9</v>
      </c>
      <c r="D232" s="96">
        <v>4.0863485756173039E-6</v>
      </c>
    </row>
    <row r="233" spans="1:4">
      <c r="A233" s="115" t="s">
        <v>86</v>
      </c>
      <c r="B233" s="96">
        <f t="shared" si="3"/>
        <v>0</v>
      </c>
      <c r="C233" s="96">
        <v>0</v>
      </c>
      <c r="D233" s="96">
        <v>0</v>
      </c>
    </row>
    <row r="234" spans="1:4">
      <c r="A234" s="115" t="s">
        <v>87</v>
      </c>
      <c r="B234" s="96">
        <f t="shared" si="3"/>
        <v>0</v>
      </c>
      <c r="C234" s="96">
        <v>0</v>
      </c>
      <c r="D234" s="96">
        <v>0</v>
      </c>
    </row>
    <row r="235" spans="1:4">
      <c r="A235" s="116" t="s">
        <v>88</v>
      </c>
      <c r="B235" s="98">
        <f t="shared" si="3"/>
        <v>0</v>
      </c>
      <c r="C235" s="98">
        <v>0</v>
      </c>
      <c r="D235" s="98">
        <v>0</v>
      </c>
    </row>
    <row r="236" spans="1:4">
      <c r="A236" s="112"/>
      <c r="B236" s="113">
        <f t="shared" si="3"/>
        <v>0</v>
      </c>
      <c r="C236" s="113"/>
      <c r="D236" s="113"/>
    </row>
    <row r="237" spans="1:4">
      <c r="A237" s="16" t="s">
        <v>89</v>
      </c>
      <c r="B237" s="103">
        <f t="shared" si="3"/>
        <v>14535881.425803311</v>
      </c>
      <c r="C237" s="103">
        <v>967779.5248147035</v>
      </c>
      <c r="D237" s="103">
        <v>15503660.950618014</v>
      </c>
    </row>
    <row r="238" spans="1:4">
      <c r="A238" s="117" t="s">
        <v>90</v>
      </c>
      <c r="B238" s="109">
        <f t="shared" si="3"/>
        <v>907708.37454291235</v>
      </c>
      <c r="C238" s="109">
        <v>107274.50440319917</v>
      </c>
      <c r="D238" s="109">
        <v>1014982.8789461115</v>
      </c>
    </row>
    <row r="239" spans="1:4">
      <c r="A239" s="115" t="s">
        <v>84</v>
      </c>
      <c r="B239" s="96">
        <f t="shared" si="3"/>
        <v>907651.60769572796</v>
      </c>
      <c r="C239" s="96">
        <v>107267.63226069185</v>
      </c>
      <c r="D239" s="96">
        <v>1014919.2399564198</v>
      </c>
    </row>
    <row r="240" spans="1:4">
      <c r="A240" s="115" t="s">
        <v>85</v>
      </c>
      <c r="B240" s="96">
        <f t="shared" si="3"/>
        <v>56.763143663907734</v>
      </c>
      <c r="C240" s="96">
        <v>6.8716849160342788</v>
      </c>
      <c r="D240" s="96">
        <v>63.63482857994201</v>
      </c>
    </row>
    <row r="241" spans="1:4">
      <c r="A241" s="115" t="s">
        <v>76</v>
      </c>
      <c r="B241" s="96">
        <f t="shared" si="3"/>
        <v>3.7035205515304555E-3</v>
      </c>
      <c r="C241" s="96">
        <v>4.5759126852372819E-4</v>
      </c>
      <c r="D241" s="96">
        <v>4.1611118200541837E-3</v>
      </c>
    </row>
    <row r="242" spans="1:4">
      <c r="A242" s="115" t="s">
        <v>86</v>
      </c>
      <c r="B242" s="96">
        <f t="shared" si="3"/>
        <v>0</v>
      </c>
      <c r="C242" s="96">
        <v>0</v>
      </c>
      <c r="D242" s="96">
        <v>0</v>
      </c>
    </row>
    <row r="243" spans="1:4">
      <c r="A243" s="115" t="s">
        <v>87</v>
      </c>
      <c r="B243" s="96">
        <f t="shared" si="3"/>
        <v>0</v>
      </c>
      <c r="C243" s="96">
        <v>0</v>
      </c>
      <c r="D243" s="96">
        <v>0</v>
      </c>
    </row>
    <row r="244" spans="1:4">
      <c r="A244" s="115" t="s">
        <v>88</v>
      </c>
      <c r="B244" s="96">
        <f t="shared" si="3"/>
        <v>0</v>
      </c>
      <c r="C244" s="96">
        <v>0</v>
      </c>
      <c r="D244" s="96">
        <v>0</v>
      </c>
    </row>
    <row r="245" spans="1:4">
      <c r="A245" s="117" t="s">
        <v>91</v>
      </c>
      <c r="B245" s="109">
        <f t="shared" si="3"/>
        <v>13628173.051260399</v>
      </c>
      <c r="C245" s="109">
        <v>860505.02041150432</v>
      </c>
      <c r="D245" s="109">
        <v>14488678.071671903</v>
      </c>
    </row>
    <row r="246" spans="1:4">
      <c r="A246" s="115" t="s">
        <v>84</v>
      </c>
      <c r="B246" s="96">
        <f t="shared" si="3"/>
        <v>13627327.449288951</v>
      </c>
      <c r="C246" s="96">
        <v>860450.3953266514</v>
      </c>
      <c r="D246" s="96">
        <v>14487777.844615603</v>
      </c>
    </row>
    <row r="247" spans="1:4">
      <c r="A247" s="115" t="s">
        <v>85</v>
      </c>
      <c r="B247" s="96">
        <f t="shared" si="3"/>
        <v>845.5385554138702</v>
      </c>
      <c r="C247" s="96">
        <v>54.620278104723376</v>
      </c>
      <c r="D247" s="96">
        <v>900.15883351859361</v>
      </c>
    </row>
    <row r="248" spans="1:4">
      <c r="A248" s="115" t="s">
        <v>76</v>
      </c>
      <c r="B248" s="96">
        <f t="shared" si="3"/>
        <v>6.3416032949101794E-2</v>
      </c>
      <c r="C248" s="96">
        <v>4.8067481846052629E-3</v>
      </c>
      <c r="D248" s="96">
        <v>6.8222781133707056E-2</v>
      </c>
    </row>
    <row r="249" spans="1:4">
      <c r="A249" s="115" t="s">
        <v>86</v>
      </c>
      <c r="B249" s="96">
        <f t="shared" si="3"/>
        <v>0</v>
      </c>
      <c r="C249" s="96">
        <v>0</v>
      </c>
      <c r="D249" s="96">
        <v>0</v>
      </c>
    </row>
    <row r="250" spans="1:4">
      <c r="A250" s="115" t="s">
        <v>87</v>
      </c>
      <c r="B250" s="96">
        <f t="shared" si="3"/>
        <v>0</v>
      </c>
      <c r="C250" s="96">
        <v>0</v>
      </c>
      <c r="D250" s="96">
        <v>0</v>
      </c>
    </row>
    <row r="251" spans="1:4">
      <c r="A251" s="116" t="s">
        <v>88</v>
      </c>
      <c r="B251" s="98">
        <f t="shared" si="3"/>
        <v>0</v>
      </c>
      <c r="C251" s="98">
        <v>0</v>
      </c>
      <c r="D251" s="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1"/>
  <sheetViews>
    <sheetView workbookViewId="0">
      <pane ySplit="1" topLeftCell="A2" activePane="bottomLeft" state="frozen"/>
      <selection pane="bottomLeft" activeCell="F9" sqref="F9"/>
    </sheetView>
  </sheetViews>
  <sheetFormatPr defaultRowHeight="15"/>
  <cols>
    <col min="1" max="1" width="44.85546875" bestFit="1" customWidth="1"/>
  </cols>
  <sheetData>
    <row r="1" spans="1:4" ht="15.75" thickBot="1">
      <c r="A1" s="86" t="s">
        <v>174</v>
      </c>
      <c r="B1" s="140" t="s">
        <v>175</v>
      </c>
      <c r="C1" s="140" t="s">
        <v>176</v>
      </c>
      <c r="D1" s="140" t="s">
        <v>177</v>
      </c>
    </row>
    <row r="2" spans="1:4">
      <c r="A2" s="88"/>
      <c r="B2" s="141"/>
      <c r="C2" s="141"/>
      <c r="D2" s="141"/>
    </row>
    <row r="3" spans="1:4">
      <c r="A3" s="16" t="s">
        <v>92</v>
      </c>
      <c r="B3" s="131">
        <f>D3-C3</f>
        <v>322507.93498821941</v>
      </c>
      <c r="C3" s="131">
        <v>53513.760521518416</v>
      </c>
      <c r="D3" s="131">
        <v>376021.69550973782</v>
      </c>
    </row>
    <row r="4" spans="1:4">
      <c r="A4" s="18" t="s">
        <v>93</v>
      </c>
      <c r="B4" s="132">
        <f t="shared" ref="B4:B67" si="0">D4-C4</f>
        <v>213400.09712636555</v>
      </c>
      <c r="C4" s="132">
        <v>36816.114483883233</v>
      </c>
      <c r="D4" s="132">
        <v>250216.21161024878</v>
      </c>
    </row>
    <row r="5" spans="1:4">
      <c r="A5" s="91" t="s">
        <v>36</v>
      </c>
      <c r="B5" s="133">
        <f t="shared" si="0"/>
        <v>163025.98112777964</v>
      </c>
      <c r="C5" s="133">
        <v>22779.40554007404</v>
      </c>
      <c r="D5" s="133">
        <v>185805.38666785369</v>
      </c>
    </row>
    <row r="6" spans="1:4">
      <c r="A6" s="93" t="s">
        <v>37</v>
      </c>
      <c r="B6" s="134">
        <f t="shared" si="0"/>
        <v>3558.5923806112605</v>
      </c>
      <c r="C6" s="134">
        <v>178.09341175738984</v>
      </c>
      <c r="D6" s="134">
        <v>3736.6857923686503</v>
      </c>
    </row>
    <row r="7" spans="1:4">
      <c r="A7" s="95" t="s">
        <v>38</v>
      </c>
      <c r="B7" s="135">
        <f t="shared" si="0"/>
        <v>145107.75997953111</v>
      </c>
      <c r="C7" s="135">
        <v>21618.278368279767</v>
      </c>
      <c r="D7" s="135">
        <v>166726.03834781089</v>
      </c>
    </row>
    <row r="8" spans="1:4">
      <c r="A8" s="95" t="s">
        <v>39</v>
      </c>
      <c r="B8" s="135">
        <f t="shared" si="0"/>
        <v>14359.628767637269</v>
      </c>
      <c r="C8" s="135">
        <v>983.0337600368822</v>
      </c>
      <c r="D8" s="135">
        <v>15342.662527674151</v>
      </c>
    </row>
    <row r="9" spans="1:4">
      <c r="A9" s="91" t="s">
        <v>40</v>
      </c>
      <c r="B9" s="133">
        <f t="shared" si="0"/>
        <v>5246.777781406644</v>
      </c>
      <c r="C9" s="133">
        <v>952.36490433418032</v>
      </c>
      <c r="D9" s="133">
        <v>6199.1426857408242</v>
      </c>
    </row>
    <row r="10" spans="1:4">
      <c r="A10" s="93" t="s">
        <v>41</v>
      </c>
      <c r="B10" s="134">
        <f t="shared" si="0"/>
        <v>3756.4257601341183</v>
      </c>
      <c r="C10" s="134">
        <v>820.49696999805155</v>
      </c>
      <c r="D10" s="134">
        <v>4576.9227301321698</v>
      </c>
    </row>
    <row r="11" spans="1:4">
      <c r="A11" s="95" t="s">
        <v>42</v>
      </c>
      <c r="B11" s="135">
        <f t="shared" si="0"/>
        <v>954.04214482366092</v>
      </c>
      <c r="C11" s="135">
        <v>38.848382776007156</v>
      </c>
      <c r="D11" s="135">
        <v>992.89052759966808</v>
      </c>
    </row>
    <row r="12" spans="1:4">
      <c r="A12" s="95" t="s">
        <v>43</v>
      </c>
      <c r="B12" s="135">
        <f t="shared" si="0"/>
        <v>536.30987644886557</v>
      </c>
      <c r="C12" s="135">
        <v>93.019551560121627</v>
      </c>
      <c r="D12" s="135">
        <v>629.32942800898718</v>
      </c>
    </row>
    <row r="13" spans="1:4">
      <c r="A13" s="91" t="s">
        <v>44</v>
      </c>
      <c r="B13" s="133">
        <f t="shared" si="0"/>
        <v>45127.338217179225</v>
      </c>
      <c r="C13" s="133">
        <v>13084.344039475016</v>
      </c>
      <c r="D13" s="133">
        <v>58211.68225665424</v>
      </c>
    </row>
    <row r="14" spans="1:4">
      <c r="A14" s="93" t="s">
        <v>45</v>
      </c>
      <c r="B14" s="134">
        <f t="shared" si="0"/>
        <v>6787.3711736967762</v>
      </c>
      <c r="C14" s="134">
        <v>898.8253034859199</v>
      </c>
      <c r="D14" s="134">
        <v>7686.1964771826961</v>
      </c>
    </row>
    <row r="15" spans="1:4">
      <c r="A15" s="95" t="s">
        <v>46</v>
      </c>
      <c r="B15" s="135">
        <f t="shared" si="0"/>
        <v>18727.963361796668</v>
      </c>
      <c r="C15" s="135">
        <v>5631.8761231534427</v>
      </c>
      <c r="D15" s="135">
        <v>24359.839484950109</v>
      </c>
    </row>
    <row r="16" spans="1:4">
      <c r="A16" s="95" t="s">
        <v>47</v>
      </c>
      <c r="B16" s="135">
        <f t="shared" si="0"/>
        <v>19612.003681685776</v>
      </c>
      <c r="C16" s="135">
        <v>6553.6426128356534</v>
      </c>
      <c r="D16" s="135">
        <v>26165.64629452143</v>
      </c>
    </row>
    <row r="17" spans="1:4">
      <c r="A17" s="18" t="s">
        <v>94</v>
      </c>
      <c r="B17" s="132">
        <f t="shared" si="0"/>
        <v>109107.83786185388</v>
      </c>
      <c r="C17" s="132">
        <v>16697.646037635186</v>
      </c>
      <c r="D17" s="132">
        <v>125805.48389948907</v>
      </c>
    </row>
    <row r="18" spans="1:4">
      <c r="A18" s="91" t="s">
        <v>36</v>
      </c>
      <c r="B18" s="133">
        <f t="shared" si="0"/>
        <v>99463.523746618041</v>
      </c>
      <c r="C18" s="133">
        <v>15298.99762776147</v>
      </c>
      <c r="D18" s="133">
        <v>114762.52137437952</v>
      </c>
    </row>
    <row r="19" spans="1:4">
      <c r="A19" s="95" t="s">
        <v>49</v>
      </c>
      <c r="B19" s="135">
        <f t="shared" si="0"/>
        <v>28285.298135713769</v>
      </c>
      <c r="C19" s="135">
        <v>5833.5353016409372</v>
      </c>
      <c r="D19" s="135">
        <v>34118.833437354704</v>
      </c>
    </row>
    <row r="20" spans="1:4">
      <c r="A20" s="97" t="s">
        <v>50</v>
      </c>
      <c r="B20" s="136">
        <f t="shared" si="0"/>
        <v>71178.225610904294</v>
      </c>
      <c r="C20" s="136">
        <v>9465.4623261205325</v>
      </c>
      <c r="D20" s="136">
        <v>80643.687937024821</v>
      </c>
    </row>
    <row r="21" spans="1:4">
      <c r="A21" s="91" t="s">
        <v>51</v>
      </c>
      <c r="B21" s="136">
        <f t="shared" si="0"/>
        <v>1561.2423482382078</v>
      </c>
      <c r="C21" s="136">
        <v>101.51631065050991</v>
      </c>
      <c r="D21" s="136">
        <v>1662.7586588887177</v>
      </c>
    </row>
    <row r="22" spans="1:4">
      <c r="A22" s="91" t="s">
        <v>44</v>
      </c>
      <c r="B22" s="133">
        <f t="shared" si="0"/>
        <v>3876.0892052908212</v>
      </c>
      <c r="C22" s="133">
        <v>642.48445178744703</v>
      </c>
      <c r="D22" s="133">
        <v>4518.5736570782683</v>
      </c>
    </row>
    <row r="23" spans="1:4">
      <c r="A23" s="93" t="s">
        <v>52</v>
      </c>
      <c r="B23" s="134">
        <f t="shared" si="0"/>
        <v>763.73506053711515</v>
      </c>
      <c r="C23" s="134">
        <v>74.232018619910562</v>
      </c>
      <c r="D23" s="134">
        <v>837.96707915702575</v>
      </c>
    </row>
    <row r="24" spans="1:4">
      <c r="A24" s="97" t="s">
        <v>47</v>
      </c>
      <c r="B24" s="136">
        <f t="shared" si="0"/>
        <v>3112.3541447537059</v>
      </c>
      <c r="C24" s="136">
        <v>568.25243316753642</v>
      </c>
      <c r="D24" s="136">
        <v>3680.6065779212422</v>
      </c>
    </row>
    <row r="25" spans="1:4">
      <c r="A25" s="91" t="s">
        <v>53</v>
      </c>
      <c r="B25" s="133">
        <f t="shared" si="0"/>
        <v>4206.9825617068127</v>
      </c>
      <c r="C25" s="133">
        <v>654.64764743576188</v>
      </c>
      <c r="D25" s="133">
        <v>4861.6302091425741</v>
      </c>
    </row>
    <row r="26" spans="1:4">
      <c r="A26" s="95" t="s">
        <v>54</v>
      </c>
      <c r="B26" s="135">
        <f t="shared" si="0"/>
        <v>3024.7303868173472</v>
      </c>
      <c r="C26" s="135">
        <v>654.23761056517333</v>
      </c>
      <c r="D26" s="135">
        <v>3678.9679973825205</v>
      </c>
    </row>
    <row r="27" spans="1:4">
      <c r="A27" s="97" t="s">
        <v>55</v>
      </c>
      <c r="B27" s="136">
        <f t="shared" si="0"/>
        <v>1182.2521748894651</v>
      </c>
      <c r="C27" s="136">
        <v>0.41003687058858906</v>
      </c>
      <c r="D27" s="136">
        <v>1182.6622117600537</v>
      </c>
    </row>
    <row r="28" spans="1:4">
      <c r="A28" s="99"/>
      <c r="B28" s="142">
        <f t="shared" si="0"/>
        <v>0</v>
      </c>
      <c r="C28" s="142"/>
      <c r="D28" s="142"/>
    </row>
    <row r="29" spans="1:4">
      <c r="A29" s="101"/>
      <c r="B29" s="143">
        <f t="shared" si="0"/>
        <v>0</v>
      </c>
      <c r="C29" s="143"/>
      <c r="D29" s="143"/>
    </row>
    <row r="30" spans="1:4">
      <c r="A30" s="16" t="s">
        <v>95</v>
      </c>
      <c r="B30" s="131">
        <f t="shared" si="0"/>
        <v>262489.50487439771</v>
      </c>
      <c r="C30" s="131">
        <v>38078.40316783551</v>
      </c>
      <c r="D30" s="131">
        <v>300567.9080422332</v>
      </c>
    </row>
    <row r="31" spans="1:4">
      <c r="A31" s="104" t="s">
        <v>93</v>
      </c>
      <c r="B31" s="137">
        <f t="shared" si="0"/>
        <v>163025.98112777964</v>
      </c>
      <c r="C31" s="137">
        <v>22779.40554007404</v>
      </c>
      <c r="D31" s="137">
        <v>185805.38666785369</v>
      </c>
    </row>
    <row r="32" spans="1:4">
      <c r="A32" s="106" t="s">
        <v>37</v>
      </c>
      <c r="B32" s="138">
        <f t="shared" si="0"/>
        <v>3558.5923806112605</v>
      </c>
      <c r="C32" s="138">
        <v>178.09341175738984</v>
      </c>
      <c r="D32" s="138">
        <v>3736.6857923686503</v>
      </c>
    </row>
    <row r="33" spans="1:4">
      <c r="A33" s="108" t="s">
        <v>56</v>
      </c>
      <c r="B33" s="139">
        <f t="shared" si="0"/>
        <v>3469.9766376398675</v>
      </c>
      <c r="C33" s="139">
        <v>172.17595524697205</v>
      </c>
      <c r="D33" s="139">
        <v>3642.1525928868396</v>
      </c>
    </row>
    <row r="34" spans="1:4">
      <c r="A34" s="110" t="s">
        <v>57</v>
      </c>
      <c r="B34" s="135">
        <f t="shared" si="0"/>
        <v>3469.9766376398675</v>
      </c>
      <c r="C34" s="135">
        <v>172.17595524697205</v>
      </c>
      <c r="D34" s="135">
        <v>3642.1525928868396</v>
      </c>
    </row>
    <row r="35" spans="1:4">
      <c r="A35" s="110" t="s">
        <v>58</v>
      </c>
      <c r="B35" s="135">
        <f t="shared" si="0"/>
        <v>0</v>
      </c>
      <c r="C35" s="135">
        <v>0</v>
      </c>
      <c r="D35" s="135">
        <v>0</v>
      </c>
    </row>
    <row r="36" spans="1:4">
      <c r="A36" s="110" t="s">
        <v>59</v>
      </c>
      <c r="B36" s="135">
        <f t="shared" si="0"/>
        <v>0</v>
      </c>
      <c r="C36" s="135">
        <v>0</v>
      </c>
      <c r="D36" s="135">
        <v>0</v>
      </c>
    </row>
    <row r="37" spans="1:4">
      <c r="A37" s="108" t="s">
        <v>60</v>
      </c>
      <c r="B37" s="139">
        <f t="shared" si="0"/>
        <v>0</v>
      </c>
      <c r="C37" s="139">
        <v>0</v>
      </c>
      <c r="D37" s="139">
        <v>0</v>
      </c>
    </row>
    <row r="38" spans="1:4">
      <c r="A38" s="110" t="s">
        <v>57</v>
      </c>
      <c r="B38" s="135">
        <f t="shared" si="0"/>
        <v>0</v>
      </c>
      <c r="C38" s="135">
        <v>0</v>
      </c>
      <c r="D38" s="135">
        <v>0</v>
      </c>
    </row>
    <row r="39" spans="1:4">
      <c r="A39" s="108" t="s">
        <v>61</v>
      </c>
      <c r="B39" s="139">
        <f t="shared" si="0"/>
        <v>88.615742971392891</v>
      </c>
      <c r="C39" s="139">
        <v>5.9174565104177832</v>
      </c>
      <c r="D39" s="139">
        <v>94.533199481810669</v>
      </c>
    </row>
    <row r="40" spans="1:4">
      <c r="A40" s="110" t="s">
        <v>62</v>
      </c>
      <c r="B40" s="135">
        <f t="shared" si="0"/>
        <v>88.615742971392891</v>
      </c>
      <c r="C40" s="135">
        <v>5.9174565104177832</v>
      </c>
      <c r="D40" s="135">
        <v>94.533199481810669</v>
      </c>
    </row>
    <row r="41" spans="1:4">
      <c r="A41" s="110" t="s">
        <v>63</v>
      </c>
      <c r="B41" s="135">
        <f t="shared" si="0"/>
        <v>0</v>
      </c>
      <c r="C41" s="135">
        <v>0</v>
      </c>
      <c r="D41" s="135">
        <v>0</v>
      </c>
    </row>
    <row r="42" spans="1:4">
      <c r="A42" s="110" t="s">
        <v>64</v>
      </c>
      <c r="B42" s="135">
        <f t="shared" si="0"/>
        <v>0</v>
      </c>
      <c r="C42" s="135">
        <v>0</v>
      </c>
      <c r="D42" s="135">
        <v>0</v>
      </c>
    </row>
    <row r="43" spans="1:4">
      <c r="A43" s="108" t="s">
        <v>65</v>
      </c>
      <c r="B43" s="139">
        <f t="shared" si="0"/>
        <v>0</v>
      </c>
      <c r="C43" s="139">
        <v>0</v>
      </c>
      <c r="D43" s="139">
        <v>0</v>
      </c>
    </row>
    <row r="44" spans="1:4">
      <c r="A44" s="110" t="s">
        <v>66</v>
      </c>
      <c r="B44" s="135">
        <f t="shared" si="0"/>
        <v>0</v>
      </c>
      <c r="C44" s="135">
        <v>0</v>
      </c>
      <c r="D44" s="135">
        <v>0</v>
      </c>
    </row>
    <row r="45" spans="1:4">
      <c r="A45" s="106" t="s">
        <v>38</v>
      </c>
      <c r="B45" s="138">
        <f t="shared" si="0"/>
        <v>145107.75997953111</v>
      </c>
      <c r="C45" s="138">
        <v>21618.278368279767</v>
      </c>
      <c r="D45" s="138">
        <v>166726.03834781089</v>
      </c>
    </row>
    <row r="46" spans="1:4">
      <c r="A46" s="108" t="s">
        <v>56</v>
      </c>
      <c r="B46" s="139">
        <f t="shared" si="0"/>
        <v>143542.52834477893</v>
      </c>
      <c r="C46" s="139">
        <v>21369.608924312641</v>
      </c>
      <c r="D46" s="139">
        <v>164912.13726909156</v>
      </c>
    </row>
    <row r="47" spans="1:4">
      <c r="A47" s="110" t="s">
        <v>67</v>
      </c>
      <c r="B47" s="135">
        <f t="shared" si="0"/>
        <v>5344.4772719010571</v>
      </c>
      <c r="C47" s="135">
        <v>7.5042471762556655</v>
      </c>
      <c r="D47" s="135">
        <v>5351.9815190773124</v>
      </c>
    </row>
    <row r="48" spans="1:4">
      <c r="A48" s="110" t="s">
        <v>57</v>
      </c>
      <c r="B48" s="135">
        <f t="shared" si="0"/>
        <v>55515.957321507391</v>
      </c>
      <c r="C48" s="135">
        <v>11433.048157027602</v>
      </c>
      <c r="D48" s="135">
        <v>66949.005478534993</v>
      </c>
    </row>
    <row r="49" spans="1:4">
      <c r="A49" s="110" t="s">
        <v>68</v>
      </c>
      <c r="B49" s="135">
        <f t="shared" si="0"/>
        <v>1071.4576730658814</v>
      </c>
      <c r="C49" s="135">
        <v>26.895103084206191</v>
      </c>
      <c r="D49" s="135">
        <v>1098.3527761500875</v>
      </c>
    </row>
    <row r="50" spans="1:4">
      <c r="A50" s="110" t="s">
        <v>69</v>
      </c>
      <c r="B50" s="135">
        <f t="shared" si="0"/>
        <v>19.243325397083755</v>
      </c>
      <c r="C50" s="135">
        <v>2.9736102672164657</v>
      </c>
      <c r="D50" s="135">
        <v>22.21693566430022</v>
      </c>
    </row>
    <row r="51" spans="1:4">
      <c r="A51" s="110" t="s">
        <v>58</v>
      </c>
      <c r="B51" s="135">
        <f t="shared" si="0"/>
        <v>81591.191459492751</v>
      </c>
      <c r="C51" s="135">
        <v>9899.1552397127998</v>
      </c>
      <c r="D51" s="135">
        <v>91490.346699205547</v>
      </c>
    </row>
    <row r="52" spans="1:4">
      <c r="A52" s="110" t="s">
        <v>59</v>
      </c>
      <c r="B52" s="135">
        <f t="shared" si="0"/>
        <v>0.20129341477677187</v>
      </c>
      <c r="C52" s="135">
        <v>3.2567044561273968E-2</v>
      </c>
      <c r="D52" s="135">
        <v>0.23386045933804583</v>
      </c>
    </row>
    <row r="53" spans="1:4">
      <c r="A53" s="110" t="s">
        <v>70</v>
      </c>
      <c r="B53" s="135">
        <f t="shared" si="0"/>
        <v>0</v>
      </c>
      <c r="C53" s="135">
        <v>0</v>
      </c>
      <c r="D53" s="135">
        <v>0</v>
      </c>
    </row>
    <row r="54" spans="1:4">
      <c r="A54" s="108"/>
      <c r="B54" s="139">
        <f t="shared" si="0"/>
        <v>0</v>
      </c>
      <c r="C54" s="139"/>
      <c r="D54" s="139"/>
    </row>
    <row r="55" spans="1:4">
      <c r="A55" s="110"/>
      <c r="B55" s="135">
        <f t="shared" si="0"/>
        <v>0</v>
      </c>
      <c r="C55" s="135"/>
      <c r="D55" s="135"/>
    </row>
    <row r="56" spans="1:4">
      <c r="A56" s="110"/>
      <c r="B56" s="135">
        <f t="shared" si="0"/>
        <v>0</v>
      </c>
      <c r="C56" s="135"/>
      <c r="D56" s="135"/>
    </row>
    <row r="57" spans="1:4">
      <c r="A57" s="110"/>
      <c r="B57" s="135">
        <f t="shared" si="0"/>
        <v>0</v>
      </c>
      <c r="C57" s="135"/>
      <c r="D57" s="135"/>
    </row>
    <row r="58" spans="1:4">
      <c r="A58" s="110"/>
      <c r="B58" s="135">
        <f t="shared" si="0"/>
        <v>0</v>
      </c>
      <c r="C58" s="135"/>
      <c r="D58" s="135"/>
    </row>
    <row r="59" spans="1:4">
      <c r="A59" s="110"/>
      <c r="B59" s="135">
        <f t="shared" si="0"/>
        <v>0</v>
      </c>
      <c r="C59" s="135"/>
      <c r="D59" s="135"/>
    </row>
    <row r="60" spans="1:4">
      <c r="A60" s="110"/>
      <c r="B60" s="135">
        <f t="shared" si="0"/>
        <v>0</v>
      </c>
      <c r="C60" s="135"/>
      <c r="D60" s="135"/>
    </row>
    <row r="61" spans="1:4">
      <c r="A61" s="110"/>
      <c r="B61" s="135">
        <f t="shared" si="0"/>
        <v>0</v>
      </c>
      <c r="C61" s="135"/>
      <c r="D61" s="135"/>
    </row>
    <row r="62" spans="1:4">
      <c r="A62" s="108" t="s">
        <v>60</v>
      </c>
      <c r="B62" s="139">
        <f t="shared" si="0"/>
        <v>569.93759692907201</v>
      </c>
      <c r="C62" s="139">
        <v>126.05262877009616</v>
      </c>
      <c r="D62" s="139">
        <v>695.99022569916815</v>
      </c>
    </row>
    <row r="63" spans="1:4">
      <c r="A63" s="110" t="s">
        <v>67</v>
      </c>
      <c r="B63" s="135">
        <f t="shared" si="0"/>
        <v>0</v>
      </c>
      <c r="C63" s="135">
        <v>0</v>
      </c>
      <c r="D63" s="135">
        <v>0</v>
      </c>
    </row>
    <row r="64" spans="1:4">
      <c r="A64" s="110" t="s">
        <v>57</v>
      </c>
      <c r="B64" s="135">
        <f t="shared" si="0"/>
        <v>569.93722157771106</v>
      </c>
      <c r="C64" s="135">
        <v>126.05222672839844</v>
      </c>
      <c r="D64" s="135">
        <v>695.98944830610947</v>
      </c>
    </row>
    <row r="65" spans="1:4">
      <c r="A65" s="110" t="s">
        <v>68</v>
      </c>
      <c r="B65" s="135">
        <f t="shared" si="0"/>
        <v>0</v>
      </c>
      <c r="C65" s="135">
        <v>0</v>
      </c>
      <c r="D65" s="135">
        <v>0</v>
      </c>
    </row>
    <row r="66" spans="1:4">
      <c r="A66" s="110" t="s">
        <v>69</v>
      </c>
      <c r="B66" s="135">
        <f t="shared" si="0"/>
        <v>0</v>
      </c>
      <c r="C66" s="135">
        <v>0</v>
      </c>
      <c r="D66" s="135">
        <v>0</v>
      </c>
    </row>
    <row r="67" spans="1:4">
      <c r="A67" s="110" t="s">
        <v>58</v>
      </c>
      <c r="B67" s="135">
        <f t="shared" si="0"/>
        <v>3.7535136093341966E-4</v>
      </c>
      <c r="C67" s="135">
        <v>4.0204169772472967E-4</v>
      </c>
      <c r="D67" s="135">
        <v>7.7739305865814933E-4</v>
      </c>
    </row>
    <row r="68" spans="1:4">
      <c r="A68" s="110" t="s">
        <v>59</v>
      </c>
      <c r="B68" s="135">
        <f t="shared" ref="B68:B131" si="1">D68-C68</f>
        <v>0</v>
      </c>
      <c r="C68" s="135">
        <v>0</v>
      </c>
      <c r="D68" s="135">
        <v>0</v>
      </c>
    </row>
    <row r="69" spans="1:4">
      <c r="A69" s="110" t="s">
        <v>70</v>
      </c>
      <c r="B69" s="135">
        <f t="shared" si="1"/>
        <v>0</v>
      </c>
      <c r="C69" s="135">
        <v>0</v>
      </c>
      <c r="D69" s="135">
        <v>0</v>
      </c>
    </row>
    <row r="70" spans="1:4">
      <c r="A70" s="108" t="s">
        <v>61</v>
      </c>
      <c r="B70" s="139">
        <f t="shared" si="1"/>
        <v>993.35269290658141</v>
      </c>
      <c r="C70" s="139">
        <v>122.38477897029142</v>
      </c>
      <c r="D70" s="139">
        <v>1115.7374718768729</v>
      </c>
    </row>
    <row r="71" spans="1:4">
      <c r="A71" s="110" t="s">
        <v>62</v>
      </c>
      <c r="B71" s="135">
        <f t="shared" si="1"/>
        <v>992.18692162816353</v>
      </c>
      <c r="C71" s="135">
        <v>122.18434943301429</v>
      </c>
      <c r="D71" s="135">
        <v>1114.3712710611778</v>
      </c>
    </row>
    <row r="72" spans="1:4">
      <c r="A72" s="110" t="s">
        <v>63</v>
      </c>
      <c r="B72" s="135">
        <f t="shared" si="1"/>
        <v>1.1657712784179242</v>
      </c>
      <c r="C72" s="135">
        <v>0.20042953727713569</v>
      </c>
      <c r="D72" s="135">
        <v>1.3662008156950598</v>
      </c>
    </row>
    <row r="73" spans="1:4">
      <c r="A73" s="110" t="s">
        <v>64</v>
      </c>
      <c r="B73" s="135">
        <f t="shared" si="1"/>
        <v>0</v>
      </c>
      <c r="C73" s="135">
        <v>0</v>
      </c>
      <c r="D73" s="135">
        <v>0</v>
      </c>
    </row>
    <row r="74" spans="1:4">
      <c r="A74" s="110" t="s">
        <v>71</v>
      </c>
      <c r="B74" s="135">
        <f t="shared" si="1"/>
        <v>0</v>
      </c>
      <c r="C74" s="135">
        <v>0</v>
      </c>
      <c r="D74" s="135">
        <v>0</v>
      </c>
    </row>
    <row r="75" spans="1:4">
      <c r="A75" s="108" t="s">
        <v>65</v>
      </c>
      <c r="B75" s="139">
        <f t="shared" si="1"/>
        <v>1.9413449165516778</v>
      </c>
      <c r="C75" s="139">
        <v>0.2320362267398394</v>
      </c>
      <c r="D75" s="139">
        <v>2.1733811432915173</v>
      </c>
    </row>
    <row r="76" spans="1:4">
      <c r="A76" s="110" t="s">
        <v>66</v>
      </c>
      <c r="B76" s="135">
        <f t="shared" si="1"/>
        <v>0.19898135820292448</v>
      </c>
      <c r="C76" s="135">
        <v>2.0447062875885026E-2</v>
      </c>
      <c r="D76" s="135">
        <v>0.2194284210788095</v>
      </c>
    </row>
    <row r="77" spans="1:4">
      <c r="A77" s="110" t="s">
        <v>72</v>
      </c>
      <c r="B77" s="135">
        <f t="shared" si="1"/>
        <v>1.7423635583487533</v>
      </c>
      <c r="C77" s="135">
        <v>0.21158916386395438</v>
      </c>
      <c r="D77" s="135">
        <v>1.9539527222127078</v>
      </c>
    </row>
    <row r="78" spans="1:4">
      <c r="A78" s="106" t="s">
        <v>39</v>
      </c>
      <c r="B78" s="138">
        <f t="shared" si="1"/>
        <v>14359.628767637269</v>
      </c>
      <c r="C78" s="138">
        <v>983.0337600368822</v>
      </c>
      <c r="D78" s="138">
        <v>15342.662527674151</v>
      </c>
    </row>
    <row r="79" spans="1:4">
      <c r="A79" s="108" t="s">
        <v>56</v>
      </c>
      <c r="B79" s="139">
        <f t="shared" si="1"/>
        <v>14214.254146463496</v>
      </c>
      <c r="C79" s="139">
        <v>959.94853564172649</v>
      </c>
      <c r="D79" s="139">
        <v>15174.202682105222</v>
      </c>
    </row>
    <row r="80" spans="1:4">
      <c r="A80" s="110" t="s">
        <v>67</v>
      </c>
      <c r="B80" s="135">
        <f t="shared" si="1"/>
        <v>18.232618994507902</v>
      </c>
      <c r="C80" s="135">
        <v>0.31797691022852148</v>
      </c>
      <c r="D80" s="135">
        <v>18.550595904736422</v>
      </c>
    </row>
    <row r="81" spans="1:4">
      <c r="A81" s="110" t="s">
        <v>57</v>
      </c>
      <c r="B81" s="135">
        <f t="shared" si="1"/>
        <v>9.6258449603386698</v>
      </c>
      <c r="C81" s="135">
        <v>0.1307112648376606</v>
      </c>
      <c r="D81" s="135">
        <v>9.7565562251763307</v>
      </c>
    </row>
    <row r="82" spans="1:4">
      <c r="A82" s="110" t="s">
        <v>68</v>
      </c>
      <c r="B82" s="135">
        <f t="shared" si="1"/>
        <v>1052.960831108421</v>
      </c>
      <c r="C82" s="135">
        <v>13.787256324939335</v>
      </c>
      <c r="D82" s="135">
        <v>1066.7480874333603</v>
      </c>
    </row>
    <row r="83" spans="1:4">
      <c r="A83" s="110" t="s">
        <v>58</v>
      </c>
      <c r="B83" s="135">
        <f t="shared" si="1"/>
        <v>13133.434851400229</v>
      </c>
      <c r="C83" s="135">
        <v>945.71259114172096</v>
      </c>
      <c r="D83" s="135">
        <v>14079.147442541949</v>
      </c>
    </row>
    <row r="84" spans="1:4">
      <c r="A84" s="110" t="s">
        <v>59</v>
      </c>
      <c r="B84" s="135">
        <f t="shared" si="1"/>
        <v>0</v>
      </c>
      <c r="C84" s="135">
        <v>0</v>
      </c>
      <c r="D84" s="135">
        <v>0</v>
      </c>
    </row>
    <row r="85" spans="1:4">
      <c r="A85" s="110" t="s">
        <v>73</v>
      </c>
      <c r="B85" s="135">
        <f t="shared" si="1"/>
        <v>0</v>
      </c>
      <c r="C85" s="135">
        <v>0</v>
      </c>
      <c r="D85" s="135">
        <v>0</v>
      </c>
    </row>
    <row r="86" spans="1:4">
      <c r="A86" s="108"/>
      <c r="B86" s="139">
        <f t="shared" si="1"/>
        <v>0</v>
      </c>
      <c r="C86" s="139"/>
      <c r="D86" s="139"/>
    </row>
    <row r="87" spans="1:4">
      <c r="A87" s="110"/>
      <c r="B87" s="135">
        <f t="shared" si="1"/>
        <v>0</v>
      </c>
      <c r="C87" s="135"/>
      <c r="D87" s="135"/>
    </row>
    <row r="88" spans="1:4">
      <c r="A88" s="110"/>
      <c r="B88" s="135">
        <f t="shared" si="1"/>
        <v>0</v>
      </c>
      <c r="C88" s="135"/>
      <c r="D88" s="135"/>
    </row>
    <row r="89" spans="1:4">
      <c r="A89" s="110"/>
      <c r="B89" s="135">
        <f t="shared" si="1"/>
        <v>0</v>
      </c>
      <c r="C89" s="135"/>
      <c r="D89" s="135"/>
    </row>
    <row r="90" spans="1:4">
      <c r="A90" s="110"/>
      <c r="B90" s="135">
        <f t="shared" si="1"/>
        <v>0</v>
      </c>
      <c r="C90" s="135"/>
      <c r="D90" s="135"/>
    </row>
    <row r="91" spans="1:4">
      <c r="A91" s="110"/>
      <c r="B91" s="135">
        <f t="shared" si="1"/>
        <v>0</v>
      </c>
      <c r="C91" s="135"/>
      <c r="D91" s="135"/>
    </row>
    <row r="92" spans="1:4">
      <c r="A92" s="110"/>
      <c r="B92" s="135">
        <f t="shared" si="1"/>
        <v>0</v>
      </c>
      <c r="C92" s="135"/>
      <c r="D92" s="135"/>
    </row>
    <row r="93" spans="1:4">
      <c r="A93" s="108" t="s">
        <v>60</v>
      </c>
      <c r="B93" s="139">
        <f t="shared" si="1"/>
        <v>18.468159171917673</v>
      </c>
      <c r="C93" s="139">
        <v>1.6810144012052848</v>
      </c>
      <c r="D93" s="139">
        <v>20.149173573122958</v>
      </c>
    </row>
    <row r="94" spans="1:4">
      <c r="A94" s="110" t="s">
        <v>67</v>
      </c>
      <c r="B94" s="135">
        <f t="shared" si="1"/>
        <v>0</v>
      </c>
      <c r="C94" s="135">
        <v>0</v>
      </c>
      <c r="D94" s="135">
        <v>0</v>
      </c>
    </row>
    <row r="95" spans="1:4">
      <c r="A95" s="110" t="s">
        <v>57</v>
      </c>
      <c r="B95" s="135">
        <f t="shared" si="1"/>
        <v>9.2735848722537568</v>
      </c>
      <c r="C95" s="135">
        <v>0.88388060135026503</v>
      </c>
      <c r="D95" s="135">
        <v>10.157465473604022</v>
      </c>
    </row>
    <row r="96" spans="1:4">
      <c r="A96" s="110" t="s">
        <v>68</v>
      </c>
      <c r="B96" s="135">
        <f t="shared" si="1"/>
        <v>0</v>
      </c>
      <c r="C96" s="135">
        <v>0</v>
      </c>
      <c r="D96" s="135">
        <v>0</v>
      </c>
    </row>
    <row r="97" spans="1:4">
      <c r="A97" s="110" t="s">
        <v>58</v>
      </c>
      <c r="B97" s="135">
        <f t="shared" si="1"/>
        <v>9.1945742996639144</v>
      </c>
      <c r="C97" s="135">
        <v>0.79713379985501964</v>
      </c>
      <c r="D97" s="135">
        <v>9.9917080995189345</v>
      </c>
    </row>
    <row r="98" spans="1:4">
      <c r="A98" s="110" t="s">
        <v>59</v>
      </c>
      <c r="B98" s="135">
        <f t="shared" si="1"/>
        <v>0</v>
      </c>
      <c r="C98" s="135">
        <v>0</v>
      </c>
      <c r="D98" s="135">
        <v>0</v>
      </c>
    </row>
    <row r="99" spans="1:4">
      <c r="A99" s="110" t="s">
        <v>73</v>
      </c>
      <c r="B99" s="135">
        <f t="shared" si="1"/>
        <v>0</v>
      </c>
      <c r="C99" s="135">
        <v>0</v>
      </c>
      <c r="D99" s="135">
        <v>0</v>
      </c>
    </row>
    <row r="100" spans="1:4">
      <c r="A100" s="108" t="s">
        <v>61</v>
      </c>
      <c r="B100" s="139">
        <f t="shared" si="1"/>
        <v>126.70081146560065</v>
      </c>
      <c r="C100" s="139">
        <v>21.385482530045316</v>
      </c>
      <c r="D100" s="139">
        <v>148.08629399564597</v>
      </c>
    </row>
    <row r="101" spans="1:4">
      <c r="A101" s="110" t="s">
        <v>62</v>
      </c>
      <c r="B101" s="135">
        <f t="shared" si="1"/>
        <v>126.70081146560065</v>
      </c>
      <c r="C101" s="135">
        <v>21.385482530045316</v>
      </c>
      <c r="D101" s="135">
        <v>148.08629399564597</v>
      </c>
    </row>
    <row r="102" spans="1:4">
      <c r="A102" s="110" t="s">
        <v>63</v>
      </c>
      <c r="B102" s="135">
        <f t="shared" si="1"/>
        <v>0</v>
      </c>
      <c r="C102" s="135">
        <v>0</v>
      </c>
      <c r="D102" s="135">
        <v>0</v>
      </c>
    </row>
    <row r="103" spans="1:4">
      <c r="A103" s="110" t="s">
        <v>64</v>
      </c>
      <c r="B103" s="135">
        <f t="shared" si="1"/>
        <v>0</v>
      </c>
      <c r="C103" s="135">
        <v>0</v>
      </c>
      <c r="D103" s="135">
        <v>0</v>
      </c>
    </row>
    <row r="104" spans="1:4">
      <c r="A104" s="110" t="s">
        <v>71</v>
      </c>
      <c r="B104" s="135">
        <f t="shared" si="1"/>
        <v>0</v>
      </c>
      <c r="C104" s="135">
        <v>0</v>
      </c>
      <c r="D104" s="135">
        <v>0</v>
      </c>
    </row>
    <row r="105" spans="1:4">
      <c r="A105" s="108" t="s">
        <v>65</v>
      </c>
      <c r="B105" s="139">
        <f t="shared" si="1"/>
        <v>0.20565053625485072</v>
      </c>
      <c r="C105" s="139">
        <v>1.8727463905011506E-2</v>
      </c>
      <c r="D105" s="139">
        <v>0.22437800015986223</v>
      </c>
    </row>
    <row r="106" spans="1:4">
      <c r="A106" s="110" t="s">
        <v>66</v>
      </c>
      <c r="B106" s="135">
        <f t="shared" si="1"/>
        <v>0</v>
      </c>
      <c r="C106" s="135">
        <v>0</v>
      </c>
      <c r="D106" s="135">
        <v>0</v>
      </c>
    </row>
    <row r="107" spans="1:4">
      <c r="A107" s="110" t="s">
        <v>74</v>
      </c>
      <c r="B107" s="135">
        <f t="shared" si="1"/>
        <v>0.20565053625485072</v>
      </c>
      <c r="C107" s="135">
        <v>1.8727463905011506E-2</v>
      </c>
      <c r="D107" s="135">
        <v>0.22437800015986223</v>
      </c>
    </row>
    <row r="108" spans="1:4">
      <c r="A108" s="104" t="s">
        <v>94</v>
      </c>
      <c r="B108" s="137">
        <f t="shared" si="1"/>
        <v>99463.52374661807</v>
      </c>
      <c r="C108" s="137">
        <v>15298.99762776147</v>
      </c>
      <c r="D108" s="137">
        <v>114762.52137437953</v>
      </c>
    </row>
    <row r="109" spans="1:4">
      <c r="A109" s="106" t="s">
        <v>49</v>
      </c>
      <c r="B109" s="138">
        <f t="shared" si="1"/>
        <v>28285.298135713769</v>
      </c>
      <c r="C109" s="138">
        <v>5833.5353016409372</v>
      </c>
      <c r="D109" s="138">
        <v>34118.833437354704</v>
      </c>
    </row>
    <row r="110" spans="1:4">
      <c r="A110" s="108" t="s">
        <v>56</v>
      </c>
      <c r="B110" s="139">
        <f t="shared" si="1"/>
        <v>28039.098198404587</v>
      </c>
      <c r="C110" s="139">
        <v>5774.7198970032414</v>
      </c>
      <c r="D110" s="139">
        <v>33813.818095407827</v>
      </c>
    </row>
    <row r="111" spans="1:4">
      <c r="A111" s="110" t="s">
        <v>67</v>
      </c>
      <c r="B111" s="135">
        <f t="shared" si="1"/>
        <v>185.35088218812118</v>
      </c>
      <c r="C111" s="135">
        <v>54.251495157495754</v>
      </c>
      <c r="D111" s="135">
        <v>239.60237734561693</v>
      </c>
    </row>
    <row r="112" spans="1:4">
      <c r="A112" s="110" t="s">
        <v>57</v>
      </c>
      <c r="B112" s="135">
        <f t="shared" si="1"/>
        <v>1376.4914864392217</v>
      </c>
      <c r="C112" s="135">
        <v>231.18447281925634</v>
      </c>
      <c r="D112" s="135">
        <v>1607.6759592584781</v>
      </c>
    </row>
    <row r="113" spans="1:4">
      <c r="A113" s="110" t="s">
        <v>68</v>
      </c>
      <c r="B113" s="135">
        <f t="shared" si="1"/>
        <v>164.46416396657153</v>
      </c>
      <c r="C113" s="135">
        <v>3.8012309122754933</v>
      </c>
      <c r="D113" s="135">
        <v>168.26539487884702</v>
      </c>
    </row>
    <row r="114" spans="1:4">
      <c r="A114" s="110" t="s">
        <v>69</v>
      </c>
      <c r="B114" s="135">
        <f t="shared" si="1"/>
        <v>4.3562150097288281</v>
      </c>
      <c r="C114" s="135">
        <v>0.76186626312256811</v>
      </c>
      <c r="D114" s="135">
        <v>5.1180812728513967</v>
      </c>
    </row>
    <row r="115" spans="1:4">
      <c r="A115" s="110" t="s">
        <v>58</v>
      </c>
      <c r="B115" s="135">
        <f t="shared" si="1"/>
        <v>26308.408241565452</v>
      </c>
      <c r="C115" s="135">
        <v>5484.7149370661609</v>
      </c>
      <c r="D115" s="135">
        <v>31793.123178631613</v>
      </c>
    </row>
    <row r="116" spans="1:4">
      <c r="A116" s="110" t="s">
        <v>59</v>
      </c>
      <c r="B116" s="135">
        <f t="shared" si="1"/>
        <v>2.7209235486360735E-2</v>
      </c>
      <c r="C116" s="135">
        <v>5.894784929991001E-3</v>
      </c>
      <c r="D116" s="135">
        <v>3.3104020416351736E-2</v>
      </c>
    </row>
    <row r="117" spans="1:4">
      <c r="A117" s="110" t="s">
        <v>70</v>
      </c>
      <c r="B117" s="135">
        <f t="shared" si="1"/>
        <v>0</v>
      </c>
      <c r="C117" s="135">
        <v>0</v>
      </c>
      <c r="D117" s="135">
        <v>0</v>
      </c>
    </row>
    <row r="118" spans="1:4">
      <c r="A118" s="108"/>
      <c r="B118" s="139">
        <f t="shared" si="1"/>
        <v>0</v>
      </c>
      <c r="C118" s="139"/>
      <c r="D118" s="139"/>
    </row>
    <row r="119" spans="1:4">
      <c r="A119" s="110"/>
      <c r="B119" s="135">
        <f t="shared" si="1"/>
        <v>0</v>
      </c>
      <c r="C119" s="135"/>
      <c r="D119" s="135"/>
    </row>
    <row r="120" spans="1:4">
      <c r="A120" s="110"/>
      <c r="B120" s="135">
        <f t="shared" si="1"/>
        <v>0</v>
      </c>
      <c r="C120" s="135"/>
      <c r="D120" s="135"/>
    </row>
    <row r="121" spans="1:4">
      <c r="A121" s="110"/>
      <c r="B121" s="135">
        <f t="shared" si="1"/>
        <v>0</v>
      </c>
      <c r="C121" s="135"/>
      <c r="D121" s="135"/>
    </row>
    <row r="122" spans="1:4">
      <c r="A122" s="110"/>
      <c r="B122" s="135">
        <f t="shared" si="1"/>
        <v>0</v>
      </c>
      <c r="C122" s="135"/>
      <c r="D122" s="135"/>
    </row>
    <row r="123" spans="1:4">
      <c r="A123" s="110"/>
      <c r="B123" s="135">
        <f t="shared" si="1"/>
        <v>0</v>
      </c>
      <c r="C123" s="135"/>
      <c r="D123" s="135"/>
    </row>
    <row r="124" spans="1:4">
      <c r="A124" s="110"/>
      <c r="B124" s="135">
        <f t="shared" si="1"/>
        <v>0</v>
      </c>
      <c r="C124" s="135"/>
      <c r="D124" s="135"/>
    </row>
    <row r="125" spans="1:4">
      <c r="A125" s="110"/>
      <c r="B125" s="135">
        <f t="shared" si="1"/>
        <v>0</v>
      </c>
      <c r="C125" s="135"/>
      <c r="D125" s="135"/>
    </row>
    <row r="126" spans="1:4">
      <c r="A126" s="108" t="s">
        <v>60</v>
      </c>
      <c r="B126" s="139">
        <f t="shared" si="1"/>
        <v>114.59525498172503</v>
      </c>
      <c r="C126" s="139">
        <v>24.80863920254912</v>
      </c>
      <c r="D126" s="139">
        <v>139.40389418427415</v>
      </c>
    </row>
    <row r="127" spans="1:4">
      <c r="A127" s="110" t="s">
        <v>67</v>
      </c>
      <c r="B127" s="135">
        <f t="shared" si="1"/>
        <v>0</v>
      </c>
      <c r="C127" s="135">
        <v>0</v>
      </c>
      <c r="D127" s="135">
        <v>0</v>
      </c>
    </row>
    <row r="128" spans="1:4">
      <c r="A128" s="110" t="s">
        <v>57</v>
      </c>
      <c r="B128" s="135">
        <f t="shared" si="1"/>
        <v>10.022172517152898</v>
      </c>
      <c r="C128" s="135">
        <v>2.0926329552789178</v>
      </c>
      <c r="D128" s="135">
        <v>12.114805472431815</v>
      </c>
    </row>
    <row r="129" spans="1:4">
      <c r="A129" s="110" t="s">
        <v>68</v>
      </c>
      <c r="B129" s="135">
        <f t="shared" si="1"/>
        <v>0</v>
      </c>
      <c r="C129" s="135">
        <v>0</v>
      </c>
      <c r="D129" s="135">
        <v>0</v>
      </c>
    </row>
    <row r="130" spans="1:4">
      <c r="A130" s="110" t="s">
        <v>69</v>
      </c>
      <c r="B130" s="135">
        <f t="shared" si="1"/>
        <v>0</v>
      </c>
      <c r="C130" s="135">
        <v>0</v>
      </c>
      <c r="D130" s="135">
        <v>0</v>
      </c>
    </row>
    <row r="131" spans="1:4">
      <c r="A131" s="110" t="s">
        <v>58</v>
      </c>
      <c r="B131" s="135">
        <f t="shared" si="1"/>
        <v>104.57308246457214</v>
      </c>
      <c r="C131" s="135">
        <v>22.716006247270201</v>
      </c>
      <c r="D131" s="135">
        <v>127.28908871184234</v>
      </c>
    </row>
    <row r="132" spans="1:4">
      <c r="A132" s="110" t="s">
        <v>59</v>
      </c>
      <c r="B132" s="135">
        <f t="shared" ref="B132:B195" si="2">D132-C132</f>
        <v>0</v>
      </c>
      <c r="C132" s="135">
        <v>0</v>
      </c>
      <c r="D132" s="135">
        <v>0</v>
      </c>
    </row>
    <row r="133" spans="1:4">
      <c r="A133" s="110" t="s">
        <v>70</v>
      </c>
      <c r="B133" s="135">
        <f t="shared" si="2"/>
        <v>0</v>
      </c>
      <c r="C133" s="135">
        <v>0</v>
      </c>
      <c r="D133" s="135">
        <v>0</v>
      </c>
    </row>
    <row r="134" spans="1:4">
      <c r="A134" s="108" t="s">
        <v>61</v>
      </c>
      <c r="B134" s="139">
        <f t="shared" si="2"/>
        <v>130.93332063241525</v>
      </c>
      <c r="C134" s="139">
        <v>33.868153105131967</v>
      </c>
      <c r="D134" s="139">
        <v>164.80147373754721</v>
      </c>
    </row>
    <row r="135" spans="1:4">
      <c r="A135" s="110" t="s">
        <v>62</v>
      </c>
      <c r="B135" s="135">
        <f t="shared" si="2"/>
        <v>130.7378024981148</v>
      </c>
      <c r="C135" s="135">
        <v>33.821474183582502</v>
      </c>
      <c r="D135" s="135">
        <v>164.5592766816973</v>
      </c>
    </row>
    <row r="136" spans="1:4">
      <c r="A136" s="110" t="s">
        <v>63</v>
      </c>
      <c r="B136" s="135">
        <f t="shared" si="2"/>
        <v>0.19551813430044657</v>
      </c>
      <c r="C136" s="135">
        <v>4.6678921549466977E-2</v>
      </c>
      <c r="D136" s="135">
        <v>0.24219705584991355</v>
      </c>
    </row>
    <row r="137" spans="1:4">
      <c r="A137" s="110" t="s">
        <v>64</v>
      </c>
      <c r="B137" s="135">
        <f t="shared" si="2"/>
        <v>0</v>
      </c>
      <c r="C137" s="135">
        <v>0</v>
      </c>
      <c r="D137" s="135">
        <v>0</v>
      </c>
    </row>
    <row r="138" spans="1:4">
      <c r="A138" s="110" t="s">
        <v>71</v>
      </c>
      <c r="B138" s="135">
        <f t="shared" si="2"/>
        <v>0</v>
      </c>
      <c r="C138" s="135">
        <v>0</v>
      </c>
      <c r="D138" s="135">
        <v>0</v>
      </c>
    </row>
    <row r="139" spans="1:4">
      <c r="A139" s="108" t="s">
        <v>65</v>
      </c>
      <c r="B139" s="139">
        <f t="shared" si="2"/>
        <v>0.67136169503660814</v>
      </c>
      <c r="C139" s="139">
        <v>0.1386123300150543</v>
      </c>
      <c r="D139" s="139">
        <v>0.80997402505166238</v>
      </c>
    </row>
    <row r="140" spans="1:4">
      <c r="A140" s="110" t="s">
        <v>66</v>
      </c>
      <c r="B140" s="135">
        <f t="shared" si="2"/>
        <v>0.11037178406326831</v>
      </c>
      <c r="C140" s="135">
        <v>2.1269896328998873E-2</v>
      </c>
      <c r="D140" s="135">
        <v>0.13164168039226717</v>
      </c>
    </row>
    <row r="141" spans="1:4">
      <c r="A141" s="110" t="s">
        <v>72</v>
      </c>
      <c r="B141" s="135">
        <f t="shared" si="2"/>
        <v>0.56098991097333972</v>
      </c>
      <c r="C141" s="135">
        <v>0.11734243368605543</v>
      </c>
      <c r="D141" s="135">
        <v>0.67833234465939518</v>
      </c>
    </row>
    <row r="142" spans="1:4">
      <c r="A142" s="106" t="s">
        <v>75</v>
      </c>
      <c r="B142" s="138">
        <f t="shared" si="2"/>
        <v>47857.330041641151</v>
      </c>
      <c r="C142" s="138">
        <v>8509.6892286073889</v>
      </c>
      <c r="D142" s="138">
        <v>56367.019270248544</v>
      </c>
    </row>
    <row r="143" spans="1:4">
      <c r="A143" s="108" t="s">
        <v>56</v>
      </c>
      <c r="B143" s="139">
        <f t="shared" si="2"/>
        <v>47856.607748806506</v>
      </c>
      <c r="C143" s="139">
        <v>8509.6220271427483</v>
      </c>
      <c r="D143" s="139">
        <v>56366.229775949258</v>
      </c>
    </row>
    <row r="144" spans="1:4">
      <c r="A144" s="110" t="s">
        <v>58</v>
      </c>
      <c r="B144" s="135">
        <f t="shared" si="2"/>
        <v>47849.145525671003</v>
      </c>
      <c r="C144" s="135">
        <v>8508.3340559483095</v>
      </c>
      <c r="D144" s="135">
        <v>56357.479581619315</v>
      </c>
    </row>
    <row r="145" spans="1:4">
      <c r="A145" s="110" t="s">
        <v>59</v>
      </c>
      <c r="B145" s="135">
        <f t="shared" si="2"/>
        <v>0.56339144772572125</v>
      </c>
      <c r="C145" s="135">
        <v>0.11708105077089122</v>
      </c>
      <c r="D145" s="135">
        <v>0.68047249849661251</v>
      </c>
    </row>
    <row r="146" spans="1:4">
      <c r="A146" s="110" t="s">
        <v>76</v>
      </c>
      <c r="B146" s="135">
        <f t="shared" si="2"/>
        <v>6.5307803837618508</v>
      </c>
      <c r="C146" s="135">
        <v>1.0807724707174999</v>
      </c>
      <c r="D146" s="135">
        <v>7.6115528544793509</v>
      </c>
    </row>
    <row r="147" spans="1:4">
      <c r="A147" s="110" t="s">
        <v>70</v>
      </c>
      <c r="B147" s="135">
        <f t="shared" si="2"/>
        <v>0.36805130401560932</v>
      </c>
      <c r="C147" s="135">
        <v>9.0117672952071196E-2</v>
      </c>
      <c r="D147" s="135">
        <v>0.4581689769676805</v>
      </c>
    </row>
    <row r="148" spans="1:4">
      <c r="A148" s="108"/>
      <c r="B148" s="139">
        <f t="shared" si="2"/>
        <v>0</v>
      </c>
      <c r="C148" s="139"/>
      <c r="D148" s="139"/>
    </row>
    <row r="149" spans="1:4">
      <c r="A149" s="110"/>
      <c r="B149" s="135">
        <f t="shared" si="2"/>
        <v>0</v>
      </c>
      <c r="C149" s="135"/>
      <c r="D149" s="135"/>
    </row>
    <row r="150" spans="1:4">
      <c r="A150" s="110"/>
      <c r="B150" s="135">
        <f t="shared" si="2"/>
        <v>0</v>
      </c>
      <c r="C150" s="135"/>
      <c r="D150" s="135"/>
    </row>
    <row r="151" spans="1:4">
      <c r="A151" s="110"/>
      <c r="B151" s="135">
        <f t="shared" si="2"/>
        <v>0</v>
      </c>
      <c r="C151" s="135"/>
      <c r="D151" s="135"/>
    </row>
    <row r="152" spans="1:4">
      <c r="A152" s="110"/>
      <c r="B152" s="135">
        <f t="shared" si="2"/>
        <v>0</v>
      </c>
      <c r="C152" s="135"/>
      <c r="D152" s="135"/>
    </row>
    <row r="153" spans="1:4">
      <c r="A153" s="108" t="s">
        <v>61</v>
      </c>
      <c r="B153" s="139">
        <f t="shared" si="2"/>
        <v>4.3046482202270572E-2</v>
      </c>
      <c r="C153" s="139">
        <v>0</v>
      </c>
      <c r="D153" s="139">
        <v>4.3046482202270572E-2</v>
      </c>
    </row>
    <row r="154" spans="1:4">
      <c r="A154" s="110" t="s">
        <v>62</v>
      </c>
      <c r="B154" s="135">
        <f t="shared" si="2"/>
        <v>0</v>
      </c>
      <c r="C154" s="135">
        <v>0</v>
      </c>
      <c r="D154" s="135">
        <v>0</v>
      </c>
    </row>
    <row r="155" spans="1:4">
      <c r="A155" s="110" t="s">
        <v>63</v>
      </c>
      <c r="B155" s="135">
        <f t="shared" si="2"/>
        <v>0</v>
      </c>
      <c r="C155" s="135">
        <v>0</v>
      </c>
      <c r="D155" s="135">
        <v>0</v>
      </c>
    </row>
    <row r="156" spans="1:4">
      <c r="A156" s="110" t="s">
        <v>64</v>
      </c>
      <c r="B156" s="135">
        <f t="shared" si="2"/>
        <v>4.3046482202270572E-2</v>
      </c>
      <c r="C156" s="135">
        <v>0</v>
      </c>
      <c r="D156" s="135">
        <v>4.3046482202270572E-2</v>
      </c>
    </row>
    <row r="157" spans="1:4">
      <c r="A157" s="110" t="s">
        <v>71</v>
      </c>
      <c r="B157" s="135">
        <f t="shared" si="2"/>
        <v>0</v>
      </c>
      <c r="C157" s="135">
        <v>0</v>
      </c>
      <c r="D157" s="135">
        <v>0</v>
      </c>
    </row>
    <row r="158" spans="1:4">
      <c r="A158" s="108" t="s">
        <v>65</v>
      </c>
      <c r="B158" s="139">
        <f t="shared" si="2"/>
        <v>0.67924635243728726</v>
      </c>
      <c r="C158" s="139">
        <v>6.7201464641138547E-2</v>
      </c>
      <c r="D158" s="139">
        <v>0.74644781707842578</v>
      </c>
    </row>
    <row r="159" spans="1:4">
      <c r="A159" s="110" t="s">
        <v>66</v>
      </c>
      <c r="B159" s="135">
        <f t="shared" si="2"/>
        <v>2.7851899641663926E-2</v>
      </c>
      <c r="C159" s="135">
        <v>0</v>
      </c>
      <c r="D159" s="135">
        <v>2.7851899641663926E-2</v>
      </c>
    </row>
    <row r="160" spans="1:4">
      <c r="A160" s="111" t="s">
        <v>72</v>
      </c>
      <c r="B160" s="136">
        <f t="shared" si="2"/>
        <v>0.65139445279562336</v>
      </c>
      <c r="C160" s="136">
        <v>6.7201464641138547E-2</v>
      </c>
      <c r="D160" s="136">
        <v>0.71859591743676188</v>
      </c>
    </row>
    <row r="161" spans="1:4">
      <c r="A161" s="106" t="s">
        <v>77</v>
      </c>
      <c r="B161" s="138">
        <f t="shared" si="2"/>
        <v>23320.895569263135</v>
      </c>
      <c r="C161" s="138">
        <v>955.77309751314419</v>
      </c>
      <c r="D161" s="138">
        <v>24276.668666776281</v>
      </c>
    </row>
    <row r="162" spans="1:4">
      <c r="A162" s="108" t="s">
        <v>56</v>
      </c>
      <c r="B162" s="139">
        <f t="shared" si="2"/>
        <v>23320.543117286041</v>
      </c>
      <c r="C162" s="139">
        <v>955.77309751314419</v>
      </c>
      <c r="D162" s="139">
        <v>24276.316214799186</v>
      </c>
    </row>
    <row r="163" spans="1:4">
      <c r="A163" s="110" t="s">
        <v>58</v>
      </c>
      <c r="B163" s="135">
        <f t="shared" si="2"/>
        <v>23315.237999173787</v>
      </c>
      <c r="C163" s="135">
        <v>955.47266692185303</v>
      </c>
      <c r="D163" s="135">
        <v>24270.710666095641</v>
      </c>
    </row>
    <row r="164" spans="1:4">
      <c r="A164" s="110" t="s">
        <v>59</v>
      </c>
      <c r="B164" s="135">
        <f t="shared" si="2"/>
        <v>0.16675567230124219</v>
      </c>
      <c r="C164" s="135">
        <v>0</v>
      </c>
      <c r="D164" s="135">
        <v>0.16675567230124219</v>
      </c>
    </row>
    <row r="165" spans="1:4">
      <c r="A165" s="110" t="s">
        <v>76</v>
      </c>
      <c r="B165" s="135">
        <f t="shared" si="2"/>
        <v>5.0320558432480338</v>
      </c>
      <c r="C165" s="135">
        <v>0.30043059129114191</v>
      </c>
      <c r="D165" s="135">
        <v>5.3324864345391756</v>
      </c>
    </row>
    <row r="166" spans="1:4">
      <c r="A166" s="110" t="s">
        <v>70</v>
      </c>
      <c r="B166" s="135">
        <f t="shared" si="2"/>
        <v>0.10630659670503409</v>
      </c>
      <c r="C166" s="135">
        <v>0</v>
      </c>
      <c r="D166" s="135">
        <v>0.10630659670503409</v>
      </c>
    </row>
    <row r="167" spans="1:4">
      <c r="A167" s="108"/>
      <c r="B167" s="139">
        <f t="shared" si="2"/>
        <v>0</v>
      </c>
      <c r="C167" s="139"/>
      <c r="D167" s="139"/>
    </row>
    <row r="168" spans="1:4">
      <c r="A168" s="110"/>
      <c r="B168" s="135">
        <f t="shared" si="2"/>
        <v>0</v>
      </c>
      <c r="C168" s="135"/>
      <c r="D168" s="135"/>
    </row>
    <row r="169" spans="1:4">
      <c r="A169" s="110"/>
      <c r="B169" s="135">
        <f t="shared" si="2"/>
        <v>0</v>
      </c>
      <c r="C169" s="135"/>
      <c r="D169" s="135"/>
    </row>
    <row r="170" spans="1:4">
      <c r="A170" s="110"/>
      <c r="B170" s="135">
        <f t="shared" si="2"/>
        <v>0</v>
      </c>
      <c r="C170" s="135"/>
      <c r="D170" s="135"/>
    </row>
    <row r="171" spans="1:4">
      <c r="A171" s="110"/>
      <c r="B171" s="135">
        <f t="shared" si="2"/>
        <v>0</v>
      </c>
      <c r="C171" s="135"/>
      <c r="D171" s="135"/>
    </row>
    <row r="172" spans="1:4">
      <c r="A172" s="108" t="s">
        <v>61</v>
      </c>
      <c r="B172" s="139">
        <f t="shared" si="2"/>
        <v>0</v>
      </c>
      <c r="C172" s="139">
        <v>0</v>
      </c>
      <c r="D172" s="139">
        <v>0</v>
      </c>
    </row>
    <row r="173" spans="1:4">
      <c r="A173" s="110" t="s">
        <v>62</v>
      </c>
      <c r="B173" s="135">
        <f t="shared" si="2"/>
        <v>0</v>
      </c>
      <c r="C173" s="135">
        <v>0</v>
      </c>
      <c r="D173" s="135">
        <v>0</v>
      </c>
    </row>
    <row r="174" spans="1:4">
      <c r="A174" s="110" t="s">
        <v>63</v>
      </c>
      <c r="B174" s="135">
        <f t="shared" si="2"/>
        <v>0</v>
      </c>
      <c r="C174" s="135">
        <v>0</v>
      </c>
      <c r="D174" s="135">
        <v>0</v>
      </c>
    </row>
    <row r="175" spans="1:4">
      <c r="A175" s="110" t="s">
        <v>64</v>
      </c>
      <c r="B175" s="135">
        <f t="shared" si="2"/>
        <v>0</v>
      </c>
      <c r="C175" s="135">
        <v>0</v>
      </c>
      <c r="D175" s="135">
        <v>0</v>
      </c>
    </row>
    <row r="176" spans="1:4">
      <c r="A176" s="110" t="s">
        <v>71</v>
      </c>
      <c r="B176" s="135">
        <f t="shared" si="2"/>
        <v>0</v>
      </c>
      <c r="C176" s="135">
        <v>0</v>
      </c>
      <c r="D176" s="135">
        <v>0</v>
      </c>
    </row>
    <row r="177" spans="1:4">
      <c r="A177" s="108" t="s">
        <v>65</v>
      </c>
      <c r="B177" s="139">
        <f t="shared" si="2"/>
        <v>0.35245197709293358</v>
      </c>
      <c r="C177" s="139">
        <v>0</v>
      </c>
      <c r="D177" s="139">
        <v>0.35245197709293358</v>
      </c>
    </row>
    <row r="178" spans="1:4">
      <c r="A178" s="110" t="s">
        <v>66</v>
      </c>
      <c r="B178" s="135">
        <f t="shared" si="2"/>
        <v>0</v>
      </c>
      <c r="C178" s="135">
        <v>0</v>
      </c>
      <c r="D178" s="135">
        <v>0</v>
      </c>
    </row>
    <row r="179" spans="1:4">
      <c r="A179" s="111" t="s">
        <v>72</v>
      </c>
      <c r="B179" s="136">
        <f t="shared" si="2"/>
        <v>0.35245197709293358</v>
      </c>
      <c r="C179" s="136">
        <v>0</v>
      </c>
      <c r="D179" s="136">
        <v>0.35245197709293358</v>
      </c>
    </row>
    <row r="180" spans="1:4">
      <c r="A180" s="112"/>
      <c r="B180" s="144">
        <f t="shared" si="2"/>
        <v>0</v>
      </c>
      <c r="C180" s="144"/>
      <c r="D180" s="144"/>
    </row>
    <row r="181" spans="1:4">
      <c r="A181" s="16" t="s">
        <v>96</v>
      </c>
      <c r="B181" s="131">
        <f t="shared" si="2"/>
        <v>6808.0201296448522</v>
      </c>
      <c r="C181" s="131">
        <v>1053.8812149846901</v>
      </c>
      <c r="D181" s="131">
        <v>7861.9013446295421</v>
      </c>
    </row>
    <row r="182" spans="1:4">
      <c r="A182" s="104" t="s">
        <v>93</v>
      </c>
      <c r="B182" s="137">
        <f t="shared" si="2"/>
        <v>5246.777781406644</v>
      </c>
      <c r="C182" s="137">
        <v>952.36490433418032</v>
      </c>
      <c r="D182" s="137">
        <v>6199.1426857408242</v>
      </c>
    </row>
    <row r="183" spans="1:4">
      <c r="A183" s="114" t="s">
        <v>97</v>
      </c>
      <c r="B183" s="139">
        <f t="shared" si="2"/>
        <v>3756.4257601341183</v>
      </c>
      <c r="C183" s="139">
        <v>820.49696999805155</v>
      </c>
      <c r="D183" s="139">
        <v>4576.9227301321698</v>
      </c>
    </row>
    <row r="184" spans="1:4">
      <c r="A184" s="95" t="s">
        <v>58</v>
      </c>
      <c r="B184" s="135">
        <f t="shared" si="2"/>
        <v>1133.7302175395382</v>
      </c>
      <c r="C184" s="135">
        <v>578.19330056907506</v>
      </c>
      <c r="D184" s="135">
        <v>1711.9235181086133</v>
      </c>
    </row>
    <row r="185" spans="1:4">
      <c r="A185" s="95" t="s">
        <v>78</v>
      </c>
      <c r="B185" s="135">
        <f t="shared" si="2"/>
        <v>2622.6955425945798</v>
      </c>
      <c r="C185" s="135">
        <v>242.30366942897649</v>
      </c>
      <c r="D185" s="135">
        <v>2864.9992120235561</v>
      </c>
    </row>
    <row r="186" spans="1:4">
      <c r="A186" s="114" t="s">
        <v>42</v>
      </c>
      <c r="B186" s="139">
        <f t="shared" si="2"/>
        <v>954.04214482366092</v>
      </c>
      <c r="C186" s="139">
        <v>38.848382776007156</v>
      </c>
      <c r="D186" s="139">
        <v>992.89052759966808</v>
      </c>
    </row>
    <row r="187" spans="1:4">
      <c r="A187" s="114" t="s">
        <v>43</v>
      </c>
      <c r="B187" s="139">
        <f t="shared" si="2"/>
        <v>536.30987644886557</v>
      </c>
      <c r="C187" s="139">
        <v>93.019551560121627</v>
      </c>
      <c r="D187" s="139">
        <v>629.32942800898718</v>
      </c>
    </row>
    <row r="188" spans="1:4">
      <c r="A188" s="104" t="s">
        <v>94</v>
      </c>
      <c r="B188" s="137">
        <f t="shared" si="2"/>
        <v>1561.2423482382078</v>
      </c>
      <c r="C188" s="137">
        <v>101.51631065050991</v>
      </c>
      <c r="D188" s="137">
        <v>1662.7586588887177</v>
      </c>
    </row>
    <row r="189" spans="1:4">
      <c r="A189" s="115" t="s">
        <v>58</v>
      </c>
      <c r="B189" s="135">
        <f t="shared" si="2"/>
        <v>473.07291122290087</v>
      </c>
      <c r="C189" s="135">
        <v>77.42660234892432</v>
      </c>
      <c r="D189" s="135">
        <v>550.49951357182522</v>
      </c>
    </row>
    <row r="190" spans="1:4">
      <c r="A190" s="116" t="s">
        <v>78</v>
      </c>
      <c r="B190" s="136">
        <f t="shared" si="2"/>
        <v>1088.1694370153068</v>
      </c>
      <c r="C190" s="136">
        <v>24.089708301585585</v>
      </c>
      <c r="D190" s="136">
        <v>1112.2591453168925</v>
      </c>
    </row>
    <row r="191" spans="1:4">
      <c r="A191" s="112"/>
      <c r="B191" s="144">
        <f t="shared" si="2"/>
        <v>0</v>
      </c>
      <c r="C191" s="144"/>
      <c r="D191" s="144"/>
    </row>
    <row r="192" spans="1:4">
      <c r="A192" s="16" t="s">
        <v>98</v>
      </c>
      <c r="B192" s="131">
        <f t="shared" si="2"/>
        <v>49003.427422470049</v>
      </c>
      <c r="C192" s="131">
        <v>13726.828491262462</v>
      </c>
      <c r="D192" s="131">
        <v>62730.255913732508</v>
      </c>
    </row>
    <row r="193" spans="1:4">
      <c r="A193" s="104" t="s">
        <v>93</v>
      </c>
      <c r="B193" s="137">
        <f t="shared" si="2"/>
        <v>45127.338217179225</v>
      </c>
      <c r="C193" s="137">
        <v>13084.344039475016</v>
      </c>
      <c r="D193" s="137">
        <v>58211.68225665424</v>
      </c>
    </row>
    <row r="194" spans="1:4">
      <c r="A194" s="114" t="s">
        <v>45</v>
      </c>
      <c r="B194" s="139">
        <f t="shared" si="2"/>
        <v>6787.3711736967762</v>
      </c>
      <c r="C194" s="139">
        <v>898.8253034859199</v>
      </c>
      <c r="D194" s="139">
        <v>7686.1964771826961</v>
      </c>
    </row>
    <row r="195" spans="1:4">
      <c r="A195" s="95" t="s">
        <v>79</v>
      </c>
      <c r="B195" s="135">
        <f t="shared" si="2"/>
        <v>6787.3687969276898</v>
      </c>
      <c r="C195" s="135">
        <v>898.82496276132963</v>
      </c>
      <c r="D195" s="135">
        <v>7686.1937596890193</v>
      </c>
    </row>
    <row r="196" spans="1:4">
      <c r="A196" s="95" t="s">
        <v>80</v>
      </c>
      <c r="B196" s="135">
        <f t="shared" ref="B196:B251" si="3">D196-C196</f>
        <v>2.3767690868375046E-3</v>
      </c>
      <c r="C196" s="135">
        <v>3.4072459030959606E-4</v>
      </c>
      <c r="D196" s="135">
        <v>2.7174936771471006E-3</v>
      </c>
    </row>
    <row r="197" spans="1:4">
      <c r="A197" s="95" t="s">
        <v>81</v>
      </c>
      <c r="B197" s="135">
        <f t="shared" si="3"/>
        <v>0</v>
      </c>
      <c r="C197" s="135">
        <v>0</v>
      </c>
      <c r="D197" s="135">
        <v>0</v>
      </c>
    </row>
    <row r="198" spans="1:4">
      <c r="A198" s="95" t="s">
        <v>82</v>
      </c>
      <c r="B198" s="135">
        <f t="shared" si="3"/>
        <v>0</v>
      </c>
      <c r="C198" s="135">
        <v>0</v>
      </c>
      <c r="D198" s="135">
        <v>0</v>
      </c>
    </row>
    <row r="199" spans="1:4">
      <c r="A199" s="114" t="s">
        <v>46</v>
      </c>
      <c r="B199" s="139">
        <f t="shared" si="3"/>
        <v>18727.963361796668</v>
      </c>
      <c r="C199" s="139">
        <v>5631.8761231534427</v>
      </c>
      <c r="D199" s="139">
        <v>24359.839484950109</v>
      </c>
    </row>
    <row r="200" spans="1:4">
      <c r="A200" s="95" t="s">
        <v>79</v>
      </c>
      <c r="B200" s="135">
        <f t="shared" si="3"/>
        <v>18727.963361796668</v>
      </c>
      <c r="C200" s="135">
        <v>5631.8761231534427</v>
      </c>
      <c r="D200" s="135">
        <v>24359.839484950109</v>
      </c>
    </row>
    <row r="201" spans="1:4">
      <c r="A201" s="95" t="s">
        <v>80</v>
      </c>
      <c r="B201" s="135">
        <f t="shared" si="3"/>
        <v>4.3865886914437547E-17</v>
      </c>
      <c r="C201" s="135">
        <v>8.1856285125520833E-18</v>
      </c>
      <c r="D201" s="135">
        <v>5.2051515426989634E-17</v>
      </c>
    </row>
    <row r="202" spans="1:4">
      <c r="A202" s="95" t="s">
        <v>81</v>
      </c>
      <c r="B202" s="135">
        <f t="shared" si="3"/>
        <v>0</v>
      </c>
      <c r="C202" s="135">
        <v>0</v>
      </c>
      <c r="D202" s="135">
        <v>0</v>
      </c>
    </row>
    <row r="203" spans="1:4">
      <c r="A203" s="95" t="s">
        <v>82</v>
      </c>
      <c r="B203" s="135">
        <f t="shared" si="3"/>
        <v>0</v>
      </c>
      <c r="C203" s="135">
        <v>0</v>
      </c>
      <c r="D203" s="135">
        <v>0</v>
      </c>
    </row>
    <row r="204" spans="1:4">
      <c r="A204" s="114" t="s">
        <v>47</v>
      </c>
      <c r="B204" s="139">
        <f t="shared" si="3"/>
        <v>19612.003681685776</v>
      </c>
      <c r="C204" s="139">
        <v>6553.6426128356534</v>
      </c>
      <c r="D204" s="139">
        <v>26165.64629452143</v>
      </c>
    </row>
    <row r="205" spans="1:4">
      <c r="A205" s="95" t="s">
        <v>79</v>
      </c>
      <c r="B205" s="135">
        <f t="shared" si="3"/>
        <v>19612.003681685776</v>
      </c>
      <c r="C205" s="135">
        <v>6553.6426128356534</v>
      </c>
      <c r="D205" s="135">
        <v>26165.64629452143</v>
      </c>
    </row>
    <row r="206" spans="1:4">
      <c r="A206" s="95" t="s">
        <v>80</v>
      </c>
      <c r="B206" s="135">
        <f t="shared" si="3"/>
        <v>4.9922113904138458E-70</v>
      </c>
      <c r="C206" s="135">
        <v>1.5204808877509198E-70</v>
      </c>
      <c r="D206" s="135">
        <v>6.5126922781647656E-70</v>
      </c>
    </row>
    <row r="207" spans="1:4">
      <c r="A207" s="95" t="s">
        <v>81</v>
      </c>
      <c r="B207" s="135">
        <f t="shared" si="3"/>
        <v>0</v>
      </c>
      <c r="C207" s="135">
        <v>0</v>
      </c>
      <c r="D207" s="135">
        <v>0</v>
      </c>
    </row>
    <row r="208" spans="1:4">
      <c r="A208" s="95" t="s">
        <v>82</v>
      </c>
      <c r="B208" s="135">
        <f t="shared" si="3"/>
        <v>0</v>
      </c>
      <c r="C208" s="135">
        <v>0</v>
      </c>
      <c r="D208" s="135">
        <v>0</v>
      </c>
    </row>
    <row r="209" spans="1:4">
      <c r="A209" s="104" t="s">
        <v>94</v>
      </c>
      <c r="B209" s="137">
        <f t="shared" si="3"/>
        <v>3876.0892052908212</v>
      </c>
      <c r="C209" s="137">
        <v>642.48445178744703</v>
      </c>
      <c r="D209" s="137">
        <v>4518.5736570782683</v>
      </c>
    </row>
    <row r="210" spans="1:4">
      <c r="A210" s="114" t="s">
        <v>52</v>
      </c>
      <c r="B210" s="139">
        <f t="shared" si="3"/>
        <v>763.73506053711515</v>
      </c>
      <c r="C210" s="139">
        <v>74.232018619910562</v>
      </c>
      <c r="D210" s="139">
        <v>837.96707915702575</v>
      </c>
    </row>
    <row r="211" spans="1:4">
      <c r="A211" s="95" t="s">
        <v>79</v>
      </c>
      <c r="B211" s="135">
        <f t="shared" si="3"/>
        <v>763.73506037852371</v>
      </c>
      <c r="C211" s="135">
        <v>74.232018604454026</v>
      </c>
      <c r="D211" s="135">
        <v>837.9670789829778</v>
      </c>
    </row>
    <row r="212" spans="1:4">
      <c r="A212" s="95" t="s">
        <v>80</v>
      </c>
      <c r="B212" s="135">
        <f t="shared" si="3"/>
        <v>1.5859137711896166E-7</v>
      </c>
      <c r="C212" s="135">
        <v>1.5456539418784801E-8</v>
      </c>
      <c r="D212" s="135">
        <v>1.7404791653774647E-7</v>
      </c>
    </row>
    <row r="213" spans="1:4">
      <c r="A213" s="95" t="s">
        <v>81</v>
      </c>
      <c r="B213" s="135">
        <f t="shared" si="3"/>
        <v>0</v>
      </c>
      <c r="C213" s="135">
        <v>0</v>
      </c>
      <c r="D213" s="135">
        <v>0</v>
      </c>
    </row>
    <row r="214" spans="1:4">
      <c r="A214" s="95" t="s">
        <v>82</v>
      </c>
      <c r="B214" s="135">
        <f t="shared" si="3"/>
        <v>0</v>
      </c>
      <c r="C214" s="135">
        <v>0</v>
      </c>
      <c r="D214" s="135">
        <v>0</v>
      </c>
    </row>
    <row r="215" spans="1:4">
      <c r="A215" s="114" t="s">
        <v>47</v>
      </c>
      <c r="B215" s="139">
        <f t="shared" si="3"/>
        <v>3112.3541447537059</v>
      </c>
      <c r="C215" s="139">
        <v>568.25243316753642</v>
      </c>
      <c r="D215" s="139">
        <v>3680.6065779212422</v>
      </c>
    </row>
    <row r="216" spans="1:4">
      <c r="A216" s="95" t="s">
        <v>79</v>
      </c>
      <c r="B216" s="135">
        <f t="shared" si="3"/>
        <v>3112.3541447537059</v>
      </c>
      <c r="C216" s="135">
        <v>568.25243316753642</v>
      </c>
      <c r="D216" s="135">
        <v>3680.6065779212422</v>
      </c>
    </row>
    <row r="217" spans="1:4">
      <c r="A217" s="95" t="s">
        <v>80</v>
      </c>
      <c r="B217" s="135">
        <f t="shared" si="3"/>
        <v>4.5365692284800755E-71</v>
      </c>
      <c r="C217" s="135">
        <v>6.2154446136493295E-72</v>
      </c>
      <c r="D217" s="135">
        <v>5.1581136898450084E-71</v>
      </c>
    </row>
    <row r="218" spans="1:4">
      <c r="A218" s="95" t="s">
        <v>81</v>
      </c>
      <c r="B218" s="135">
        <f t="shared" si="3"/>
        <v>0</v>
      </c>
      <c r="C218" s="135">
        <v>0</v>
      </c>
      <c r="D218" s="135">
        <v>0</v>
      </c>
    </row>
    <row r="219" spans="1:4">
      <c r="A219" s="97" t="s">
        <v>82</v>
      </c>
      <c r="B219" s="136">
        <f t="shared" si="3"/>
        <v>0</v>
      </c>
      <c r="C219" s="136">
        <v>0</v>
      </c>
      <c r="D219" s="136">
        <v>0</v>
      </c>
    </row>
    <row r="220" spans="1:4">
      <c r="A220" s="112"/>
      <c r="B220" s="144">
        <f t="shared" si="3"/>
        <v>0</v>
      </c>
      <c r="C220" s="144"/>
      <c r="D220" s="144"/>
    </row>
    <row r="221" spans="1:4">
      <c r="A221" s="16" t="s">
        <v>99</v>
      </c>
      <c r="B221" s="131">
        <f t="shared" si="3"/>
        <v>4206.9825617068127</v>
      </c>
      <c r="C221" s="131">
        <v>654.64764743576188</v>
      </c>
      <c r="D221" s="131">
        <v>4861.6302091425741</v>
      </c>
    </row>
    <row r="222" spans="1:4">
      <c r="A222" s="117" t="s">
        <v>54</v>
      </c>
      <c r="B222" s="139">
        <f t="shared" si="3"/>
        <v>3024.7303868173472</v>
      </c>
      <c r="C222" s="139">
        <v>654.23761056517333</v>
      </c>
      <c r="D222" s="139">
        <v>3678.9679973825205</v>
      </c>
    </row>
    <row r="223" spans="1:4">
      <c r="A223" s="115" t="s">
        <v>84</v>
      </c>
      <c r="B223" s="135">
        <f t="shared" si="3"/>
        <v>3024.488386476185</v>
      </c>
      <c r="C223" s="135">
        <v>654.15365917839506</v>
      </c>
      <c r="D223" s="135">
        <v>3678.6420456545802</v>
      </c>
    </row>
    <row r="224" spans="1:4">
      <c r="A224" s="115" t="s">
        <v>85</v>
      </c>
      <c r="B224" s="135">
        <f t="shared" si="3"/>
        <v>0.24199348443013771</v>
      </c>
      <c r="C224" s="135">
        <v>8.3948534143882286E-2</v>
      </c>
      <c r="D224" s="135">
        <v>0.32594201857402</v>
      </c>
    </row>
    <row r="225" spans="1:4">
      <c r="A225" s="115" t="s">
        <v>76</v>
      </c>
      <c r="B225" s="135">
        <f t="shared" si="3"/>
        <v>6.8567317071916961E-6</v>
      </c>
      <c r="C225" s="135">
        <v>2.8526342986484293E-6</v>
      </c>
      <c r="D225" s="135">
        <v>9.7093660058401254E-6</v>
      </c>
    </row>
    <row r="226" spans="1:4">
      <c r="A226" s="115" t="s">
        <v>86</v>
      </c>
      <c r="B226" s="135">
        <f t="shared" si="3"/>
        <v>0</v>
      </c>
      <c r="C226" s="135">
        <v>0</v>
      </c>
      <c r="D226" s="135">
        <v>0</v>
      </c>
    </row>
    <row r="227" spans="1:4">
      <c r="A227" s="115" t="s">
        <v>87</v>
      </c>
      <c r="B227" s="135">
        <f t="shared" si="3"/>
        <v>0</v>
      </c>
      <c r="C227" s="135">
        <v>0</v>
      </c>
      <c r="D227" s="135">
        <v>0</v>
      </c>
    </row>
    <row r="228" spans="1:4">
      <c r="A228" s="115" t="s">
        <v>88</v>
      </c>
      <c r="B228" s="135">
        <f t="shared" si="3"/>
        <v>0</v>
      </c>
      <c r="C228" s="135">
        <v>0</v>
      </c>
      <c r="D228" s="135">
        <v>0</v>
      </c>
    </row>
    <row r="229" spans="1:4">
      <c r="A229" s="117" t="s">
        <v>55</v>
      </c>
      <c r="B229" s="139">
        <f t="shared" si="3"/>
        <v>1182.2521748894651</v>
      </c>
      <c r="C229" s="139">
        <v>0.41003687058858906</v>
      </c>
      <c r="D229" s="139">
        <v>1182.6622117600537</v>
      </c>
    </row>
    <row r="230" spans="1:4">
      <c r="A230" s="115" t="s">
        <v>84</v>
      </c>
      <c r="B230" s="135">
        <f t="shared" si="3"/>
        <v>1182.1626837818269</v>
      </c>
      <c r="C230" s="135">
        <v>0.41001947370620545</v>
      </c>
      <c r="D230" s="135">
        <v>1182.572703255533</v>
      </c>
    </row>
    <row r="231" spans="1:4">
      <c r="A231" s="115" t="s">
        <v>85</v>
      </c>
      <c r="B231" s="135">
        <f t="shared" si="3"/>
        <v>8.9491083850820108E-2</v>
      </c>
      <c r="C231" s="135">
        <v>1.7396877943362752E-5</v>
      </c>
      <c r="D231" s="135">
        <v>8.9508480728763468E-2</v>
      </c>
    </row>
    <row r="232" spans="1:4">
      <c r="A232" s="115" t="s">
        <v>76</v>
      </c>
      <c r="B232" s="135">
        <f t="shared" si="3"/>
        <v>2.3787545900073265E-8</v>
      </c>
      <c r="C232" s="135">
        <v>4.4402495658896249E-12</v>
      </c>
      <c r="D232" s="135">
        <v>2.3791986149639154E-8</v>
      </c>
    </row>
    <row r="233" spans="1:4">
      <c r="A233" s="115" t="s">
        <v>86</v>
      </c>
      <c r="B233" s="135">
        <f t="shared" si="3"/>
        <v>0</v>
      </c>
      <c r="C233" s="135">
        <v>0</v>
      </c>
      <c r="D233" s="135">
        <v>0</v>
      </c>
    </row>
    <row r="234" spans="1:4">
      <c r="A234" s="115" t="s">
        <v>87</v>
      </c>
      <c r="B234" s="135">
        <f t="shared" si="3"/>
        <v>0</v>
      </c>
      <c r="C234" s="135">
        <v>0</v>
      </c>
      <c r="D234" s="135">
        <v>0</v>
      </c>
    </row>
    <row r="235" spans="1:4">
      <c r="A235" s="116" t="s">
        <v>88</v>
      </c>
      <c r="B235" s="136">
        <f t="shared" si="3"/>
        <v>0</v>
      </c>
      <c r="C235" s="136">
        <v>0</v>
      </c>
      <c r="D235" s="136">
        <v>0</v>
      </c>
    </row>
    <row r="236" spans="1:4">
      <c r="A236" s="112"/>
      <c r="B236" s="144">
        <f t="shared" si="3"/>
        <v>0</v>
      </c>
      <c r="C236" s="144"/>
      <c r="D236" s="144"/>
    </row>
    <row r="237" spans="1:4">
      <c r="A237" s="16" t="s">
        <v>100</v>
      </c>
      <c r="B237" s="131">
        <f t="shared" si="3"/>
        <v>41982.831602858256</v>
      </c>
      <c r="C237" s="131">
        <v>2544.3143880191737</v>
      </c>
      <c r="D237" s="131">
        <v>44527.145990877427</v>
      </c>
    </row>
    <row r="238" spans="1:4">
      <c r="A238" s="117" t="s">
        <v>90</v>
      </c>
      <c r="B238" s="139">
        <f t="shared" si="3"/>
        <v>5247.9238475707352</v>
      </c>
      <c r="C238" s="139">
        <v>573.68050902568189</v>
      </c>
      <c r="D238" s="139">
        <v>5821.6043565964173</v>
      </c>
    </row>
    <row r="239" spans="1:4">
      <c r="A239" s="115" t="s">
        <v>84</v>
      </c>
      <c r="B239" s="135">
        <f t="shared" si="3"/>
        <v>5247.6636837651286</v>
      </c>
      <c r="C239" s="135">
        <v>573.65330361414476</v>
      </c>
      <c r="D239" s="135">
        <v>5821.3169873792731</v>
      </c>
    </row>
    <row r="240" spans="1:4">
      <c r="A240" s="115" t="s">
        <v>85</v>
      </c>
      <c r="B240" s="135">
        <f t="shared" si="3"/>
        <v>0.26014734040282828</v>
      </c>
      <c r="C240" s="135">
        <v>2.7203655842432468E-2</v>
      </c>
      <c r="D240" s="135">
        <v>0.28735099624526073</v>
      </c>
    </row>
    <row r="241" spans="1:4">
      <c r="A241" s="115" t="s">
        <v>76</v>
      </c>
      <c r="B241" s="135">
        <f t="shared" si="3"/>
        <v>1.6465203619186405E-5</v>
      </c>
      <c r="C241" s="135">
        <v>1.7556947550685827E-6</v>
      </c>
      <c r="D241" s="135">
        <v>1.8220898374254987E-5</v>
      </c>
    </row>
    <row r="242" spans="1:4">
      <c r="A242" s="115" t="s">
        <v>86</v>
      </c>
      <c r="B242" s="135">
        <f t="shared" si="3"/>
        <v>0</v>
      </c>
      <c r="C242" s="135">
        <v>0</v>
      </c>
      <c r="D242" s="135">
        <v>0</v>
      </c>
    </row>
    <row r="243" spans="1:4">
      <c r="A243" s="115" t="s">
        <v>87</v>
      </c>
      <c r="B243" s="135">
        <f t="shared" si="3"/>
        <v>0</v>
      </c>
      <c r="C243" s="135">
        <v>0</v>
      </c>
      <c r="D243" s="135">
        <v>0</v>
      </c>
    </row>
    <row r="244" spans="1:4">
      <c r="A244" s="115" t="s">
        <v>88</v>
      </c>
      <c r="B244" s="135">
        <f t="shared" si="3"/>
        <v>0</v>
      </c>
      <c r="C244" s="135">
        <v>0</v>
      </c>
      <c r="D244" s="135">
        <v>0</v>
      </c>
    </row>
    <row r="245" spans="1:4">
      <c r="A245" s="117" t="s">
        <v>91</v>
      </c>
      <c r="B245" s="139">
        <f t="shared" si="3"/>
        <v>36734.907755287517</v>
      </c>
      <c r="C245" s="139">
        <v>1970.6338789934916</v>
      </c>
      <c r="D245" s="139">
        <v>38705.541634281006</v>
      </c>
    </row>
    <row r="246" spans="1:4">
      <c r="A246" s="115" t="s">
        <v>84</v>
      </c>
      <c r="B246" s="135">
        <f t="shared" si="3"/>
        <v>36733.063260493705</v>
      </c>
      <c r="C246" s="135">
        <v>1970.5409176548608</v>
      </c>
      <c r="D246" s="135">
        <v>38703.604178148569</v>
      </c>
    </row>
    <row r="247" spans="1:4">
      <c r="A247" s="115" t="s">
        <v>85</v>
      </c>
      <c r="B247" s="135">
        <f t="shared" si="3"/>
        <v>1.844360679723932</v>
      </c>
      <c r="C247" s="135">
        <v>9.2953411562461299E-2</v>
      </c>
      <c r="D247" s="135">
        <v>1.9373140912863933</v>
      </c>
    </row>
    <row r="248" spans="1:4">
      <c r="A248" s="115" t="s">
        <v>76</v>
      </c>
      <c r="B248" s="135">
        <f t="shared" si="3"/>
        <v>1.3411408421648853E-4</v>
      </c>
      <c r="C248" s="135">
        <v>7.9270684206030952E-6</v>
      </c>
      <c r="D248" s="135">
        <v>1.4204115263709164E-4</v>
      </c>
    </row>
    <row r="249" spans="1:4">
      <c r="A249" s="115" t="s">
        <v>86</v>
      </c>
      <c r="B249" s="135">
        <f t="shared" si="3"/>
        <v>0</v>
      </c>
      <c r="C249" s="135">
        <v>0</v>
      </c>
      <c r="D249" s="135">
        <v>0</v>
      </c>
    </row>
    <row r="250" spans="1:4">
      <c r="A250" s="115" t="s">
        <v>87</v>
      </c>
      <c r="B250" s="135">
        <f t="shared" si="3"/>
        <v>0</v>
      </c>
      <c r="C250" s="135">
        <v>0</v>
      </c>
      <c r="D250" s="135">
        <v>0</v>
      </c>
    </row>
    <row r="251" spans="1:4">
      <c r="A251" s="116" t="s">
        <v>88</v>
      </c>
      <c r="B251" s="136">
        <f t="shared" si="3"/>
        <v>0</v>
      </c>
      <c r="C251" s="136">
        <v>0</v>
      </c>
      <c r="D251" s="1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K82"/>
  <sheetViews>
    <sheetView zoomScale="85" zoomScaleNormal="85" workbookViewId="0"/>
  </sheetViews>
  <sheetFormatPr defaultColWidth="10.7109375" defaultRowHeight="15"/>
  <cols>
    <col min="1" max="1" width="40.5703125" customWidth="1"/>
    <col min="2" max="2" width="13.7109375" customWidth="1"/>
    <col min="3" max="3" width="23.85546875" customWidth="1"/>
    <col min="4" max="4" width="23.85546875" bestFit="1" customWidth="1"/>
    <col min="5" max="5" width="19.85546875" bestFit="1" customWidth="1"/>
    <col min="6" max="6" width="15" customWidth="1"/>
    <col min="7" max="7" width="42.7109375" customWidth="1"/>
    <col min="8" max="8" width="33" customWidth="1"/>
    <col min="9" max="9" width="17.5703125" bestFit="1" customWidth="1"/>
    <col min="10" max="10" width="21" customWidth="1"/>
    <col min="11" max="11" width="17.140625" bestFit="1" customWidth="1"/>
    <col min="12" max="12" width="18.7109375" bestFit="1" customWidth="1"/>
  </cols>
  <sheetData>
    <row r="1" spans="1:10">
      <c r="A1" s="11" t="s">
        <v>178</v>
      </c>
      <c r="B1" s="12">
        <v>2021</v>
      </c>
    </row>
    <row r="2" spans="1:10">
      <c r="A2" s="14"/>
      <c r="B2" s="15"/>
      <c r="G2" s="56" t="s">
        <v>15</v>
      </c>
      <c r="H2" s="57"/>
      <c r="I2" s="58"/>
    </row>
    <row r="3" spans="1:10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10">
      <c r="A4" s="18" t="s">
        <v>35</v>
      </c>
      <c r="B4" s="125">
        <f>TRA_Activity!B31</f>
        <v>5182132.7983603282</v>
      </c>
      <c r="C4" s="50">
        <f>B4/$G$9</f>
        <v>3220028.0352493487</v>
      </c>
      <c r="D4" s="50">
        <f>C4*1000000</f>
        <v>3220028035249.3486</v>
      </c>
      <c r="E4" s="54">
        <f>D4/C45</f>
        <v>3.0913068612032111E-4</v>
      </c>
      <c r="G4" s="80" t="s">
        <v>104</v>
      </c>
      <c r="I4" s="60"/>
    </row>
    <row r="5" spans="1:10">
      <c r="A5" s="20" t="s">
        <v>37</v>
      </c>
      <c r="B5" s="118">
        <f>TRA_Activity!B32</f>
        <v>138802.43441228499</v>
      </c>
      <c r="C5" s="50">
        <f t="shared" ref="C5:C12" si="0">B5/$G$9</f>
        <v>86247.834156205863</v>
      </c>
      <c r="D5" s="50">
        <f t="shared" ref="D5:D19" si="1">C5*1000000</f>
        <v>86247834156.205856</v>
      </c>
      <c r="E5" s="54">
        <f t="shared" ref="E5:E12" si="2">D5/C47</f>
        <v>6.1075124646533467E-4</v>
      </c>
      <c r="G5" s="80" t="s">
        <v>105</v>
      </c>
      <c r="I5" s="81"/>
    </row>
    <row r="6" spans="1:10">
      <c r="A6" s="21" t="s">
        <v>38</v>
      </c>
      <c r="B6" s="118">
        <f>TRA_Activity!B45</f>
        <v>4495344.6770713497</v>
      </c>
      <c r="C6" s="50">
        <f t="shared" si="0"/>
        <v>2793277.6815095777</v>
      </c>
      <c r="D6" s="50">
        <f t="shared" si="1"/>
        <v>2793277681509.5776</v>
      </c>
      <c r="E6" s="54">
        <f t="shared" si="2"/>
        <v>4.8508504081908954E-4</v>
      </c>
      <c r="G6" s="82" t="s">
        <v>106</v>
      </c>
      <c r="I6" s="81"/>
    </row>
    <row r="7" spans="1:10">
      <c r="A7" s="22" t="s">
        <v>107</v>
      </c>
      <c r="B7" s="23">
        <f>TRA_Activity!B48+TRA_Activity!B52</f>
        <v>1617174.4096023242</v>
      </c>
      <c r="C7" s="50">
        <f t="shared" si="0"/>
        <v>1004865.5909503028</v>
      </c>
      <c r="D7" s="50">
        <f t="shared" si="1"/>
        <v>1004865590950.3027</v>
      </c>
      <c r="E7" s="54">
        <f t="shared" si="2"/>
        <v>4.5612570805641373E-4</v>
      </c>
      <c r="G7" s="80"/>
      <c r="I7" s="81"/>
    </row>
    <row r="8" spans="1:10">
      <c r="A8" s="22" t="s">
        <v>108</v>
      </c>
      <c r="B8" s="23">
        <f>TRA_Activity!B51</f>
        <v>2630630.9387211083</v>
      </c>
      <c r="C8" s="50">
        <f t="shared" si="0"/>
        <v>1634598.2827295519</v>
      </c>
      <c r="D8" s="50">
        <f t="shared" si="1"/>
        <v>1634598282729.552</v>
      </c>
      <c r="E8" s="54">
        <f t="shared" si="2"/>
        <v>5.0484978055686223E-4</v>
      </c>
      <c r="G8" s="80"/>
      <c r="I8" s="81"/>
    </row>
    <row r="9" spans="1:10">
      <c r="A9" s="22" t="s">
        <v>109</v>
      </c>
      <c r="B9" s="23">
        <f>TRA_Activity!B47</f>
        <v>138304.86573917099</v>
      </c>
      <c r="C9" s="50">
        <f t="shared" si="0"/>
        <v>85938.659316573074</v>
      </c>
      <c r="D9" s="50">
        <f t="shared" si="1"/>
        <v>85938659316.573074</v>
      </c>
      <c r="E9" s="54">
        <f t="shared" si="2"/>
        <v>4.0520775484588701E-4</v>
      </c>
      <c r="G9" s="80">
        <f>About!$A$29</f>
        <v>1.6093440000000001</v>
      </c>
      <c r="H9" t="s">
        <v>110</v>
      </c>
      <c r="I9" s="81"/>
    </row>
    <row r="10" spans="1:10">
      <c r="A10" s="22" t="s">
        <v>111</v>
      </c>
      <c r="B10" s="23">
        <f>TRA_Activity!B49</f>
        <v>33029.306958506102</v>
      </c>
      <c r="C10" s="50">
        <f t="shared" si="0"/>
        <v>20523.459843579807</v>
      </c>
      <c r="D10" s="50">
        <f t="shared" si="1"/>
        <v>20523459843.579807</v>
      </c>
      <c r="E10" s="54">
        <f t="shared" si="2"/>
        <v>4.8269184907871629E-4</v>
      </c>
      <c r="G10" s="83">
        <f>About!$A$30</f>
        <v>39683100000</v>
      </c>
      <c r="H10" s="84" t="str">
        <f>About!$B$30</f>
        <v>BTU in 1 ktoe</v>
      </c>
      <c r="I10" s="85"/>
    </row>
    <row r="11" spans="1:10">
      <c r="A11" s="22" t="s">
        <v>112</v>
      </c>
      <c r="B11" s="23">
        <f>TRA_Activity!B62</f>
        <v>24038.086874795037</v>
      </c>
      <c r="C11" s="50">
        <f t="shared" si="0"/>
        <v>14936.574700496001</v>
      </c>
      <c r="D11" s="50">
        <f t="shared" si="1"/>
        <v>14936574700.496</v>
      </c>
      <c r="E11" s="54">
        <f t="shared" si="2"/>
        <v>6.6041724155835833E-4</v>
      </c>
    </row>
    <row r="12" spans="1:10">
      <c r="A12" s="22" t="s">
        <v>113</v>
      </c>
      <c r="B12" s="23">
        <f>TRA_Activity!B70</f>
        <v>51460.938516851929</v>
      </c>
      <c r="C12" s="50">
        <f t="shared" si="0"/>
        <v>31976.344719868423</v>
      </c>
      <c r="D12" s="50">
        <f t="shared" si="1"/>
        <v>31976344719.868423</v>
      </c>
      <c r="E12" s="54">
        <f t="shared" si="2"/>
        <v>8.1118470298065096E-4</v>
      </c>
      <c r="F12" s="73"/>
      <c r="G12" s="56" t="s">
        <v>114</v>
      </c>
      <c r="H12" s="57"/>
      <c r="I12" s="58"/>
    </row>
    <row r="13" spans="1:10">
      <c r="A13" s="51" t="s">
        <v>115</v>
      </c>
      <c r="B13" s="52"/>
      <c r="C13" s="53"/>
      <c r="D13" s="53"/>
      <c r="E13" s="55">
        <f>E12/$H$24</f>
        <v>6.2031771404402725E-4</v>
      </c>
      <c r="G13" s="59" t="s">
        <v>116</v>
      </c>
      <c r="I13" s="60"/>
    </row>
    <row r="14" spans="1:10" ht="45">
      <c r="A14" s="21" t="s">
        <v>39</v>
      </c>
      <c r="B14" s="120">
        <f>TRA_Activity!B78</f>
        <v>547985.68687669327</v>
      </c>
      <c r="C14" s="50">
        <f t="shared" ref="C14:C19" si="3">B14/$G$9</f>
        <v>340502.51958356524</v>
      </c>
      <c r="D14" s="50">
        <f t="shared" si="1"/>
        <v>340502519583.56525</v>
      </c>
      <c r="E14" s="54">
        <f t="shared" ref="E14:E19" si="4">D14/C55</f>
        <v>5.9754625102748375E-4</v>
      </c>
      <c r="G14" s="61" t="s">
        <v>117</v>
      </c>
      <c r="H14" s="38">
        <v>2020</v>
      </c>
      <c r="I14" s="69" t="s">
        <v>118</v>
      </c>
      <c r="J14" s="1"/>
    </row>
    <row r="15" spans="1:10" ht="28.5" customHeight="1">
      <c r="A15" s="22" t="s">
        <v>107</v>
      </c>
      <c r="B15" s="23">
        <f>TRA_Activity!B81</f>
        <v>548.04214936011101</v>
      </c>
      <c r="C15" s="50">
        <f t="shared" si="3"/>
        <v>340.53760374420324</v>
      </c>
      <c r="D15" s="50">
        <f t="shared" si="1"/>
        <v>340537603.74420321</v>
      </c>
      <c r="E15" s="54">
        <f t="shared" si="4"/>
        <v>8.9149851051731452E-4</v>
      </c>
      <c r="G15" s="63" t="s">
        <v>119</v>
      </c>
      <c r="H15" s="64">
        <v>0.76500000000000001</v>
      </c>
      <c r="I15" s="65">
        <f>1-H15</f>
        <v>0.23499999999999999</v>
      </c>
    </row>
    <row r="16" spans="1:10">
      <c r="A16" s="22" t="s">
        <v>108</v>
      </c>
      <c r="B16" s="23">
        <f>TRA_Activity!B83</f>
        <v>490129.17413492571</v>
      </c>
      <c r="C16" s="50">
        <f t="shared" si="3"/>
        <v>304552.14928251866</v>
      </c>
      <c r="D16" s="50">
        <f t="shared" si="1"/>
        <v>304552149282.51868</v>
      </c>
      <c r="E16" s="54">
        <f t="shared" si="4"/>
        <v>5.8435633048938387E-4</v>
      </c>
      <c r="G16" s="66" t="s">
        <v>120</v>
      </c>
      <c r="H16" s="67">
        <v>0.65</v>
      </c>
      <c r="I16" s="68">
        <f>1-H16</f>
        <v>0.35</v>
      </c>
    </row>
    <row r="17" spans="1:11">
      <c r="A17" s="22" t="s">
        <v>109</v>
      </c>
      <c r="B17" s="23">
        <f>TRA_Activity!B80</f>
        <v>840.99652257694515</v>
      </c>
      <c r="C17" s="50">
        <f t="shared" si="3"/>
        <v>522.57101190108835</v>
      </c>
      <c r="D17" s="50">
        <f t="shared" si="1"/>
        <v>522571011.90108836</v>
      </c>
      <c r="E17" s="54">
        <f t="shared" si="4"/>
        <v>7.2225518249418067E-4</v>
      </c>
    </row>
    <row r="18" spans="1:11">
      <c r="A18" s="22" t="s">
        <v>111</v>
      </c>
      <c r="B18" s="23">
        <f>TRA_Activity!B82</f>
        <v>45172.775809710911</v>
      </c>
      <c r="C18" s="50">
        <f t="shared" si="3"/>
        <v>28069.061561549865</v>
      </c>
      <c r="D18" s="50">
        <f t="shared" si="1"/>
        <v>28069061561.549866</v>
      </c>
      <c r="E18" s="54">
        <f t="shared" si="4"/>
        <v>6.7175372810566298E-4</v>
      </c>
      <c r="G18" s="56" t="s">
        <v>121</v>
      </c>
      <c r="H18" s="57"/>
      <c r="I18" s="57"/>
      <c r="J18" s="57"/>
      <c r="K18" s="58"/>
    </row>
    <row r="19" spans="1:11">
      <c r="A19" s="22" t="s">
        <v>113</v>
      </c>
      <c r="B19" s="23">
        <f>TRA_Activity!B100</f>
        <v>9402.3219318526626</v>
      </c>
      <c r="C19" s="50">
        <f t="shared" si="3"/>
        <v>5842.331988594522</v>
      </c>
      <c r="D19" s="50">
        <f t="shared" si="1"/>
        <v>5842331988.5945225</v>
      </c>
      <c r="E19" s="54">
        <f t="shared" si="4"/>
        <v>1.1619869328143087E-3</v>
      </c>
      <c r="G19" s="61" t="s">
        <v>122</v>
      </c>
      <c r="H19" s="70" t="s">
        <v>123</v>
      </c>
      <c r="I19" s="38" t="s">
        <v>124</v>
      </c>
      <c r="J19" s="38" t="s">
        <v>125</v>
      </c>
      <c r="K19" s="62" t="s">
        <v>126</v>
      </c>
    </row>
    <row r="20" spans="1:11">
      <c r="A20" s="51" t="s">
        <v>115</v>
      </c>
      <c r="B20" s="52"/>
      <c r="C20" s="53"/>
      <c r="D20" s="53"/>
      <c r="E20" s="55">
        <f>E19/$H$24</f>
        <v>8.8857824274035375E-4</v>
      </c>
      <c r="G20" s="63" t="s">
        <v>127</v>
      </c>
      <c r="H20" s="74">
        <v>4</v>
      </c>
      <c r="I20" s="74">
        <v>0.3</v>
      </c>
      <c r="J20" s="74"/>
      <c r="K20" s="75">
        <f>I20/I20</f>
        <v>1</v>
      </c>
    </row>
    <row r="21" spans="1:11">
      <c r="A21" s="18" t="s">
        <v>48</v>
      </c>
      <c r="B21" s="19">
        <f>TRA_Activity!B108</f>
        <v>1956019.8148857399</v>
      </c>
      <c r="C21" s="50">
        <f>B21/$G$9</f>
        <v>1215414.3644154014</v>
      </c>
      <c r="D21" s="50">
        <f t="shared" ref="D21:D27" si="5">C21*1000000</f>
        <v>1215414364415.4014</v>
      </c>
      <c r="E21" s="54">
        <f t="shared" ref="E21:E28" si="6">D21/C61</f>
        <v>3.0793207763077233E-4</v>
      </c>
      <c r="G21" s="63" t="s">
        <v>128</v>
      </c>
      <c r="H21" s="74">
        <f>H20/K21</f>
        <v>1.4117647058823528</v>
      </c>
      <c r="I21" s="74">
        <v>0.85</v>
      </c>
      <c r="J21" s="74">
        <f>I20/I21</f>
        <v>0.35294117647058826</v>
      </c>
      <c r="K21" s="75">
        <f>I21/I20</f>
        <v>2.8333333333333335</v>
      </c>
    </row>
    <row r="22" spans="1:11">
      <c r="A22" s="20" t="s">
        <v>129</v>
      </c>
      <c r="B22" s="121">
        <f>TRA_Activity!B109</f>
        <v>108895.34094459398</v>
      </c>
      <c r="C22" s="50"/>
      <c r="D22" s="50">
        <f t="shared" si="5"/>
        <v>0</v>
      </c>
      <c r="E22" s="54">
        <f t="shared" si="6"/>
        <v>0</v>
      </c>
      <c r="G22" s="66" t="s">
        <v>130</v>
      </c>
      <c r="H22" s="76">
        <f>4/K22</f>
        <v>1.8461538461538458</v>
      </c>
      <c r="I22" s="77">
        <v>0.65</v>
      </c>
      <c r="J22" s="77">
        <f>I20/I22</f>
        <v>0.46153846153846151</v>
      </c>
      <c r="K22" s="78">
        <f>I22/I20</f>
        <v>2.166666666666667</v>
      </c>
    </row>
    <row r="23" spans="1:11">
      <c r="A23" s="22" t="s">
        <v>107</v>
      </c>
      <c r="B23" s="23">
        <f>TRA_Activity!B112+TRA_Activity!B116</f>
        <v>4091.8882040933181</v>
      </c>
      <c r="C23" s="50">
        <f t="shared" ref="C23:C28" si="7">B23/$G$9</f>
        <v>2542.5814518793482</v>
      </c>
      <c r="D23" s="50">
        <f t="shared" si="5"/>
        <v>2542581451.8793483</v>
      </c>
      <c r="E23" s="54">
        <f t="shared" si="6"/>
        <v>4.6546514834821094E-5</v>
      </c>
      <c r="G23" s="50"/>
      <c r="H23" s="74"/>
      <c r="I23" s="74"/>
      <c r="J23" s="74"/>
      <c r="K23" s="74"/>
    </row>
    <row r="24" spans="1:11">
      <c r="A24" s="22" t="s">
        <v>108</v>
      </c>
      <c r="B24" s="23">
        <f>TRA_Activity!B115</f>
        <v>102412.76948591636</v>
      </c>
      <c r="C24" s="50">
        <f t="shared" si="7"/>
        <v>63636.344675791101</v>
      </c>
      <c r="D24" s="50">
        <f t="shared" si="5"/>
        <v>63636344675.7911</v>
      </c>
      <c r="E24" s="54">
        <f t="shared" si="6"/>
        <v>6.0954400132705486E-5</v>
      </c>
      <c r="G24" s="71" t="s">
        <v>131</v>
      </c>
      <c r="H24" s="79">
        <f>I21/I22</f>
        <v>1.3076923076923077</v>
      </c>
      <c r="I24" s="74"/>
      <c r="J24" s="74"/>
      <c r="K24" s="74"/>
    </row>
    <row r="25" spans="1:11">
      <c r="A25" s="22" t="s">
        <v>109</v>
      </c>
      <c r="B25" s="23">
        <f>TRA_Activity!B111</f>
        <v>410.4816626717971</v>
      </c>
      <c r="C25" s="50">
        <f t="shared" si="7"/>
        <v>255.06148012593769</v>
      </c>
      <c r="D25" s="50">
        <f t="shared" si="5"/>
        <v>255061480.1259377</v>
      </c>
      <c r="E25" s="54">
        <f t="shared" si="6"/>
        <v>3.4677248187766766E-5</v>
      </c>
    </row>
    <row r="26" spans="1:11">
      <c r="A26" s="22" t="s">
        <v>111</v>
      </c>
      <c r="B26" s="23">
        <f>TRA_Activity!B113</f>
        <v>450.07483627824928</v>
      </c>
      <c r="C26" s="50">
        <f t="shared" si="7"/>
        <v>279.66353761423863</v>
      </c>
      <c r="D26" s="50">
        <f t="shared" si="5"/>
        <v>279663537.61423862</v>
      </c>
      <c r="E26" s="54">
        <f t="shared" si="6"/>
        <v>4.2850803897423623E-5</v>
      </c>
      <c r="I26" s="47"/>
      <c r="J26" s="47"/>
    </row>
    <row r="27" spans="1:11">
      <c r="A27" s="22" t="s">
        <v>113</v>
      </c>
      <c r="B27" s="23">
        <f>TRA_Activity!B134</f>
        <v>749.74166683916565</v>
      </c>
      <c r="C27" s="50">
        <f t="shared" si="7"/>
        <v>465.86787339385836</v>
      </c>
      <c r="D27" s="50">
        <f t="shared" si="5"/>
        <v>465867873.39385837</v>
      </c>
      <c r="E27" s="54">
        <f t="shared" si="6"/>
        <v>8.9661704050521422E-5</v>
      </c>
      <c r="F27" s="47"/>
      <c r="G27" s="47"/>
      <c r="H27" s="47"/>
    </row>
    <row r="28" spans="1:11">
      <c r="A28" s="22" t="str">
        <f>TRA_Activity!A126</f>
        <v>Plug-in Hybrid ICE</v>
      </c>
      <c r="B28" s="22">
        <f>TRA_Activity!B126</f>
        <v>760.08582236885468</v>
      </c>
      <c r="C28" s="50">
        <f t="shared" si="7"/>
        <v>472.29543364802964</v>
      </c>
      <c r="D28" s="50">
        <f t="shared" ref="D28" si="8">C28*1000000</f>
        <v>472295433.64802963</v>
      </c>
      <c r="E28" s="54">
        <f t="shared" si="6"/>
        <v>1.0385837422457729E-4</v>
      </c>
      <c r="F28" s="47"/>
      <c r="G28" s="47"/>
      <c r="H28" s="47"/>
    </row>
    <row r="29" spans="1:11">
      <c r="A29" s="51" t="s">
        <v>115</v>
      </c>
      <c r="B29" s="52"/>
      <c r="C29" s="53"/>
      <c r="D29" s="53"/>
      <c r="E29" s="55">
        <f>E27/$H$24</f>
        <v>6.8564832509222261E-5</v>
      </c>
    </row>
    <row r="30" spans="1:11" ht="28.5" customHeight="1">
      <c r="A30" s="21" t="s">
        <v>132</v>
      </c>
      <c r="B30" s="120"/>
      <c r="C30" s="50"/>
      <c r="D30" s="50"/>
      <c r="E30" s="54"/>
    </row>
    <row r="31" spans="1:11" ht="28.5" customHeight="1">
      <c r="A31" s="22" t="s">
        <v>108</v>
      </c>
      <c r="B31" s="32">
        <f>SUM(TRA_Activity!B144,TRA_Activity!B163)</f>
        <v>1846748.7520445548</v>
      </c>
      <c r="C31" s="50">
        <f t="shared" ref="C31:C35" si="9">B31/$G$9</f>
        <v>1147516.4738207336</v>
      </c>
      <c r="D31" s="50">
        <f t="shared" ref="D31:D35" si="10">C31*1000000</f>
        <v>1147516473820.7336</v>
      </c>
      <c r="E31" s="54">
        <f>D31/C70</f>
        <v>4.0634100093132349E-4</v>
      </c>
    </row>
    <row r="32" spans="1:11" ht="28.5" customHeight="1">
      <c r="A32" s="32" t="s">
        <v>107</v>
      </c>
      <c r="B32" s="23">
        <f>SUM(TRA_Activity!B145,TRA_Activity!B164)</f>
        <v>21.469655963407554</v>
      </c>
      <c r="C32" s="50">
        <f t="shared" si="9"/>
        <v>13.340625722907937</v>
      </c>
      <c r="D32" s="50">
        <f t="shared" si="10"/>
        <v>13340625.722907938</v>
      </c>
      <c r="E32" s="54">
        <f>D32/C71</f>
        <v>4.6042641564768977E-4</v>
      </c>
    </row>
    <row r="33" spans="1:9" ht="28.5" customHeight="1">
      <c r="A33" s="32" t="s">
        <v>111</v>
      </c>
      <c r="B33" s="23">
        <f>SUM(TRA_Activity!B146,TRA_Activity!B165)</f>
        <v>289.11888936974435</v>
      </c>
      <c r="C33" s="50">
        <f t="shared" si="9"/>
        <v>179.65014898601189</v>
      </c>
      <c r="D33" s="50">
        <f t="shared" si="10"/>
        <v>179650148.98601189</v>
      </c>
      <c r="E33" s="54">
        <f>D33/C72</f>
        <v>3.9152330298862829E-4</v>
      </c>
    </row>
    <row r="34" spans="1:9" ht="28.5" customHeight="1">
      <c r="A34" s="32" t="s">
        <v>133</v>
      </c>
      <c r="B34" s="23">
        <f>SUM(TRA_Activity!B153,TRA_Activity!B172)</f>
        <v>2.6079419693263364</v>
      </c>
      <c r="C34" s="50">
        <f t="shared" si="9"/>
        <v>1.6205000107660861</v>
      </c>
      <c r="D34" s="50">
        <f t="shared" si="10"/>
        <v>1620500.0107660862</v>
      </c>
      <c r="E34" s="54">
        <f>D34/C73</f>
        <v>9.4864949648538815E-4</v>
      </c>
    </row>
    <row r="35" spans="1:9" ht="28.5" customHeight="1">
      <c r="A35" s="32" t="s">
        <v>134</v>
      </c>
      <c r="B35" s="23">
        <f>SUM(TRA_Activity!B158,TRA_Activity!B177)</f>
        <v>51.516508552681344</v>
      </c>
      <c r="C35" s="50">
        <f t="shared" si="9"/>
        <v>32.01087433928442</v>
      </c>
      <c r="D35" s="50">
        <f t="shared" si="10"/>
        <v>32010874.33928442</v>
      </c>
      <c r="E35" s="54">
        <f>D35/C74</f>
        <v>7.818784039717835E-4</v>
      </c>
    </row>
    <row r="36" spans="1:9" ht="28.5" customHeight="1">
      <c r="A36" s="32"/>
      <c r="B36" s="23"/>
      <c r="C36" s="50"/>
      <c r="D36" s="50"/>
      <c r="E36" s="54"/>
    </row>
    <row r="37" spans="1:9" ht="28.5" customHeight="1">
      <c r="A37" s="32"/>
      <c r="B37" s="23"/>
      <c r="C37" s="50"/>
      <c r="D37" s="50"/>
      <c r="E37" s="54"/>
    </row>
    <row r="38" spans="1:9" ht="28.5" customHeight="1">
      <c r="A38" s="32"/>
      <c r="B38" s="23"/>
      <c r="C38" s="50"/>
      <c r="D38" s="50"/>
      <c r="E38" s="54"/>
    </row>
    <row r="39" spans="1:9">
      <c r="A39" s="72"/>
      <c r="B39" s="23"/>
      <c r="C39" s="50"/>
      <c r="D39" s="50"/>
      <c r="E39" s="50"/>
    </row>
    <row r="40" spans="1:9">
      <c r="A40" s="128" t="s">
        <v>135</v>
      </c>
      <c r="B40" s="23"/>
      <c r="C40" s="50"/>
      <c r="D40" s="50"/>
      <c r="E40" s="129">
        <f>(E7*TRA_Activity!B48+E8*TRA_Activity!B51)/SUM(TRA_Activity!B48,TRA_Activity!B51)</f>
        <v>4.8630017856737665E-4</v>
      </c>
    </row>
    <row r="41" spans="1:9">
      <c r="A41" s="72"/>
      <c r="B41" s="23"/>
      <c r="C41" s="50"/>
      <c r="D41" s="50"/>
      <c r="E41" s="50"/>
    </row>
    <row r="42" spans="1:9">
      <c r="A42" s="72"/>
      <c r="B42" s="23"/>
      <c r="C42" s="50"/>
      <c r="D42" s="50"/>
      <c r="E42" s="50"/>
    </row>
    <row r="43" spans="1:9">
      <c r="A43" s="72"/>
      <c r="B43" s="23"/>
      <c r="C43" s="50"/>
      <c r="D43" s="50"/>
      <c r="E43" s="50"/>
    </row>
    <row r="44" spans="1:9">
      <c r="C44" s="38" t="s">
        <v>136</v>
      </c>
      <c r="E44" s="50"/>
      <c r="I44" s="1"/>
    </row>
    <row r="45" spans="1:9">
      <c r="A45" s="16" t="s">
        <v>92</v>
      </c>
      <c r="B45" s="145">
        <f>TRA_Energy!B5+TRA_Energy!B18</f>
        <v>262489.50487439765</v>
      </c>
      <c r="C45" s="50">
        <f t="shared" ref="C45:C74" si="11">B45*$G$10</f>
        <v>1.041639727088121E+16</v>
      </c>
      <c r="E45" s="50"/>
    </row>
    <row r="46" spans="1:9">
      <c r="A46" s="18" t="s">
        <v>93</v>
      </c>
      <c r="B46" s="28">
        <f>TRA_Energy!B5</f>
        <v>163025.98112777964</v>
      </c>
      <c r="C46" s="50">
        <f t="shared" si="11"/>
        <v>6469376311691792</v>
      </c>
      <c r="E46" s="50"/>
    </row>
    <row r="47" spans="1:9">
      <c r="A47" s="34" t="s">
        <v>137</v>
      </c>
      <c r="B47" s="122">
        <f>TRA_Energy!B6</f>
        <v>3558.5923806112605</v>
      </c>
      <c r="C47" s="50">
        <f t="shared" si="11"/>
        <v>141215977299034.72</v>
      </c>
      <c r="E47" s="50"/>
    </row>
    <row r="48" spans="1:9">
      <c r="A48" s="21" t="s">
        <v>38</v>
      </c>
      <c r="B48" s="123">
        <f>TRA_Energy!B45</f>
        <v>145107.75997953111</v>
      </c>
      <c r="C48" s="50">
        <f t="shared" si="11"/>
        <v>5758325750043731</v>
      </c>
      <c r="E48" s="50"/>
    </row>
    <row r="49" spans="1:5">
      <c r="A49" s="22" t="s">
        <v>107</v>
      </c>
      <c r="B49" s="29">
        <f>TRA_Energy!B48</f>
        <v>55515.957321507391</v>
      </c>
      <c r="C49" s="50">
        <f t="shared" si="11"/>
        <v>2203045285985110</v>
      </c>
      <c r="E49" s="50"/>
    </row>
    <row r="50" spans="1:5">
      <c r="A50" s="22" t="s">
        <v>108</v>
      </c>
      <c r="B50" s="29">
        <f>TRA_Energy!B51</f>
        <v>81591.191459492751</v>
      </c>
      <c r="C50" s="50">
        <f t="shared" si="11"/>
        <v>3237791409806197</v>
      </c>
      <c r="E50" s="50"/>
    </row>
    <row r="51" spans="1:5">
      <c r="A51" s="22" t="s">
        <v>109</v>
      </c>
      <c r="B51" s="29">
        <f>TRA_Energy!B47</f>
        <v>5344.4772719010571</v>
      </c>
      <c r="C51" s="50">
        <f t="shared" si="11"/>
        <v>212085426028576.84</v>
      </c>
      <c r="D51" s="119"/>
      <c r="E51" s="50"/>
    </row>
    <row r="52" spans="1:5">
      <c r="A52" s="22" t="s">
        <v>111</v>
      </c>
      <c r="B52" s="29">
        <f>TRA_Energy!B49</f>
        <v>1071.4576730658814</v>
      </c>
      <c r="C52" s="50">
        <f t="shared" si="11"/>
        <v>42518761986040.68</v>
      </c>
      <c r="E52" s="50"/>
    </row>
    <row r="53" spans="1:5">
      <c r="A53" s="22" t="s">
        <v>138</v>
      </c>
      <c r="B53" s="29">
        <f>TRA_Energy!B64</f>
        <v>569.93722157771106</v>
      </c>
      <c r="C53" s="50">
        <f t="shared" si="11"/>
        <v>22616875757590.465</v>
      </c>
      <c r="E53" s="50"/>
    </row>
    <row r="54" spans="1:5">
      <c r="A54" s="22" t="s">
        <v>113</v>
      </c>
      <c r="B54" s="29">
        <f>TRA_Energy!B70</f>
        <v>993.35269290658141</v>
      </c>
      <c r="C54" s="50">
        <f t="shared" si="11"/>
        <v>39419314247881.164</v>
      </c>
      <c r="E54" s="50"/>
    </row>
    <row r="55" spans="1:5">
      <c r="A55" s="21" t="s">
        <v>39</v>
      </c>
      <c r="B55" s="123">
        <f>TRA_Energy!B78</f>
        <v>14359.628767637269</v>
      </c>
      <c r="C55" s="50">
        <f t="shared" si="11"/>
        <v>569834584349026.5</v>
      </c>
      <c r="E55" s="50"/>
    </row>
    <row r="56" spans="1:5">
      <c r="A56" s="22" t="s">
        <v>107</v>
      </c>
      <c r="B56" s="29">
        <f>TRA_Energy!B81</f>
        <v>9.6258449603386698</v>
      </c>
      <c r="C56" s="50">
        <f t="shared" si="11"/>
        <v>381983368145.61548</v>
      </c>
      <c r="E56" s="50"/>
    </row>
    <row r="57" spans="1:5">
      <c r="A57" s="22" t="s">
        <v>108</v>
      </c>
      <c r="B57" s="29">
        <f>TRA_Energy!B83</f>
        <v>13133.434851400229</v>
      </c>
      <c r="C57" s="50">
        <f t="shared" si="11"/>
        <v>521175408551600.44</v>
      </c>
      <c r="E57" s="50"/>
    </row>
    <row r="58" spans="1:5">
      <c r="A58" s="22" t="s">
        <v>109</v>
      </c>
      <c r="B58" s="29">
        <f>TRA_Energy!B80</f>
        <v>18.232618994507902</v>
      </c>
      <c r="C58" s="50">
        <f t="shared" si="11"/>
        <v>723526842820.95654</v>
      </c>
      <c r="E58" s="50"/>
    </row>
    <row r="59" spans="1:5">
      <c r="A59" s="22" t="s">
        <v>111</v>
      </c>
      <c r="B59" s="29">
        <f>TRA_Energy!B82</f>
        <v>1052.960831108421</v>
      </c>
      <c r="C59" s="50">
        <f t="shared" si="11"/>
        <v>41784749956958.578</v>
      </c>
      <c r="E59" s="50"/>
    </row>
    <row r="60" spans="1:5">
      <c r="A60" s="22" t="s">
        <v>113</v>
      </c>
      <c r="B60" s="29">
        <f>TRA_Energy!B100</f>
        <v>126.70081146560065</v>
      </c>
      <c r="C60" s="50">
        <f t="shared" si="11"/>
        <v>5027880971470.5771</v>
      </c>
      <c r="E60" s="50"/>
    </row>
    <row r="61" spans="1:5">
      <c r="A61" s="18" t="s">
        <v>94</v>
      </c>
      <c r="B61" s="28">
        <f>TRA_Energy!B18</f>
        <v>99463.523746618041</v>
      </c>
      <c r="C61" s="50">
        <f t="shared" si="11"/>
        <v>3947020959189418.5</v>
      </c>
      <c r="E61" s="50"/>
    </row>
    <row r="62" spans="1:5">
      <c r="A62" s="20" t="s">
        <v>129</v>
      </c>
      <c r="B62" s="124">
        <f>TRA_Energy!B109</f>
        <v>28285.298135713769</v>
      </c>
      <c r="C62" s="50">
        <f t="shared" si="11"/>
        <v>1122448314449343</v>
      </c>
      <c r="E62" s="50"/>
    </row>
    <row r="63" spans="1:5">
      <c r="A63" s="22" t="s">
        <v>107</v>
      </c>
      <c r="B63" s="29">
        <f>TRA_Energy!B112+TRA_Energy!B116</f>
        <v>1376.5186956747082</v>
      </c>
      <c r="C63" s="50">
        <f t="shared" si="11"/>
        <v>54624529052329.016</v>
      </c>
      <c r="E63" s="50"/>
    </row>
    <row r="64" spans="1:5">
      <c r="A64" s="22" t="s">
        <v>108</v>
      </c>
      <c r="B64" s="29">
        <f>TRA_Energy!B115</f>
        <v>26308.408241565452</v>
      </c>
      <c r="C64" s="50">
        <f t="shared" si="11"/>
        <v>1043999195090866</v>
      </c>
      <c r="E64" s="50"/>
    </row>
    <row r="65" spans="1:5">
      <c r="A65" s="22" t="s">
        <v>109</v>
      </c>
      <c r="B65" s="29">
        <f>TRA_Energy!B111</f>
        <v>185.35088218812118</v>
      </c>
      <c r="C65" s="50">
        <f t="shared" si="11"/>
        <v>7355297592959.4316</v>
      </c>
      <c r="E65" s="50"/>
    </row>
    <row r="66" spans="1:5">
      <c r="A66" s="22" t="s">
        <v>111</v>
      </c>
      <c r="B66" s="29">
        <f>TRA_Energy!B113</f>
        <v>164.46416396657153</v>
      </c>
      <c r="C66" s="50">
        <f t="shared" si="11"/>
        <v>6526447865101.8545</v>
      </c>
      <c r="E66" s="50"/>
    </row>
    <row r="67" spans="1:5">
      <c r="A67" s="22" t="s">
        <v>113</v>
      </c>
      <c r="B67" s="29">
        <f>TRA_Energy!B134</f>
        <v>130.93332063241525</v>
      </c>
      <c r="C67" s="50">
        <f t="shared" si="11"/>
        <v>5195840055988.1973</v>
      </c>
      <c r="E67" s="50"/>
    </row>
    <row r="68" spans="1:5">
      <c r="A68" s="22" t="s">
        <v>60</v>
      </c>
      <c r="B68" s="29">
        <f>TRA_Energy!B126</f>
        <v>114.59525498172503</v>
      </c>
      <c r="C68" s="50">
        <f t="shared" si="11"/>
        <v>4547494962965.293</v>
      </c>
      <c r="E68" s="50"/>
    </row>
    <row r="69" spans="1:5">
      <c r="A69" s="21" t="s">
        <v>139</v>
      </c>
      <c r="B69" s="123"/>
      <c r="C69" s="50"/>
      <c r="E69" s="50"/>
    </row>
    <row r="70" spans="1:5">
      <c r="A70" s="22" t="s">
        <v>108</v>
      </c>
      <c r="B70" s="29">
        <f>SUM(TRA_Energy!B144,TRA_Energy!B163)</f>
        <v>71164.383524844787</v>
      </c>
      <c r="C70" s="50">
        <f t="shared" si="11"/>
        <v>2824023347854768</v>
      </c>
      <c r="E70" s="50"/>
    </row>
    <row r="71" spans="1:5">
      <c r="A71" s="32" t="s">
        <v>107</v>
      </c>
      <c r="B71" s="29">
        <f>SUM(TRA_Energy!B145,TRA_Energy!B164)</f>
        <v>0.73014712002696347</v>
      </c>
      <c r="C71" s="50">
        <f t="shared" si="11"/>
        <v>28974501178.741993</v>
      </c>
      <c r="E71" s="50"/>
    </row>
    <row r="72" spans="1:5">
      <c r="A72" s="32" t="s">
        <v>111</v>
      </c>
      <c r="B72" s="29">
        <f>SUM(TRA_Energy!B146,TRA_Energy!B165)</f>
        <v>11.562836227009885</v>
      </c>
      <c r="C72" s="50">
        <f t="shared" si="11"/>
        <v>458849186280.05597</v>
      </c>
    </row>
    <row r="73" spans="1:5">
      <c r="A73" s="32" t="s">
        <v>133</v>
      </c>
      <c r="B73" s="29">
        <f>SUM(TRA_Energy!B153,TRA_Energy!B172)</f>
        <v>4.3046482202270572E-2</v>
      </c>
      <c r="C73" s="50">
        <f t="shared" si="11"/>
        <v>1708217857.8809233</v>
      </c>
    </row>
    <row r="74" spans="1:5">
      <c r="A74" s="32" t="s">
        <v>134</v>
      </c>
      <c r="B74" s="29">
        <f>SUM(TRA_Energy!B158,TRA_Energy!B177)</f>
        <v>1.0316983295302209</v>
      </c>
      <c r="C74" s="50">
        <f t="shared" si="11"/>
        <v>40940987980.580711</v>
      </c>
    </row>
    <row r="75" spans="1:5">
      <c r="B75" s="36"/>
    </row>
    <row r="76" spans="1:5">
      <c r="B76" s="36"/>
    </row>
    <row r="77" spans="1:5">
      <c r="B77" s="37"/>
    </row>
    <row r="78" spans="1:5">
      <c r="B78" s="36"/>
    </row>
    <row r="80" spans="1:5">
      <c r="B80" s="35"/>
    </row>
    <row r="81" spans="2:2">
      <c r="B81" s="36"/>
    </row>
    <row r="82" spans="2:2">
      <c r="B82" s="36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19"/>
  <sheetViews>
    <sheetView zoomScale="85" zoomScaleNormal="85" workbookViewId="0">
      <selection activeCell="B12" sqref="B12"/>
    </sheetView>
  </sheetViews>
  <sheetFormatPr defaultColWidth="10.7109375" defaultRowHeight="15"/>
  <cols>
    <col min="1" max="1" width="38.85546875" bestFit="1" customWidth="1"/>
    <col min="3" max="3" width="21.7109375" bestFit="1" customWidth="1"/>
    <col min="4" max="4" width="19.28515625" customWidth="1"/>
    <col min="7" max="7" width="41.85546875" customWidth="1"/>
    <col min="8" max="8" width="18.5703125" customWidth="1"/>
    <col min="9" max="9" width="21.42578125" customWidth="1"/>
  </cols>
  <sheetData>
    <row r="1" spans="1:9">
      <c r="A1" s="11" t="s">
        <v>181</v>
      </c>
      <c r="B1" s="12">
        <v>2021</v>
      </c>
    </row>
    <row r="2" spans="1:9">
      <c r="A2" s="13"/>
      <c r="B2" s="13"/>
      <c r="G2" s="56" t="s">
        <v>15</v>
      </c>
      <c r="H2" s="57"/>
      <c r="I2" s="58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80" t="s">
        <v>16</v>
      </c>
      <c r="I3" s="60"/>
    </row>
    <row r="4" spans="1:9">
      <c r="A4" s="18" t="s">
        <v>35</v>
      </c>
      <c r="B4" s="26">
        <f>TRA_Activity!B9</f>
        <v>541840.54458788119</v>
      </c>
      <c r="C4" s="50">
        <f>B4/$G$9</f>
        <v>336684.10519309802</v>
      </c>
      <c r="D4" s="50">
        <f>C4*1000000</f>
        <v>336684105193.09802</v>
      </c>
      <c r="E4" s="50">
        <f t="shared" ref="E4:E9" si="0">D4/C14</f>
        <v>1.6170533622252936E-3</v>
      </c>
      <c r="G4" s="80" t="s">
        <v>104</v>
      </c>
      <c r="I4" s="60"/>
    </row>
    <row r="5" spans="1:9">
      <c r="A5" s="22" t="s">
        <v>140</v>
      </c>
      <c r="B5" s="126">
        <f>TRA_Activity!B184</f>
        <v>67356.767106208834</v>
      </c>
      <c r="C5" s="50">
        <f t="shared" ref="C5:C6" si="1">B5/$G$9</f>
        <v>41853.554682037422</v>
      </c>
      <c r="D5" s="50">
        <f t="shared" ref="D5:D6" si="2">C5*1000000</f>
        <v>41853554682.037422</v>
      </c>
      <c r="E5" s="50">
        <f t="shared" si="0"/>
        <v>9.3028717889103905E-4</v>
      </c>
      <c r="G5" s="80" t="s">
        <v>105</v>
      </c>
      <c r="I5" s="81"/>
    </row>
    <row r="6" spans="1:9">
      <c r="A6" s="22" t="s">
        <v>133</v>
      </c>
      <c r="B6" s="126">
        <f>SUM(TRA_Activity!B185:B187)</f>
        <v>474483.77748167235</v>
      </c>
      <c r="C6" s="50">
        <f t="shared" si="1"/>
        <v>294830.55051106063</v>
      </c>
      <c r="D6" s="50">
        <f t="shared" si="2"/>
        <v>294830550511.06061</v>
      </c>
      <c r="E6" s="50">
        <f t="shared" si="0"/>
        <v>1.806355227166114E-3</v>
      </c>
      <c r="G6" s="82" t="s">
        <v>106</v>
      </c>
      <c r="I6" s="81"/>
    </row>
    <row r="7" spans="1:9">
      <c r="A7" s="18" t="s">
        <v>48</v>
      </c>
      <c r="B7" s="26">
        <f>TRA_Activity!B188</f>
        <v>449213.24128746771</v>
      </c>
      <c r="C7" s="50">
        <f>B7/$G$9</f>
        <v>279128.16730759095</v>
      </c>
      <c r="D7" s="50">
        <f>C7*1000000</f>
        <v>279128167307.59094</v>
      </c>
      <c r="E7" s="50">
        <f t="shared" si="0"/>
        <v>4.5053418548312817E-3</v>
      </c>
      <c r="G7" s="80"/>
      <c r="I7" s="81"/>
    </row>
    <row r="8" spans="1:9">
      <c r="A8" s="32" t="s">
        <v>140</v>
      </c>
      <c r="B8" s="126">
        <f>TRA_Activity!B189</f>
        <v>100426.808984762</v>
      </c>
      <c r="C8" s="50">
        <f>B8/$G$9</f>
        <v>62402.326031452561</v>
      </c>
      <c r="D8" s="50">
        <f>C8*1000000</f>
        <v>62402326031.45256</v>
      </c>
      <c r="E8" s="50">
        <f t="shared" si="0"/>
        <v>3.3240466210502032E-3</v>
      </c>
      <c r="G8" s="80"/>
      <c r="I8" s="81"/>
    </row>
    <row r="9" spans="1:9">
      <c r="A9" s="33" t="s">
        <v>133</v>
      </c>
      <c r="B9" s="127">
        <f>TRA_Activity!B190</f>
        <v>348786.43230270565</v>
      </c>
      <c r="C9" s="50">
        <f>B9/$G$9</f>
        <v>216725.84127613838</v>
      </c>
      <c r="D9" s="50">
        <f>C9*1000000</f>
        <v>216725841276.13837</v>
      </c>
      <c r="E9" s="50">
        <f t="shared" si="0"/>
        <v>5.0189004572410009E-3</v>
      </c>
      <c r="G9" s="80">
        <f>About!$A$29</f>
        <v>1.6093440000000001</v>
      </c>
      <c r="H9" t="s">
        <v>141</v>
      </c>
      <c r="I9" s="81"/>
    </row>
    <row r="10" spans="1:9"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11" t="s">
        <v>182</v>
      </c>
      <c r="B11" s="12">
        <v>2021</v>
      </c>
      <c r="C11" s="50"/>
      <c r="D11" s="50"/>
      <c r="E11" s="50"/>
    </row>
    <row r="12" spans="1:9">
      <c r="C12" s="38" t="s">
        <v>136</v>
      </c>
      <c r="D12" s="50"/>
      <c r="E12" s="50"/>
    </row>
    <row r="13" spans="1:9">
      <c r="A13" s="16" t="s">
        <v>92</v>
      </c>
      <c r="B13" s="17">
        <f>TRA_Energy!B9+TRA_Energy!B21</f>
        <v>6808.0201296448522</v>
      </c>
      <c r="C13" s="50">
        <f>B13*$G$10</f>
        <v>270163343606709.63</v>
      </c>
      <c r="D13" s="50"/>
      <c r="E13" s="50"/>
    </row>
    <row r="14" spans="1:9">
      <c r="A14" s="18" t="s">
        <v>93</v>
      </c>
      <c r="B14" s="19">
        <f>TRA_Energy!B9</f>
        <v>5246.777781406644</v>
      </c>
      <c r="C14" s="50">
        <f t="shared" ref="C14:C19" si="3">B14*$G$10</f>
        <v>208208407377338</v>
      </c>
      <c r="D14" s="50"/>
      <c r="E14" s="50"/>
    </row>
    <row r="15" spans="1:9">
      <c r="A15" s="22" t="s">
        <v>142</v>
      </c>
      <c r="B15" s="23">
        <f>TRA_Energy!B184</f>
        <v>1133.7302175395382</v>
      </c>
      <c r="C15" s="50">
        <f t="shared" si="3"/>
        <v>44989929595643.25</v>
      </c>
      <c r="D15" s="50"/>
      <c r="E15" s="50"/>
    </row>
    <row r="16" spans="1:9">
      <c r="A16" s="22" t="s">
        <v>133</v>
      </c>
      <c r="B16" s="23">
        <f>SUM(TRA_Energy!B185:B187)</f>
        <v>4113.0475638671069</v>
      </c>
      <c r="C16" s="50">
        <f t="shared" si="3"/>
        <v>163218477781694.78</v>
      </c>
      <c r="D16" s="50"/>
      <c r="E16" s="50"/>
    </row>
    <row r="17" spans="1:5">
      <c r="A17" s="18" t="s">
        <v>94</v>
      </c>
      <c r="B17" s="19">
        <f>TRA_Energy!B21</f>
        <v>1561.2423482382078</v>
      </c>
      <c r="C17" s="50">
        <f t="shared" si="3"/>
        <v>61954936229371.625</v>
      </c>
      <c r="D17" s="50"/>
      <c r="E17" s="50"/>
    </row>
    <row r="18" spans="1:5">
      <c r="A18" s="32" t="s">
        <v>142</v>
      </c>
      <c r="B18" s="23">
        <f>TRA_Energy!B189</f>
        <v>473.07291122290087</v>
      </c>
      <c r="C18" s="50">
        <f t="shared" si="3"/>
        <v>18772999643349.496</v>
      </c>
      <c r="D18" s="50"/>
      <c r="E18" s="50"/>
    </row>
    <row r="19" spans="1:5">
      <c r="A19" s="33" t="s">
        <v>133</v>
      </c>
      <c r="B19" s="24">
        <f>TRA_Energy!B190</f>
        <v>1088.1694370153068</v>
      </c>
      <c r="C19" s="50">
        <f t="shared" si="3"/>
        <v>43181936586022.125</v>
      </c>
      <c r="D19" s="50"/>
      <c r="E19" s="50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20"/>
  <sheetViews>
    <sheetView zoomScale="85" zoomScaleNormal="85" workbookViewId="0">
      <selection activeCell="E8" sqref="E8"/>
    </sheetView>
  </sheetViews>
  <sheetFormatPr defaultColWidth="10.7109375" defaultRowHeight="15"/>
  <cols>
    <col min="1" max="1" width="31.140625" bestFit="1" customWidth="1"/>
    <col min="3" max="3" width="11.5703125" bestFit="1" customWidth="1"/>
    <col min="4" max="4" width="19.85546875" customWidth="1"/>
    <col min="5" max="5" width="12" bestFit="1" customWidth="1"/>
    <col min="7" max="7" width="42.5703125" customWidth="1"/>
    <col min="8" max="9" width="19.5703125" customWidth="1"/>
  </cols>
  <sheetData>
    <row r="1" spans="1:9">
      <c r="A1" s="11" t="s">
        <v>183</v>
      </c>
      <c r="B1" s="12">
        <v>2021</v>
      </c>
    </row>
    <row r="2" spans="1:9">
      <c r="A2" s="13"/>
      <c r="B2" s="25"/>
    </row>
    <row r="3" spans="1:9">
      <c r="A3" s="16" t="s">
        <v>34</v>
      </c>
      <c r="B3" s="17"/>
      <c r="C3" s="38" t="s">
        <v>101</v>
      </c>
      <c r="D3" s="38" t="s">
        <v>102</v>
      </c>
      <c r="E3" s="38" t="s">
        <v>103</v>
      </c>
      <c r="G3" s="56" t="s">
        <v>15</v>
      </c>
      <c r="H3" s="57"/>
      <c r="I3" s="58"/>
    </row>
    <row r="4" spans="1:9">
      <c r="A4" s="39" t="s">
        <v>35</v>
      </c>
      <c r="B4" s="40">
        <f t="shared" ref="B4" si="0">SUM(B5:B7)</f>
        <v>1736957.6521412754</v>
      </c>
      <c r="C4" s="50">
        <f>B4/$G$10</f>
        <v>1079295.4471767845</v>
      </c>
      <c r="D4" s="50">
        <f>C4*1000000</f>
        <v>1079295447176.7845</v>
      </c>
      <c r="E4" s="50">
        <f t="shared" ref="E4:E10" si="1">D4/C14</f>
        <v>6.0269145731933641E-4</v>
      </c>
      <c r="G4" s="80" t="s">
        <v>16</v>
      </c>
      <c r="I4" s="60"/>
    </row>
    <row r="5" spans="1:9">
      <c r="A5" s="32" t="s">
        <v>45</v>
      </c>
      <c r="B5" s="126">
        <f>TRA_Activity!B14</f>
        <v>104389.46588311868</v>
      </c>
      <c r="C5" s="50">
        <f t="shared" ref="C5:C7" si="2">B5/$G$10</f>
        <v>64864.60687281195</v>
      </c>
      <c r="D5" s="50">
        <f t="shared" ref="D5:D7" si="3">C5*1000000</f>
        <v>64864606872.811951</v>
      </c>
      <c r="E5" s="50">
        <f t="shared" si="1"/>
        <v>2.4082446227065575E-4</v>
      </c>
      <c r="G5" s="80" t="s">
        <v>104</v>
      </c>
      <c r="I5" s="60"/>
    </row>
    <row r="6" spans="1:9">
      <c r="A6" s="32" t="s">
        <v>46</v>
      </c>
      <c r="B6" s="126">
        <f>TRA_Activity!B15</f>
        <v>604155.69132607244</v>
      </c>
      <c r="C6" s="50">
        <f t="shared" si="2"/>
        <v>375404.94221625233</v>
      </c>
      <c r="D6" s="50">
        <f t="shared" si="3"/>
        <v>375404942216.25232</v>
      </c>
      <c r="E6" s="50">
        <f t="shared" si="1"/>
        <v>5.0513079211513055E-4</v>
      </c>
      <c r="G6" s="80" t="s">
        <v>105</v>
      </c>
      <c r="I6" s="81"/>
    </row>
    <row r="7" spans="1:9">
      <c r="A7" s="32" t="s">
        <v>47</v>
      </c>
      <c r="B7" s="126">
        <f>TRA_Activity!B16</f>
        <v>1028412.4949320843</v>
      </c>
      <c r="C7" s="50">
        <f t="shared" si="2"/>
        <v>639025.89808772039</v>
      </c>
      <c r="D7" s="50">
        <f t="shared" si="3"/>
        <v>639025898087.72034</v>
      </c>
      <c r="E7" s="50">
        <f t="shared" si="1"/>
        <v>8.2109026265927098E-4</v>
      </c>
      <c r="G7" s="82" t="s">
        <v>106</v>
      </c>
      <c r="I7" s="81"/>
    </row>
    <row r="8" spans="1:9">
      <c r="A8" s="41" t="s">
        <v>48</v>
      </c>
      <c r="B8" s="42">
        <f t="shared" ref="B8" si="4">SUM(B9:B10)</f>
        <v>40119.126802783489</v>
      </c>
      <c r="C8" s="50">
        <f>B8/$G$10</f>
        <v>24928.869652966354</v>
      </c>
      <c r="D8" s="50">
        <f>C8*1000000</f>
        <v>24928869652.966354</v>
      </c>
      <c r="E8" s="50">
        <f t="shared" si="1"/>
        <v>1.6207022383086511E-4</v>
      </c>
      <c r="G8" s="80"/>
      <c r="I8" s="81"/>
    </row>
    <row r="9" spans="1:9">
      <c r="A9" s="32" t="s">
        <v>52</v>
      </c>
      <c r="B9" s="126">
        <f>TRA_Activity!B23</f>
        <v>3480.0995256256429</v>
      </c>
      <c r="C9" s="50">
        <f>B9/$G$10</f>
        <v>2162.4335913425857</v>
      </c>
      <c r="D9" s="50">
        <f>C9*1000000</f>
        <v>2162433591.3425856</v>
      </c>
      <c r="E9" s="50">
        <f t="shared" si="1"/>
        <v>7.1350079212815194E-5</v>
      </c>
      <c r="G9" s="80"/>
      <c r="I9" s="81"/>
    </row>
    <row r="10" spans="1:9">
      <c r="A10" s="33" t="s">
        <v>47</v>
      </c>
      <c r="B10" s="127">
        <f>TRA_Activity!B24</f>
        <v>36639.027277157846</v>
      </c>
      <c r="C10" s="50">
        <f>B10/$G$10</f>
        <v>22766.436061623768</v>
      </c>
      <c r="D10" s="50">
        <f>C10*1000000</f>
        <v>22766436061.623768</v>
      </c>
      <c r="E10" s="50">
        <f t="shared" si="1"/>
        <v>1.8433187913079088E-4</v>
      </c>
      <c r="G10" s="80">
        <f>About!$A$29</f>
        <v>1.6093440000000001</v>
      </c>
      <c r="H10" t="s">
        <v>110</v>
      </c>
      <c r="I10" s="81"/>
    </row>
    <row r="11" spans="1:9">
      <c r="E11" s="50"/>
      <c r="G11" s="83">
        <f>About!$A$30</f>
        <v>39683100000</v>
      </c>
      <c r="H11" s="84" t="str">
        <f>About!$B$30</f>
        <v>BTU in 1 ktoe</v>
      </c>
      <c r="I11" s="85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SUM(B14,B18)</f>
        <v>49003.427422470042</v>
      </c>
      <c r="C13" s="50">
        <f>B13*$G$11</f>
        <v>1944607910748621</v>
      </c>
      <c r="E13" s="50"/>
    </row>
    <row r="14" spans="1:9">
      <c r="A14" s="39" t="s">
        <v>93</v>
      </c>
      <c r="B14" s="43">
        <f t="shared" ref="B14" si="6">SUM(B15:B17)</f>
        <v>45127.338217179218</v>
      </c>
      <c r="C14" s="50">
        <f t="shared" ref="C14:C20" si="7">B14*$G$11</f>
        <v>1790792675206144.8</v>
      </c>
      <c r="E14" s="50"/>
    </row>
    <row r="15" spans="1:9">
      <c r="A15" s="32" t="s">
        <v>45</v>
      </c>
      <c r="B15" s="29">
        <f>TRA_Energy!B14</f>
        <v>6787.3711736967762</v>
      </c>
      <c r="C15" s="50">
        <f t="shared" si="7"/>
        <v>269343929022926.53</v>
      </c>
      <c r="E15" s="50"/>
    </row>
    <row r="16" spans="1:9">
      <c r="A16" s="32" t="s">
        <v>46</v>
      </c>
      <c r="B16" s="29">
        <f>TRA_Energy!B15</f>
        <v>18727.963361796668</v>
      </c>
      <c r="C16" s="50">
        <f t="shared" si="7"/>
        <v>743183642882513.38</v>
      </c>
      <c r="E16" s="50"/>
    </row>
    <row r="17" spans="1:5">
      <c r="A17" s="32" t="s">
        <v>47</v>
      </c>
      <c r="B17" s="29">
        <f>TRA_Energy!B16</f>
        <v>19612.003681685776</v>
      </c>
      <c r="C17" s="50">
        <f t="shared" si="7"/>
        <v>778265103300704.75</v>
      </c>
      <c r="E17" s="50"/>
    </row>
    <row r="18" spans="1:5">
      <c r="A18" s="41" t="s">
        <v>94</v>
      </c>
      <c r="B18" s="44">
        <f t="shared" ref="B18" si="8">SUM(B19:B20)</f>
        <v>3876.0892052908212</v>
      </c>
      <c r="C18" s="50">
        <f t="shared" si="7"/>
        <v>153815235542476.19</v>
      </c>
      <c r="E18" s="50"/>
    </row>
    <row r="19" spans="1:5">
      <c r="A19" s="32" t="s">
        <v>52</v>
      </c>
      <c r="B19" s="29">
        <f>TRA_Energy!B23</f>
        <v>763.73506053711515</v>
      </c>
      <c r="C19" s="50">
        <f t="shared" si="7"/>
        <v>30307374780800.395</v>
      </c>
      <c r="E19" s="50"/>
    </row>
    <row r="20" spans="1:5">
      <c r="A20" s="33" t="s">
        <v>47</v>
      </c>
      <c r="B20" s="30">
        <f>TRA_Energy!B24</f>
        <v>3112.3541447537059</v>
      </c>
      <c r="C20" s="50">
        <f t="shared" si="7"/>
        <v>123507860761675.78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I18"/>
  <sheetViews>
    <sheetView zoomScale="85" zoomScaleNormal="85" workbookViewId="0">
      <selection activeCell="B9" sqref="B9"/>
    </sheetView>
  </sheetViews>
  <sheetFormatPr defaultColWidth="10.7109375" defaultRowHeight="15"/>
  <cols>
    <col min="1" max="1" width="35.28515625" bestFit="1" customWidth="1"/>
    <col min="3" max="3" width="11.5703125" bestFit="1" customWidth="1"/>
    <col min="4" max="4" width="12" bestFit="1" customWidth="1"/>
    <col min="7" max="7" width="42" customWidth="1"/>
    <col min="8" max="9" width="19.42578125" customWidth="1"/>
  </cols>
  <sheetData>
    <row r="1" spans="1:9">
      <c r="A1" s="11" t="s">
        <v>184</v>
      </c>
      <c r="B1" s="12">
        <v>2021</v>
      </c>
    </row>
    <row r="2" spans="1:9">
      <c r="A2" s="13"/>
      <c r="B2" s="13"/>
      <c r="C2" s="38" t="s">
        <v>101</v>
      </c>
      <c r="D2" s="38" t="s">
        <v>102</v>
      </c>
      <c r="E2" s="38" t="s">
        <v>103</v>
      </c>
      <c r="G2" s="56" t="s">
        <v>15</v>
      </c>
      <c r="H2" s="57"/>
      <c r="I2" s="58"/>
    </row>
    <row r="3" spans="1:9">
      <c r="A3" s="16" t="s">
        <v>143</v>
      </c>
      <c r="B3" s="17">
        <f t="shared" ref="B3" si="0">SUM(B4:B5)</f>
        <v>299463.4530357066</v>
      </c>
      <c r="C3" s="50">
        <f>B3/$G$9</f>
        <v>186077.96284430588</v>
      </c>
      <c r="D3" s="50">
        <f>C3*1000000</f>
        <v>186077962844.30588</v>
      </c>
      <c r="E3" s="50">
        <f>D3/C13</f>
        <v>1.1145989755906977E-3</v>
      </c>
      <c r="G3" s="80" t="s">
        <v>16</v>
      </c>
      <c r="I3" s="60"/>
    </row>
    <row r="4" spans="1:9">
      <c r="A4" s="45" t="s">
        <v>54</v>
      </c>
      <c r="B4" s="23">
        <f>TRA_Activity!B26</f>
        <v>140237.63488181008</v>
      </c>
      <c r="C4" s="50">
        <f>B4/$G$9</f>
        <v>87139.626383054259</v>
      </c>
      <c r="D4" s="50">
        <f>C4*1000000</f>
        <v>87139626383.05426</v>
      </c>
      <c r="E4" s="50">
        <f>D4/C14</f>
        <v>7.2597795442882064E-4</v>
      </c>
      <c r="G4" s="80" t="s">
        <v>104</v>
      </c>
      <c r="I4" s="60"/>
    </row>
    <row r="5" spans="1:9">
      <c r="A5" s="46" t="s">
        <v>55</v>
      </c>
      <c r="B5" s="24">
        <f>TRA_Activity!B27</f>
        <v>159225.81815389651</v>
      </c>
      <c r="C5" s="50">
        <f>B5/$G$9</f>
        <v>98938.336461251602</v>
      </c>
      <c r="D5" s="50">
        <f>C5*1000000</f>
        <v>98938336461.251602</v>
      </c>
      <c r="E5" s="50">
        <f>D5/C15</f>
        <v>2.1088655429363817E-3</v>
      </c>
      <c r="G5" s="80" t="s">
        <v>105</v>
      </c>
      <c r="I5" s="81"/>
    </row>
    <row r="6" spans="1:9">
      <c r="A6" s="45" t="str">
        <f>TRA_Activity!A238</f>
        <v>Bunkers - Intra-EU</v>
      </c>
      <c r="B6" s="24">
        <f>TRA_Activity!B238</f>
        <v>907708.37454291235</v>
      </c>
      <c r="C6" s="50">
        <f t="shared" ref="C6:C8" si="1">B6/$G$9</f>
        <v>564023.83489354188</v>
      </c>
      <c r="D6" s="50">
        <f t="shared" ref="D6:D8" si="2">C6*1000000</f>
        <v>564023834893.54187</v>
      </c>
      <c r="E6" s="50">
        <f t="shared" ref="E6:E7" si="3">D6/C16</f>
        <v>2.7083472172549279E-3</v>
      </c>
      <c r="G6" s="82" t="s">
        <v>106</v>
      </c>
      <c r="I6" s="81"/>
    </row>
    <row r="7" spans="1:9">
      <c r="A7" s="45" t="str">
        <f>TRA_Activity!A245</f>
        <v>Bunkers - Extra-EU</v>
      </c>
      <c r="B7" s="24">
        <f>TRA_Activity!B245</f>
        <v>13628173.051260399</v>
      </c>
      <c r="C7" s="50">
        <f t="shared" si="1"/>
        <v>8468154.1368783787</v>
      </c>
      <c r="D7" s="50">
        <f t="shared" si="2"/>
        <v>8468154136878.3789</v>
      </c>
      <c r="E7" s="50">
        <f t="shared" si="3"/>
        <v>5.809037892267133E-3</v>
      </c>
      <c r="G7" s="80"/>
      <c r="I7" s="81"/>
    </row>
    <row r="8" spans="1:9">
      <c r="A8" s="50" t="s">
        <v>144</v>
      </c>
      <c r="B8" s="23">
        <f>SUM(B4:B5)</f>
        <v>299463.4530357066</v>
      </c>
      <c r="C8" s="50">
        <f t="shared" si="1"/>
        <v>186077.96284430588</v>
      </c>
      <c r="D8" s="50">
        <f t="shared" si="2"/>
        <v>186077962844.30588</v>
      </c>
      <c r="E8" s="50">
        <f t="shared" ref="E8" si="4">D8/C18</f>
        <v>1.1145989755906977E-3</v>
      </c>
      <c r="G8" s="80"/>
      <c r="I8" s="81"/>
    </row>
    <row r="9" spans="1:9">
      <c r="A9" s="50"/>
      <c r="B9" s="23"/>
      <c r="C9" s="50"/>
      <c r="D9" s="50"/>
      <c r="E9" s="50"/>
      <c r="G9" s="80">
        <f>About!$A$29</f>
        <v>1.6093440000000001</v>
      </c>
      <c r="H9" t="s">
        <v>110</v>
      </c>
      <c r="I9" s="81"/>
    </row>
    <row r="10" spans="1:9">
      <c r="A10" s="50"/>
      <c r="B10" s="23"/>
      <c r="C10" s="50"/>
      <c r="D10" s="50"/>
      <c r="E10" s="50"/>
      <c r="G10" s="83">
        <f>About!$A$30</f>
        <v>39683100000</v>
      </c>
      <c r="H10" s="84" t="str">
        <f>About!$B$30</f>
        <v>BTU in 1 ktoe</v>
      </c>
      <c r="I10" s="85"/>
    </row>
    <row r="11" spans="1:9">
      <c r="A11" s="50"/>
      <c r="E11" s="50"/>
    </row>
    <row r="12" spans="1:9">
      <c r="C12" s="38" t="s">
        <v>136</v>
      </c>
      <c r="E12" s="50"/>
    </row>
    <row r="13" spans="1:9">
      <c r="A13" s="16" t="s">
        <v>92</v>
      </c>
      <c r="B13" s="27">
        <f t="shared" ref="B13" si="5">SUM(B14:B15)</f>
        <v>4206.9825617068127</v>
      </c>
      <c r="C13" s="50">
        <f>B13*$G$10</f>
        <v>166946109694467.63</v>
      </c>
      <c r="E13" s="50"/>
    </row>
    <row r="14" spans="1:9">
      <c r="A14" s="45" t="s">
        <v>54</v>
      </c>
      <c r="B14" s="29">
        <f>TRA_Energy!B26</f>
        <v>3024.7303868173472</v>
      </c>
      <c r="C14" s="50">
        <f t="shared" ref="C14:C18" si="6">B14*$G$10</f>
        <v>120030678413111.47</v>
      </c>
      <c r="E14" s="50"/>
    </row>
    <row r="15" spans="1:9">
      <c r="A15" s="46" t="s">
        <v>55</v>
      </c>
      <c r="B15" s="30">
        <f>TRA_Energy!B27</f>
        <v>1182.2521748894651</v>
      </c>
      <c r="C15" s="50">
        <f t="shared" si="6"/>
        <v>46915431281356.133</v>
      </c>
    </row>
    <row r="16" spans="1:9">
      <c r="A16" s="30" t="str">
        <f>TRA_Energy!A238</f>
        <v>Bunkers - Intra-EU</v>
      </c>
      <c r="B16" s="30">
        <f>TRA_Energy!B238</f>
        <v>5247.9238475707352</v>
      </c>
      <c r="C16" s="50">
        <f t="shared" si="6"/>
        <v>208253886835534.25</v>
      </c>
    </row>
    <row r="17" spans="1:3">
      <c r="A17" s="30" t="str">
        <f>TRA_Energy!A245</f>
        <v>Bunkers - Extra-EU</v>
      </c>
      <c r="B17" s="30">
        <f>TRA_Energy!B245</f>
        <v>36734.907755287517</v>
      </c>
      <c r="C17" s="50">
        <f t="shared" si="6"/>
        <v>1457755017943850</v>
      </c>
    </row>
    <row r="18" spans="1:3">
      <c r="A18" t="s">
        <v>144</v>
      </c>
      <c r="B18" s="130">
        <f>SUM(B14:B15)</f>
        <v>4206.9825617068127</v>
      </c>
      <c r="C18" s="50">
        <f t="shared" si="6"/>
        <v>166946109694467.63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H29"/>
  <sheetViews>
    <sheetView workbookViewId="0">
      <selection activeCell="E5" sqref="E5"/>
    </sheetView>
  </sheetViews>
  <sheetFormatPr defaultColWidth="9.140625" defaultRowHeight="15"/>
  <cols>
    <col min="1" max="1" width="22.42578125" customWidth="1"/>
    <col min="2" max="2" width="21.85546875" customWidth="1"/>
    <col min="3" max="3" width="18.140625" customWidth="1"/>
    <col min="4" max="4" width="15.42578125" customWidth="1"/>
    <col min="5" max="5" width="16.7109375" customWidth="1"/>
    <col min="6" max="8" width="20.5703125" customWidth="1"/>
  </cols>
  <sheetData>
    <row r="1" spans="1:8" ht="30">
      <c r="A1" s="5" t="s">
        <v>104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Calculations'!E12</f>
        <v>8.1118470298065096E-4</v>
      </c>
      <c r="C2" s="73">
        <f>'Road Calculations'!E10</f>
        <v>4.8269184907871629E-4</v>
      </c>
      <c r="D2" s="73">
        <f>'Road Calculations'!E40</f>
        <v>4.8630017856737665E-4</v>
      </c>
      <c r="E2" s="73">
        <f>'Road Calculations'!E40</f>
        <v>4.8630017856737665E-4</v>
      </c>
      <c r="F2" s="73">
        <f>'Road Calculations'!E11</f>
        <v>6.6041724155835833E-4</v>
      </c>
      <c r="G2" s="73">
        <f>'Road Calculations'!E9</f>
        <v>4.0520775484588701E-4</v>
      </c>
      <c r="H2" s="73">
        <f>'Road Calculations'!E13</f>
        <v>6.2031771404402725E-4</v>
      </c>
    </row>
    <row r="3" spans="1:8">
      <c r="A3" t="s">
        <v>153</v>
      </c>
      <c r="B3" s="73">
        <f>'Road Calculations'!E19</f>
        <v>1.1619869328143087E-3</v>
      </c>
      <c r="C3" s="73">
        <f>'Road Calculations'!E18</f>
        <v>6.7175372810566298E-4</v>
      </c>
      <c r="D3" s="73">
        <f>'Road Calculations'!E15</f>
        <v>8.9149851051731452E-4</v>
      </c>
      <c r="E3" s="73">
        <f>'Road Calculations'!E16</f>
        <v>5.8435633048938387E-4</v>
      </c>
      <c r="F3" s="73">
        <v>0</v>
      </c>
      <c r="G3" s="73">
        <f>'Road Calculations'!E17</f>
        <v>7.2225518249418067E-4</v>
      </c>
      <c r="H3" s="73">
        <f>'Road Calculations'!E20</f>
        <v>8.8857824274035375E-4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AVERAGE('Aviation Calculations'!E5:E6)</f>
        <v>3.7297762719289314E-4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Calculations'!E6</f>
        <v>1.806355227166114E-3</v>
      </c>
      <c r="C5" s="73">
        <v>0</v>
      </c>
      <c r="D5" s="73">
        <v>0</v>
      </c>
      <c r="E5" s="73">
        <f>'Rail Calculations'!E5</f>
        <v>9.3028717889103905E-4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f>'Road Calculations'!E5</f>
        <v>6.1075124646533467E-4</v>
      </c>
      <c r="E7" s="73">
        <v>0</v>
      </c>
      <c r="F7" s="73">
        <v>0</v>
      </c>
      <c r="G7" s="73">
        <v>0</v>
      </c>
      <c r="H7" s="73">
        <v>0</v>
      </c>
    </row>
    <row r="12" spans="1:8">
      <c r="B12" s="73"/>
      <c r="C12" s="73"/>
      <c r="D12" s="73"/>
      <c r="E12" s="73"/>
      <c r="F12" s="73"/>
      <c r="G12" s="73"/>
      <c r="H12" s="73"/>
    </row>
    <row r="13" spans="1:8">
      <c r="B13" s="73"/>
      <c r="C13" s="73"/>
      <c r="D13" s="73"/>
      <c r="E13" s="73"/>
      <c r="F13" s="73"/>
      <c r="G13" s="73"/>
      <c r="H13" s="73"/>
    </row>
    <row r="14" spans="1:8">
      <c r="B14" s="73"/>
      <c r="C14" s="73"/>
      <c r="D14" s="73"/>
      <c r="E14" s="73"/>
      <c r="F14" s="73"/>
      <c r="G14" s="73"/>
      <c r="H14" s="73"/>
    </row>
    <row r="15" spans="1:8">
      <c r="B15" s="73"/>
      <c r="C15" s="73"/>
      <c r="D15" s="73"/>
      <c r="E15" s="73"/>
      <c r="F15" s="73"/>
      <c r="G15" s="73"/>
      <c r="H15" s="73"/>
    </row>
    <row r="16" spans="1:8">
      <c r="B16" s="73"/>
      <c r="C16" s="73"/>
      <c r="D16" s="73"/>
      <c r="E16" s="73"/>
      <c r="F16" s="73"/>
      <c r="G16" s="73"/>
      <c r="H16" s="73"/>
    </row>
    <row r="17" spans="2:8">
      <c r="B17" s="73"/>
      <c r="C17" s="73"/>
      <c r="D17" s="73"/>
      <c r="E17" s="73"/>
      <c r="F17" s="73"/>
      <c r="G17" s="73"/>
      <c r="H17" s="73"/>
    </row>
    <row r="24" spans="2:8">
      <c r="B24" s="146"/>
      <c r="C24" s="146"/>
      <c r="D24" s="146"/>
      <c r="E24" s="146"/>
      <c r="F24" s="146"/>
      <c r="G24" s="146"/>
      <c r="H24" s="146"/>
    </row>
    <row r="25" spans="2:8">
      <c r="B25" s="146"/>
      <c r="C25" s="146"/>
      <c r="D25" s="146"/>
      <c r="E25" s="146"/>
      <c r="F25" s="146"/>
      <c r="G25" s="146"/>
      <c r="H25" s="146"/>
    </row>
    <row r="26" spans="2:8">
      <c r="B26" s="146"/>
      <c r="C26" s="146"/>
      <c r="D26" s="146"/>
      <c r="E26" s="146"/>
      <c r="F26" s="146"/>
      <c r="G26" s="146"/>
      <c r="H26" s="146"/>
    </row>
    <row r="27" spans="2:8">
      <c r="B27" s="146"/>
      <c r="C27" s="146"/>
      <c r="D27" s="146"/>
      <c r="E27" s="146"/>
      <c r="F27" s="146"/>
      <c r="G27" s="146"/>
      <c r="H27" s="146"/>
    </row>
    <row r="28" spans="2:8">
      <c r="B28" s="146"/>
      <c r="C28" s="146"/>
      <c r="D28" s="146"/>
      <c r="E28" s="146"/>
      <c r="F28" s="146"/>
      <c r="G28" s="146"/>
      <c r="H28" s="146"/>
    </row>
    <row r="29" spans="2:8"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H29"/>
  <sheetViews>
    <sheetView tabSelected="1" workbookViewId="0">
      <selection activeCell="F17" sqref="F17"/>
    </sheetView>
  </sheetViews>
  <sheetFormatPr defaultColWidth="9.140625" defaultRowHeight="15"/>
  <cols>
    <col min="1" max="1" width="21.42578125" customWidth="1"/>
    <col min="2" max="2" width="21.85546875" customWidth="1"/>
    <col min="3" max="3" width="18.140625" customWidth="1"/>
    <col min="4" max="5" width="16.7109375" customWidth="1"/>
    <col min="6" max="8" width="20.5703125" customWidth="1"/>
  </cols>
  <sheetData>
    <row r="1" spans="1:8" ht="30">
      <c r="A1" s="5" t="s">
        <v>105</v>
      </c>
      <c r="B1" s="6" t="s">
        <v>145</v>
      </c>
      <c r="C1" s="6" t="s">
        <v>146</v>
      </c>
      <c r="D1" s="6" t="s">
        <v>147</v>
      </c>
      <c r="E1" s="6" t="s">
        <v>148</v>
      </c>
      <c r="F1" s="6" t="s">
        <v>149</v>
      </c>
      <c r="G1" s="6" t="s">
        <v>150</v>
      </c>
      <c r="H1" s="6" t="s">
        <v>151</v>
      </c>
    </row>
    <row r="2" spans="1:8">
      <c r="A2" t="s">
        <v>152</v>
      </c>
      <c r="B2" s="73">
        <f>'Road Calculations'!E27</f>
        <v>8.9661704050521422E-5</v>
      </c>
      <c r="C2" s="73">
        <f>'Road Calculations'!E26</f>
        <v>4.2850803897423623E-5</v>
      </c>
      <c r="D2" s="73">
        <f>'Road Calculations'!E23</f>
        <v>4.6546514834821094E-5</v>
      </c>
      <c r="E2" s="73">
        <f>'Road Calculations'!E24</f>
        <v>6.0954400132705486E-5</v>
      </c>
      <c r="F2" s="73">
        <f>'Road Calculations'!E28</f>
        <v>1.0385837422457729E-4</v>
      </c>
      <c r="G2" s="73">
        <f>'Road Calculations'!E25</f>
        <v>3.4677248187766766E-5</v>
      </c>
      <c r="H2" s="73">
        <f>'Road Calculations'!E29</f>
        <v>6.8564832509222261E-5</v>
      </c>
    </row>
    <row r="3" spans="1:8">
      <c r="A3" t="s">
        <v>153</v>
      </c>
      <c r="B3" s="73">
        <f>'Road Calculations'!E34</f>
        <v>9.4864949648538815E-4</v>
      </c>
      <c r="C3" s="73">
        <f>'Road Calculations'!E33</f>
        <v>3.9152330298862829E-4</v>
      </c>
      <c r="D3" s="73">
        <f>'Road Calculations'!E32</f>
        <v>4.6042641564768977E-4</v>
      </c>
      <c r="E3" s="73">
        <f>'Road Calculations'!E31</f>
        <v>4.0634100093132349E-4</v>
      </c>
      <c r="F3" s="73">
        <v>0</v>
      </c>
      <c r="G3" s="73">
        <v>0</v>
      </c>
      <c r="H3" s="73">
        <f>'Road Calculations'!E35</f>
        <v>7.818784039717835E-4</v>
      </c>
    </row>
    <row r="4" spans="1:8">
      <c r="A4" t="s">
        <v>154</v>
      </c>
      <c r="B4" s="73">
        <v>0</v>
      </c>
      <c r="C4" s="73">
        <v>0</v>
      </c>
      <c r="D4" s="73">
        <v>0</v>
      </c>
      <c r="E4" s="73">
        <f>'Aviation Calculations'!E9</f>
        <v>7.1350079212815194E-5</v>
      </c>
      <c r="F4" s="73">
        <v>0</v>
      </c>
      <c r="G4" s="73">
        <v>0</v>
      </c>
      <c r="H4" s="73">
        <v>0</v>
      </c>
    </row>
    <row r="5" spans="1:8">
      <c r="A5" t="s">
        <v>155</v>
      </c>
      <c r="B5" s="73">
        <f>'Rail Calculations'!E9</f>
        <v>5.0189004572410009E-3</v>
      </c>
      <c r="C5" s="73">
        <v>0</v>
      </c>
      <c r="D5" s="73">
        <v>0</v>
      </c>
      <c r="E5" s="73">
        <f>'Rail Calculations'!E8</f>
        <v>3.3240466210502032E-3</v>
      </c>
      <c r="F5" s="73">
        <v>0</v>
      </c>
      <c r="G5" s="73">
        <v>0</v>
      </c>
      <c r="H5" s="73">
        <v>0</v>
      </c>
    </row>
    <row r="6" spans="1:8">
      <c r="A6" t="s">
        <v>156</v>
      </c>
      <c r="B6" s="73">
        <v>0</v>
      </c>
      <c r="C6" s="73">
        <v>0</v>
      </c>
      <c r="D6" s="73">
        <v>0</v>
      </c>
      <c r="E6" s="73">
        <f>'Ships Calculations'!E8</f>
        <v>1.1145989755906977E-3</v>
      </c>
      <c r="F6" s="73">
        <v>0</v>
      </c>
      <c r="G6" s="73">
        <v>0</v>
      </c>
      <c r="H6" s="73">
        <v>0</v>
      </c>
    </row>
    <row r="7" spans="1:8">
      <c r="A7" t="s">
        <v>157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</row>
    <row r="9" spans="1:8">
      <c r="E9" s="73"/>
    </row>
    <row r="11" spans="1:8">
      <c r="A11" s="147"/>
      <c r="B11" s="148"/>
      <c r="C11" s="148"/>
      <c r="D11" s="148"/>
      <c r="E11" s="148"/>
      <c r="F11" s="148"/>
      <c r="G11" s="148"/>
      <c r="H11" s="148"/>
    </row>
    <row r="12" spans="1:8">
      <c r="A12" s="149"/>
      <c r="B12" s="150"/>
      <c r="C12" s="150"/>
      <c r="D12" s="150"/>
      <c r="E12" s="150"/>
      <c r="F12" s="150"/>
      <c r="G12" s="150"/>
      <c r="H12" s="150"/>
    </row>
    <row r="13" spans="1:8">
      <c r="A13" s="149"/>
      <c r="B13" s="150"/>
      <c r="C13" s="150"/>
      <c r="D13" s="150"/>
      <c r="E13" s="150"/>
      <c r="F13" s="150"/>
      <c r="G13" s="150"/>
      <c r="H13" s="150"/>
    </row>
    <row r="14" spans="1:8">
      <c r="A14" s="149"/>
      <c r="B14" s="150"/>
      <c r="C14" s="150"/>
      <c r="D14" s="150"/>
      <c r="E14" s="150"/>
      <c r="F14" s="150"/>
      <c r="G14" s="150"/>
      <c r="H14" s="150"/>
    </row>
    <row r="15" spans="1:8">
      <c r="A15" s="149"/>
      <c r="B15" s="150"/>
      <c r="C15" s="150"/>
      <c r="D15" s="150"/>
      <c r="E15" s="150"/>
      <c r="F15" s="150"/>
      <c r="G15" s="150"/>
      <c r="H15" s="150"/>
    </row>
    <row r="16" spans="1:8">
      <c r="A16" s="149"/>
      <c r="B16" s="150"/>
      <c r="C16" s="150"/>
      <c r="D16" s="150"/>
      <c r="E16" s="150"/>
      <c r="F16" s="150"/>
      <c r="G16" s="150"/>
      <c r="H16" s="150"/>
    </row>
    <row r="17" spans="1:8">
      <c r="A17" s="149"/>
      <c r="B17" s="150"/>
      <c r="C17" s="150"/>
      <c r="D17" s="150"/>
      <c r="E17" s="150"/>
      <c r="F17" s="150"/>
      <c r="G17" s="150"/>
      <c r="H17" s="150"/>
    </row>
    <row r="20" spans="1:8">
      <c r="A20" s="146"/>
      <c r="B20" s="146"/>
      <c r="C20" s="146"/>
      <c r="D20" s="146"/>
      <c r="E20" s="146"/>
      <c r="F20" s="146"/>
      <c r="G20" s="146"/>
      <c r="H20" s="146"/>
    </row>
    <row r="21" spans="1:8">
      <c r="A21" s="146"/>
      <c r="B21" s="146"/>
      <c r="C21" s="146"/>
      <c r="D21" s="146"/>
      <c r="E21" s="146"/>
      <c r="F21" s="146"/>
      <c r="G21" s="146"/>
      <c r="H21" s="146"/>
    </row>
    <row r="22" spans="1:8">
      <c r="A22" s="146"/>
      <c r="B22" s="146"/>
      <c r="C22" s="146"/>
      <c r="D22" s="146"/>
      <c r="E22" s="146"/>
      <c r="F22" s="146"/>
      <c r="G22" s="146"/>
      <c r="H22" s="146"/>
    </row>
    <row r="23" spans="1:8">
      <c r="A23" s="146"/>
      <c r="B23" s="146"/>
      <c r="C23" s="146"/>
      <c r="D23" s="146"/>
      <c r="E23" s="146"/>
      <c r="F23" s="146"/>
      <c r="G23" s="146"/>
      <c r="H23" s="146"/>
    </row>
    <row r="24" spans="1:8">
      <c r="A24" s="146"/>
      <c r="B24" s="146"/>
      <c r="C24" s="146"/>
      <c r="D24" s="146"/>
      <c r="E24" s="146"/>
      <c r="F24" s="146"/>
      <c r="G24" s="146"/>
      <c r="H24" s="146"/>
    </row>
    <row r="25" spans="1:8">
      <c r="A25" s="146"/>
      <c r="B25" s="146"/>
      <c r="C25" s="146"/>
      <c r="D25" s="146"/>
      <c r="E25" s="146"/>
      <c r="F25" s="146"/>
      <c r="G25" s="146"/>
      <c r="H25" s="146"/>
    </row>
    <row r="26" spans="1:8">
      <c r="A26" s="146"/>
      <c r="B26" s="146"/>
      <c r="C26" s="146"/>
      <c r="D26" s="146"/>
      <c r="E26" s="146"/>
      <c r="F26" s="146"/>
      <c r="G26" s="146"/>
      <c r="H26" s="146"/>
    </row>
    <row r="27" spans="1:8">
      <c r="A27" s="146"/>
      <c r="B27" s="146"/>
      <c r="C27" s="146"/>
      <c r="D27" s="146"/>
      <c r="E27" s="146"/>
      <c r="F27" s="146"/>
      <c r="G27" s="146"/>
      <c r="H27" s="146"/>
    </row>
    <row r="28" spans="1:8">
      <c r="A28" s="146"/>
      <c r="B28" s="146"/>
      <c r="C28" s="146"/>
      <c r="D28" s="146"/>
      <c r="E28" s="146"/>
      <c r="F28" s="146"/>
      <c r="G28" s="146"/>
      <c r="H28" s="146"/>
    </row>
    <row r="29" spans="1:8">
      <c r="A29" s="146"/>
      <c r="B29" s="146"/>
      <c r="C29" s="146"/>
      <c r="D29" s="146"/>
      <c r="E29" s="146"/>
      <c r="F29" s="146"/>
      <c r="G29" s="146"/>
      <c r="H29" s="14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4" ma:contentTypeDescription="Ein neues Dokument erstellen." ma:contentTypeScope="" ma:versionID="4a12692b057bc30d68596ac87c75a308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4dd464ebbb7361a2027b4bc4be8d527a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632F66-03C4-44FF-9808-B31E7AA18D4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BF912DF3-EA4C-4211-B7E9-EA25E2A947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28452B-5587-40CC-A9EE-4AAF8A3A96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TRA_Activity</vt:lpstr>
      <vt:lpstr>TRA_Energy</vt:lpstr>
      <vt:lpstr>Road Calculations</vt:lpstr>
      <vt:lpstr>Rail Calculations</vt:lpstr>
      <vt:lpstr>Aviation Calculations</vt:lpstr>
      <vt:lpstr>Ships Calculations</vt:lpstr>
      <vt:lpstr>SYFAFE-psgr</vt:lpstr>
      <vt:lpstr>SYFAFE-frgt</vt:lpstr>
      <vt:lpstr>Calibration Adjustments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2017-06-26T22:04:22Z</dcterms:created>
  <dcterms:modified xsi:type="dcterms:W3CDTF">2024-03-05T22:01:47Z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