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EU EPS\InputData\indst\RIFF\"/>
    </mc:Choice>
  </mc:AlternateContent>
  <xr:revisionPtr revIDLastSave="0" documentId="13_ncr:1_{197E3D60-C545-42CF-9161-A7FF7E3CFE41}" xr6:coauthVersionLast="45" xr6:coauthVersionMax="45" xr10:uidLastSave="{00000000-0000-0000-0000-000000000000}"/>
  <bookViews>
    <workbookView xWindow="39960" yWindow="5055" windowWidth="20625" windowHeight="14865" tabRatio="647" firstSheet="3" activeTab="5" xr2:uid="{00000000-000D-0000-FFFF-FFFF00000000}"/>
  </bookViews>
  <sheets>
    <sheet name="About" sheetId="1" r:id="rId1"/>
    <sheet name="Electrification Potential US" sheetId="15" r:id="rId2"/>
    <sheet name="Electrification Potential EU" sheetId="16" r:id="rId3"/>
    <sheet name="RIFF-cement" sheetId="7" r:id="rId4"/>
    <sheet name="RIFF-ngps" sheetId="8" r:id="rId5"/>
    <sheet name="RIFF-steel" sheetId="9" r:id="rId6"/>
    <sheet name="RIFF-chemicals" sheetId="10" r:id="rId7"/>
    <sheet name="RIFF-mining" sheetId="11" r:id="rId8"/>
    <sheet name="RIFF-waste-mgmt" sheetId="12" r:id="rId9"/>
    <sheet name="RIFF-agriculture" sheetId="13" r:id="rId10"/>
    <sheet name="RIFF-other-industries" sheetId="1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2" i="16" l="1"/>
  <c r="B87" i="16"/>
  <c r="B86" i="16"/>
  <c r="B81" i="16"/>
  <c r="B80" i="16"/>
  <c r="B91" i="16" l="1"/>
  <c r="C2" i="12" l="1"/>
  <c r="D2" i="12"/>
  <c r="E2" i="12"/>
  <c r="F2" i="12"/>
  <c r="G2" i="12"/>
  <c r="H2" i="12"/>
  <c r="I2" i="12"/>
  <c r="J2" i="12"/>
  <c r="K2" i="12"/>
  <c r="B2" i="12"/>
  <c r="E2" i="13"/>
  <c r="B90" i="16"/>
  <c r="E2" i="11" s="1"/>
  <c r="B89" i="16"/>
  <c r="E2" i="10" s="1"/>
  <c r="B88" i="16"/>
  <c r="C2" i="9" s="1"/>
  <c r="E2" i="7"/>
  <c r="B82" i="16" l="1"/>
  <c r="B93" i="16" s="1"/>
  <c r="G2" i="7"/>
  <c r="H2" i="10"/>
  <c r="B2" i="7"/>
  <c r="D2" i="7"/>
  <c r="D2" i="10"/>
  <c r="K2" i="7"/>
  <c r="C2" i="7"/>
  <c r="H2" i="7"/>
  <c r="B2" i="10"/>
  <c r="J2" i="9"/>
  <c r="F2" i="9"/>
  <c r="I2" i="9"/>
  <c r="J2" i="7"/>
  <c r="F2" i="7"/>
  <c r="B2" i="9"/>
  <c r="H2" i="9"/>
  <c r="D2" i="9"/>
  <c r="J2" i="10"/>
  <c r="F2" i="10"/>
  <c r="E2" i="9"/>
  <c r="K2" i="10"/>
  <c r="G2" i="10"/>
  <c r="C2" i="10"/>
  <c r="I2" i="7"/>
  <c r="K2" i="9"/>
  <c r="G2" i="9"/>
  <c r="I2" i="10"/>
  <c r="B2" i="11"/>
  <c r="B11" i="11" s="1"/>
  <c r="H2" i="11"/>
  <c r="H11" i="11" s="1"/>
  <c r="D2" i="11"/>
  <c r="D11" i="11" s="1"/>
  <c r="D2" i="13"/>
  <c r="D11" i="13" s="1"/>
  <c r="K2" i="13"/>
  <c r="K11" i="13" s="1"/>
  <c r="G2" i="13"/>
  <c r="G11" i="13" s="1"/>
  <c r="B2" i="13"/>
  <c r="B11" i="13" s="1"/>
  <c r="H2" i="13"/>
  <c r="H11" i="13" s="1"/>
  <c r="C2" i="13"/>
  <c r="G2" i="11"/>
  <c r="G11" i="11" s="1"/>
  <c r="F2" i="13"/>
  <c r="F11" i="13" s="1"/>
  <c r="K2" i="11"/>
  <c r="K11" i="11" s="1"/>
  <c r="C2" i="11"/>
  <c r="J2" i="11"/>
  <c r="J11" i="11" s="1"/>
  <c r="F2" i="11"/>
  <c r="F11" i="11" s="1"/>
  <c r="J2" i="13"/>
  <c r="J11" i="13" s="1"/>
  <c r="I2" i="11"/>
  <c r="I11" i="11" s="1"/>
  <c r="I2" i="13"/>
  <c r="I11" i="13" s="1"/>
  <c r="C11" i="13"/>
  <c r="E11" i="13"/>
  <c r="E11" i="12"/>
  <c r="F11" i="12"/>
  <c r="J11" i="12"/>
  <c r="C11" i="12"/>
  <c r="D11" i="12"/>
  <c r="G11" i="12"/>
  <c r="H11" i="12"/>
  <c r="I11" i="12"/>
  <c r="K11" i="12"/>
  <c r="B11" i="12"/>
  <c r="C11" i="11"/>
  <c r="E11" i="11"/>
  <c r="B1" i="15"/>
  <c r="E2" i="14" l="1"/>
  <c r="K2" i="14"/>
  <c r="I2" i="14"/>
  <c r="D2" i="14"/>
  <c r="H2" i="14"/>
  <c r="B2" i="14"/>
  <c r="C2" i="14"/>
  <c r="F2" i="14"/>
  <c r="G2" i="14"/>
  <c r="J2" i="14"/>
  <c r="G6" i="15"/>
  <c r="G7" i="15"/>
  <c r="G2" i="15"/>
  <c r="G8" i="15"/>
  <c r="F18" i="15" s="1"/>
  <c r="G18" i="15" s="1"/>
  <c r="J11" i="9" l="1"/>
  <c r="C11" i="9"/>
  <c r="G11" i="9"/>
  <c r="K11" i="9"/>
  <c r="D11" i="9"/>
  <c r="H11" i="9"/>
  <c r="E11" i="9"/>
  <c r="I11" i="9"/>
  <c r="F11" i="9"/>
  <c r="B11" i="9"/>
  <c r="G4" i="15"/>
  <c r="G13" i="15"/>
  <c r="F19" i="15" s="1"/>
  <c r="G19" i="15" s="1"/>
  <c r="G5" i="15"/>
  <c r="F16" i="15" s="1"/>
  <c r="G16" i="15" s="1"/>
  <c r="G12" i="15"/>
  <c r="F17" i="15" s="1"/>
  <c r="G17" i="15" s="1"/>
  <c r="G11" i="15"/>
  <c r="G3" i="15"/>
  <c r="G10" i="15"/>
  <c r="G9" i="15"/>
  <c r="C2" i="8" l="1"/>
  <c r="B2" i="8"/>
  <c r="B11" i="8" s="1"/>
  <c r="E2" i="8"/>
  <c r="H2" i="8"/>
  <c r="H11" i="8" s="1"/>
  <c r="D2" i="8"/>
  <c r="D11" i="8" s="1"/>
  <c r="G2" i="8"/>
  <c r="G11" i="8" s="1"/>
  <c r="F2" i="8"/>
  <c r="F11" i="8" s="1"/>
  <c r="I2" i="8"/>
  <c r="I11" i="8" s="1"/>
  <c r="J2" i="8"/>
  <c r="K2" i="8"/>
  <c r="F23" i="15"/>
  <c r="G23" i="15" s="1"/>
  <c r="C11" i="8"/>
  <c r="K11" i="8"/>
  <c r="E11" i="8"/>
  <c r="J11" i="8"/>
  <c r="E11" i="10"/>
  <c r="I11" i="10"/>
  <c r="F11" i="10"/>
  <c r="J11" i="10"/>
  <c r="C11" i="10"/>
  <c r="G11" i="10"/>
  <c r="K11" i="10"/>
  <c r="D11" i="10"/>
  <c r="H11" i="10"/>
  <c r="B11" i="10"/>
  <c r="F11" i="7"/>
  <c r="J11" i="7"/>
  <c r="C11" i="7"/>
  <c r="G11" i="7"/>
  <c r="K11" i="7"/>
  <c r="D11" i="7"/>
  <c r="H11" i="7"/>
  <c r="B11" i="7"/>
  <c r="E11" i="7"/>
  <c r="I11" i="7"/>
  <c r="C11" i="14" l="1"/>
  <c r="G11" i="14"/>
  <c r="K11" i="14"/>
  <c r="B11" i="14"/>
  <c r="D11" i="14"/>
  <c r="H11" i="14"/>
  <c r="E11" i="14"/>
  <c r="I11" i="14"/>
  <c r="F11" i="14"/>
  <c r="J11" i="14"/>
</calcChain>
</file>

<file path=xl/sharedStrings.xml><?xml version="1.0" encoding="utf-8"?>
<sst xmlns="http://schemas.openxmlformats.org/spreadsheetml/2006/main" count="359" uniqueCount="165">
  <si>
    <t>Source:</t>
  </si>
  <si>
    <t>electricity</t>
  </si>
  <si>
    <t>coal</t>
  </si>
  <si>
    <t>natural gas</t>
  </si>
  <si>
    <t>biomass</t>
  </si>
  <si>
    <t>petroleum diesel</t>
  </si>
  <si>
    <t>heat</t>
  </si>
  <si>
    <t>Notes:</t>
  </si>
  <si>
    <t>RIFF Recipient Industrial Fuel Fractions</t>
  </si>
  <si>
    <t>However, this policy lever can also represent other fuel shifting, such as</t>
  </si>
  <si>
    <t>from coal to natural gas, if you change the settings in this variable.</t>
  </si>
  <si>
    <t>To type (below)  / From type (right)</t>
  </si>
  <si>
    <t>Ensure that each column adds up to 1.</t>
  </si>
  <si>
    <t>crude oil</t>
  </si>
  <si>
    <t>heavy or residual fuel oil</t>
  </si>
  <si>
    <t>LPG propane or butane</t>
  </si>
  <si>
    <t>hydrogen</t>
  </si>
  <si>
    <t>Time (Year)</t>
  </si>
  <si>
    <t>Industrial Fuel Use[electricity if,cement and other carbonates] : MostRecentRun</t>
  </si>
  <si>
    <t>Industrial Fuel Use[electricity if,natural gas and petroleum systems] : MostRecentRun</t>
  </si>
  <si>
    <t>Industrial Fuel Use[electricity if,iron and steel] : MostRecentRun</t>
  </si>
  <si>
    <t>Industrial Fuel Use[electricity if,chemicals] : MostRecentRun</t>
  </si>
  <si>
    <t>Industrial Fuel Use[electricity if,coal mining] : MostRecentRun</t>
  </si>
  <si>
    <t>Industrial Fuel Use[electricity if,waste management] : MostRecentRun</t>
  </si>
  <si>
    <t>Industrial Fuel Use[electricity if,agriculture] : MostRecentRun</t>
  </si>
  <si>
    <t>Industrial Fuel Use[electricity if,other industries] : MostRecentRun</t>
  </si>
  <si>
    <t>Industrial Fuel Use[hard coal if,cement and other carbonates] : MostRecentRun</t>
  </si>
  <si>
    <t>Industrial Fuel Use[hard coal if,natural gas and petroleum systems] : MostRecentRun</t>
  </si>
  <si>
    <t>Industrial Fuel Use[hard coal if,iron and steel] : MostRecentRun</t>
  </si>
  <si>
    <t>Industrial Fuel Use[hard coal if,chemicals] : MostRecentRun</t>
  </si>
  <si>
    <t>Industrial Fuel Use[hard coal if,coal mining] : MostRecentRun</t>
  </si>
  <si>
    <t>Industrial Fuel Use[hard coal if,waste management] : MostRecentRun</t>
  </si>
  <si>
    <t>Industrial Fuel Use[hard coal if,agriculture] : MostRecentRun</t>
  </si>
  <si>
    <t>Industrial Fuel Use[hard coal if,other industries] : MostRecentRun</t>
  </si>
  <si>
    <t>Industrial Fuel Use[natural gas if,cement and other carbonates] : MostRecentRun</t>
  </si>
  <si>
    <t>Industrial Fuel Use[natural gas if,natural gas and petroleum systems] : MostRecentRun</t>
  </si>
  <si>
    <t>Industrial Fuel Use[natural gas if,iron and steel] : MostRecentRun</t>
  </si>
  <si>
    <t>Industrial Fuel Use[natural gas if,chemicals] : MostRecentRun</t>
  </si>
  <si>
    <t>Industrial Fuel Use[natural gas if,coal mining] : MostRecentRun</t>
  </si>
  <si>
    <t>Industrial Fuel Use[natural gas if,waste management] : MostRecentRun</t>
  </si>
  <si>
    <t>Industrial Fuel Use[natural gas if,agriculture] : MostRecentRun</t>
  </si>
  <si>
    <t>Industrial Fuel Use[natural gas if,other industries] : MostRecentRun</t>
  </si>
  <si>
    <t>Industrial Fuel Use[biomass if,cement and other carbonates] : MostRecentRun</t>
  </si>
  <si>
    <t>Industrial Fuel Use[biomass if,natural gas and petroleum systems] : MostRecentRun</t>
  </si>
  <si>
    <t>Industrial Fuel Use[biomass if,iron and steel] : MostRecentRun</t>
  </si>
  <si>
    <t>Industrial Fuel Use[biomass if,chemicals] : MostRecentRun</t>
  </si>
  <si>
    <t>Industrial Fuel Use[biomass if,coal mining] : MostRecentRun</t>
  </si>
  <si>
    <t>Industrial Fuel Use[biomass if,waste management] : MostRecentRun</t>
  </si>
  <si>
    <t>Industrial Fuel Use[biomass if,agriculture] : MostRecentRun</t>
  </si>
  <si>
    <t>Industrial Fuel Use[biomass if,other industries] : MostRecentRun</t>
  </si>
  <si>
    <t>Industrial Fuel Use[petroleum diesel if,cement and other carbonates] : MostRecentRun</t>
  </si>
  <si>
    <t>Industrial Fuel Use[petroleum diesel if,natural gas and petroleum systems] : MostRecentRun</t>
  </si>
  <si>
    <t>Industrial Fuel Use[petroleum diesel if,iron and steel] : MostRecentRun</t>
  </si>
  <si>
    <t>Industrial Fuel Use[petroleum diesel if,chemicals] : MostRecentRun</t>
  </si>
  <si>
    <t>Industrial Fuel Use[petroleum diesel if,coal mining] : MostRecentRun</t>
  </si>
  <si>
    <t>Industrial Fuel Use[petroleum diesel if,waste management] : MostRecentRun</t>
  </si>
  <si>
    <t>Industrial Fuel Use[petroleum diesel if,agriculture] : MostRecentRun</t>
  </si>
  <si>
    <t>Industrial Fuel Use[petroleum diesel if,other industries] : MostRecentRun</t>
  </si>
  <si>
    <t>Industrial Fuel Use[heat if,cement and other carbonates] : MostRecentRun</t>
  </si>
  <si>
    <t>Industrial Fuel Use[heat if,natural gas and petroleum systems] : MostRecentRun</t>
  </si>
  <si>
    <t>Industrial Fuel Use[heat if,iron and steel] : MostRecentRun</t>
  </si>
  <si>
    <t>Industrial Fuel Use[heat if,chemicals] : MostRecentRun</t>
  </si>
  <si>
    <t>Industrial Fuel Use[heat if,coal mining] : MostRecentRun</t>
  </si>
  <si>
    <t>Industrial Fuel Use[heat if,waste management] : MostRecentRun</t>
  </si>
  <si>
    <t>Industrial Fuel Use[heat if,agriculture] : MostRecentRun</t>
  </si>
  <si>
    <t>Industrial Fuel Use[heat if,other industries] : MostRecentRun</t>
  </si>
  <si>
    <t>Industrial Fuel Use[crude oil if,cement and other carbonates] : MostRecentRun</t>
  </si>
  <si>
    <t>Industrial Fuel Use[crude oil if,natural gas and petroleum systems] : MostRecentRun</t>
  </si>
  <si>
    <t>Industrial Fuel Use[crude oil if,iron and steel] : MostRecentRun</t>
  </si>
  <si>
    <t>Industrial Fuel Use[crude oil if,chemicals] : MostRecentRun</t>
  </si>
  <si>
    <t>Industrial Fuel Use[crude oil if,coal mining] : MostRecentRun</t>
  </si>
  <si>
    <t>Industrial Fuel Use[crude oil if,waste management] : MostRecentRun</t>
  </si>
  <si>
    <t>Industrial Fuel Use[crude oil if,agriculture] : MostRecentRun</t>
  </si>
  <si>
    <t>Industrial Fuel Use[crude oil if,other industries] : MostRecentRun</t>
  </si>
  <si>
    <t>Industrial Fuel Use[heavy or residual fuel oil if,cement and other carbonates] : MostRecentRun</t>
  </si>
  <si>
    <t>Industrial Fuel Use[heavy or residual fuel oil if,natural gas and petroleum systems] : MostRecentRun</t>
  </si>
  <si>
    <t>Industrial Fuel Use[heavy or residual fuel oil if,iron and steel] : MostRecentRun</t>
  </si>
  <si>
    <t>Industrial Fuel Use[heavy or residual fuel oil if,chemicals] : MostRecentRun</t>
  </si>
  <si>
    <t>Industrial Fuel Use[heavy or residual fuel oil if,coal mining] : MostRecentRun</t>
  </si>
  <si>
    <t>Industrial Fuel Use[heavy or residual fuel oil if,waste management] : MostRecentRun</t>
  </si>
  <si>
    <t>Industrial Fuel Use[heavy or residual fuel oil if,agriculture] : MostRecentRun</t>
  </si>
  <si>
    <t>Industrial Fuel Use[heavy or residual fuel oil if,other industries] : MostRecentRun</t>
  </si>
  <si>
    <t>Industrial Fuel Use[LPG propane or butane if,cement and other carbonates] : MostRecentRun</t>
  </si>
  <si>
    <t>Industrial Fuel Use[LPG propane or butane if,natural gas and petroleum systems] : MostRecentRun</t>
  </si>
  <si>
    <t>Industrial Fuel Use[LPG propane or butane if,iron and steel] : MostRecentRun</t>
  </si>
  <si>
    <t>Industrial Fuel Use[LPG propane or butane if,chemicals] : MostRecentRun</t>
  </si>
  <si>
    <t>Industrial Fuel Use[LPG propane or butane if,coal mining] : MostRecentRun</t>
  </si>
  <si>
    <t>Industrial Fuel Use[LPG propane or butane if,waste management] : MostRecentRun</t>
  </si>
  <si>
    <t>Industrial Fuel Use[LPG propane or butane if,agriculture] : MostRecentRun</t>
  </si>
  <si>
    <t>Industrial Fuel Use[LPG propane or butane if,other industries] : MostRecentRun</t>
  </si>
  <si>
    <t>Industrial Fuel Use[hydrogen if,cement and other carbonates] : MostRecentRun</t>
  </si>
  <si>
    <t>Industrial Fuel Use[hydrogen if,natural gas and petroleum systems] : MostRecentRun</t>
  </si>
  <si>
    <t>Industrial Fuel Use[hydrogen if,iron and steel] : MostRecentRun</t>
  </si>
  <si>
    <t>Industrial Fuel Use[hydrogen if,chemicals] : MostRecentRun</t>
  </si>
  <si>
    <t>Industrial Fuel Use[hydrogen if,coal mining] : MostRecentRun</t>
  </si>
  <si>
    <t>Industrial Fuel Use[hydrogen if,waste management] : MostRecentRun</t>
  </si>
  <si>
    <t>Industrial Fuel Use[hydrogen if,agriculture] : MostRecentRun</t>
  </si>
  <si>
    <t>Industrial Fuel Use[hydrogen if,other industries] : MostRecentRun</t>
  </si>
  <si>
    <t>Glass</t>
  </si>
  <si>
    <t>Computers, Electronics</t>
  </si>
  <si>
    <t>Aluminum</t>
  </si>
  <si>
    <t>Cement</t>
  </si>
  <si>
    <t>Plstics and Rubber</t>
  </si>
  <si>
    <t>Fabricated Metals</t>
  </si>
  <si>
    <t>Iron and Steel</t>
  </si>
  <si>
    <t>Food and Beverage</t>
  </si>
  <si>
    <t>Balance of Manufacturing</t>
  </si>
  <si>
    <t>Forest Products</t>
  </si>
  <si>
    <t>Petroleum Refining</t>
  </si>
  <si>
    <t>Chemicals</t>
  </si>
  <si>
    <t>NREL Industry Category</t>
  </si>
  <si>
    <t>Width Using Pixel Ruler</t>
  </si>
  <si>
    <t>cement and other carbonates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</si>
  <si>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</si>
  <si>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</si>
  <si>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</si>
  <si>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</si>
  <si>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</si>
  <si>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</si>
  <si>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</si>
  <si>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EPS Industry Category</t>
  </si>
  <si>
    <t>Apportioned BTUs</t>
  </si>
  <si>
    <t>Fraction Electrification Potential</t>
  </si>
  <si>
    <t>potential. This is because electrification has some technical limitations, whereas hydrogen technologies</t>
  </si>
  <si>
    <t>(if commercialized) could theoretically replace all fossil fuels used for energy purposes.</t>
  </si>
  <si>
    <t>NREL</t>
  </si>
  <si>
    <t>Electrification of Industry</t>
  </si>
  <si>
    <t>https://www.nrel.gov/docs/fy18osti/72311.pdf</t>
  </si>
  <si>
    <t>Slide 9 for current electricity use in industry, slide 22 for 2050 electrification potential (medium case used)</t>
  </si>
  <si>
    <t>31% of First Simulated Year's Total Energy Use (BTU), based on NREL electrification potential</t>
  </si>
  <si>
    <t>NREL's electrification potential does not appear to include non-manufacturing industries</t>
  </si>
  <si>
    <t>(which includes agriculture and mining). NREL reports electricity is generally &lt;10%</t>
  </si>
  <si>
    <t>for these industry categories.</t>
  </si>
  <si>
    <t>of site energy use. Therefore, a electrification potential of 0.1 is conservatively used</t>
  </si>
  <si>
    <t>Potsdam Institute for Climate Impact Research</t>
  </si>
  <si>
    <t>Power-to-Heat: the potential for direct electrification of industry</t>
  </si>
  <si>
    <t>https://www.iamconsortium.org/wp-content/uploads/2020/03/Madeddu_OK.pdf</t>
  </si>
  <si>
    <t>For the EU, we use this policy to represent electrification of industry, with hydrogen or other Power-to-X technologies constituting the rest of the</t>
  </si>
  <si>
    <t>Iron&amp;Steel</t>
  </si>
  <si>
    <t>Ceramics &amp; Glass</t>
  </si>
  <si>
    <t>Paper</t>
  </si>
  <si>
    <t>Food</t>
  </si>
  <si>
    <t>Wood</t>
  </si>
  <si>
    <t>Textiles</t>
  </si>
  <si>
    <t>Machinery Equipment</t>
  </si>
  <si>
    <t>Transport Equipment</t>
  </si>
  <si>
    <t>Non-ferrous metals</t>
  </si>
  <si>
    <t>Useful Energy share of industry sectors according to source</t>
  </si>
  <si>
    <t>Weighted Average other industries</t>
  </si>
  <si>
    <t>Share of non-ferrous metals on other industries</t>
  </si>
  <si>
    <t xml:space="preserve">Share of other industries on useful energy share </t>
  </si>
  <si>
    <t>own assumption, as electricity is the only fuel used according to BAU Industrial Fuel Use before CCS variable</t>
  </si>
  <si>
    <t>Direct electrification potential of industry sectors according to source: Medium electrification scenario based on existing eletrification technologies (Grey line)</t>
  </si>
  <si>
    <t xml:space="preserve">Slide 6 for direct electrification of potential of industry, yellow line represents status quo of direct electrification, </t>
  </si>
  <si>
    <t xml:space="preserve">grey line represents medium direct electrification scenario with already known technologies today, </t>
  </si>
  <si>
    <t>red line represents max direct electrification potential including new technologies that are still in technology development</t>
  </si>
  <si>
    <t>Electrification potential other industries (Direct electrification Max)</t>
  </si>
  <si>
    <t>Direct electrification potential of industry sectors according to EPS category (based on max direct electrification)</t>
  </si>
  <si>
    <t>Direct electrification potential of industry sectors according to source max electrification potential (Red line)</t>
  </si>
  <si>
    <t>Sources:</t>
  </si>
  <si>
    <t>For water and waste management we assume the processes to be already fully electrified (100%)</t>
  </si>
  <si>
    <t>as electricity is the only fuel going into that sector according to the BAU Industrial Fuel Use before CCS variable</t>
  </si>
  <si>
    <t>grey line represents medium direct electrification scenario with already known technologies today, red line defines maximum potential of direct electrification</t>
  </si>
  <si>
    <t>Electrification potential other industries (Direct electrification medium)</t>
  </si>
  <si>
    <t xml:space="preserve">For natural gas and petroleum systems, mining, and agriculture we did not have data for the EU, so we use data from the US.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</si>
</sst>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1" fontId="1" fillId="0" borderId="0" xfId="0" applyNumberFormat="1" applyFont="1" applyAlignment="1">
      <alignment wrapText="1"/>
    </xf>
    <xf numFmtId="0" fontId="1" fillId="0" borderId="0" xfId="0" applyFont="1" applyAlignment="1"/>
    <xf numFmtId="0" fontId="2" fillId="0" borderId="0" xfId="1" applyAlignment="1"/>
    <xf numFmtId="0" fontId="4" fillId="0" borderId="0" xfId="1" applyFont="1" applyAlignment="1"/>
    <xf numFmtId="11" fontId="1" fillId="0" borderId="0" xfId="0" applyNumberFormat="1" applyFont="1" applyAlignment="1"/>
    <xf numFmtId="11" fontId="0" fillId="0" borderId="0" xfId="0" applyNumberFormat="1" applyAlignment="1"/>
    <xf numFmtId="11" fontId="4" fillId="0" borderId="0" xfId="0" applyNumberFormat="1" applyFont="1" applyAlignment="1"/>
    <xf numFmtId="2" fontId="0" fillId="0" borderId="0" xfId="2" applyNumberFormat="1" applyFont="1" applyAlignment="1"/>
    <xf numFmtId="11" fontId="5" fillId="0" borderId="0" xfId="0" applyNumberFormat="1" applyFont="1" applyAlignment="1"/>
    <xf numFmtId="2" fontId="0" fillId="0" borderId="0" xfId="0" applyNumberFormat="1" applyAlignment="1"/>
    <xf numFmtId="9" fontId="0" fillId="0" borderId="0" xfId="0" applyNumberFormat="1"/>
    <xf numFmtId="0" fontId="0" fillId="2" borderId="0" xfId="0" applyFill="1"/>
    <xf numFmtId="0" fontId="1" fillId="2" borderId="0" xfId="0" applyFont="1" applyFill="1"/>
    <xf numFmtId="164" fontId="0" fillId="0" borderId="0" xfId="0" applyNumberFormat="1"/>
    <xf numFmtId="0" fontId="1" fillId="0" borderId="0" xfId="0" applyFont="1"/>
    <xf numFmtId="0" fontId="1" fillId="3" borderId="0" xfId="0" applyFont="1" applyFill="1"/>
    <xf numFmtId="9" fontId="0" fillId="0" borderId="0" xfId="2" applyFont="1"/>
    <xf numFmtId="0" fontId="0" fillId="0" borderId="0" xfId="0" applyAlignment="1">
      <alignment vertical="top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0</xdr:row>
      <xdr:rowOff>223837</xdr:rowOff>
    </xdr:from>
    <xdr:to>
      <xdr:col>15</xdr:col>
      <xdr:colOff>466123</xdr:colOff>
      <xdr:row>19</xdr:row>
      <xdr:rowOff>137623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1488" y="223837"/>
          <a:ext cx="4819048" cy="39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251461</xdr:colOff>
      <xdr:row>10</xdr:row>
      <xdr:rowOff>53341</xdr:rowOff>
    </xdr:from>
    <xdr:to>
      <xdr:col>2</xdr:col>
      <xdr:colOff>2657844</xdr:colOff>
      <xdr:row>36</xdr:row>
      <xdr:rowOff>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DF321D9-87EC-4486-87F1-00EA027F2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461" y="601981"/>
          <a:ext cx="9309980" cy="4701540"/>
        </a:xfrm>
        <a:prstGeom prst="rect">
          <a:avLst/>
        </a:prstGeom>
      </xdr:spPr>
    </xdr:pic>
    <xdr:clientData/>
  </xdr:twoCellAnchor>
  <xdr:twoCellAnchor>
    <xdr:from>
      <xdr:col>0</xdr:col>
      <xdr:colOff>1273534</xdr:colOff>
      <xdr:row>32</xdr:row>
      <xdr:rowOff>107674</xdr:rowOff>
    </xdr:from>
    <xdr:to>
      <xdr:col>0</xdr:col>
      <xdr:colOff>1470991</xdr:colOff>
      <xdr:row>33</xdr:row>
      <xdr:rowOff>119270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8A6DC57E-E020-48BF-8DBB-925A8023CF80}"/>
            </a:ext>
          </a:extLst>
        </xdr:cNvPr>
        <xdr:cNvSpPr/>
      </xdr:nvSpPr>
      <xdr:spPr>
        <a:xfrm>
          <a:off x="1273534" y="6044648"/>
          <a:ext cx="197457" cy="197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</xdr:col>
      <xdr:colOff>365761</xdr:colOff>
      <xdr:row>32</xdr:row>
      <xdr:rowOff>107674</xdr:rowOff>
    </xdr:from>
    <xdr:to>
      <xdr:col>1</xdr:col>
      <xdr:colOff>563218</xdr:colOff>
      <xdr:row>33</xdr:row>
      <xdr:rowOff>119270</xdr:rowOff>
    </xdr:to>
    <xdr:sp macro="" textlink="">
      <xdr:nvSpPr>
        <xdr:cNvPr id="6" name="Rechteck 5">
          <a:extLst>
            <a:ext uri="{FF2B5EF4-FFF2-40B4-BE49-F238E27FC236}">
              <a16:creationId xmlns:a16="http://schemas.microsoft.com/office/drawing/2014/main" id="{C88B44B1-878A-42A6-80A6-C16952CFEB24}"/>
            </a:ext>
          </a:extLst>
        </xdr:cNvPr>
        <xdr:cNvSpPr/>
      </xdr:nvSpPr>
      <xdr:spPr>
        <a:xfrm>
          <a:off x="3122213" y="6044648"/>
          <a:ext cx="197457" cy="197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1061499</xdr:colOff>
      <xdr:row>24</xdr:row>
      <xdr:rowOff>94423</xdr:rowOff>
    </xdr:from>
    <xdr:to>
      <xdr:col>0</xdr:col>
      <xdr:colOff>1258956</xdr:colOff>
      <xdr:row>25</xdr:row>
      <xdr:rowOff>106018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D4EFC7A4-B261-4BC4-B97A-0179E45A8382}"/>
            </a:ext>
          </a:extLst>
        </xdr:cNvPr>
        <xdr:cNvSpPr/>
      </xdr:nvSpPr>
      <xdr:spPr>
        <a:xfrm>
          <a:off x="1061499" y="4547153"/>
          <a:ext cx="197457" cy="1971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8osti/7231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>
      <selection activeCell="A25" sqref="A25"/>
    </sheetView>
  </sheetViews>
  <sheetFormatPr defaultColWidth="9.1328125" defaultRowHeight="14.25" x14ac:dyDescent="0.45"/>
  <cols>
    <col min="1" max="1" width="9.1328125" style="2"/>
    <col min="2" max="2" width="156.796875" style="2" customWidth="1"/>
    <col min="3" max="16384" width="9.1328125" style="2"/>
  </cols>
  <sheetData>
    <row r="1" spans="1:2" x14ac:dyDescent="0.45">
      <c r="A1" s="7" t="s">
        <v>8</v>
      </c>
    </row>
    <row r="3" spans="1:2" x14ac:dyDescent="0.45">
      <c r="A3" s="7" t="s">
        <v>159</v>
      </c>
      <c r="B3" s="2" t="s">
        <v>134</v>
      </c>
    </row>
    <row r="4" spans="1:2" x14ac:dyDescent="0.45">
      <c r="B4" s="1">
        <v>2020</v>
      </c>
    </row>
    <row r="5" spans="1:2" x14ac:dyDescent="0.45">
      <c r="B5" s="1" t="s">
        <v>135</v>
      </c>
    </row>
    <row r="6" spans="1:2" x14ac:dyDescent="0.45">
      <c r="B6" s="8" t="s">
        <v>136</v>
      </c>
    </row>
    <row r="7" spans="1:2" x14ac:dyDescent="0.45">
      <c r="B7" s="9" t="s">
        <v>153</v>
      </c>
    </row>
    <row r="8" spans="1:2" x14ac:dyDescent="0.45">
      <c r="B8" s="9" t="s">
        <v>162</v>
      </c>
    </row>
    <row r="9" spans="1:2" x14ac:dyDescent="0.45">
      <c r="B9" s="9"/>
    </row>
    <row r="10" spans="1:2" x14ac:dyDescent="0.45">
      <c r="A10" s="20"/>
      <c r="B10" t="s">
        <v>125</v>
      </c>
    </row>
    <row r="11" spans="1:2" x14ac:dyDescent="0.45">
      <c r="A11"/>
      <c r="B11" s="1">
        <v>2018</v>
      </c>
    </row>
    <row r="12" spans="1:2" x14ac:dyDescent="0.45">
      <c r="A12"/>
      <c r="B12" s="1" t="s">
        <v>126</v>
      </c>
    </row>
    <row r="13" spans="1:2" x14ac:dyDescent="0.45">
      <c r="A13"/>
      <c r="B13" s="8" t="s">
        <v>127</v>
      </c>
    </row>
    <row r="14" spans="1:2" x14ac:dyDescent="0.45">
      <c r="A14"/>
      <c r="B14" s="9" t="s">
        <v>128</v>
      </c>
    </row>
    <row r="16" spans="1:2" x14ac:dyDescent="0.45">
      <c r="A16" s="7" t="s">
        <v>7</v>
      </c>
    </row>
    <row r="17" spans="1:2" x14ac:dyDescent="0.45">
      <c r="A17" s="2" t="s">
        <v>137</v>
      </c>
    </row>
    <row r="18" spans="1:2" x14ac:dyDescent="0.45">
      <c r="A18" s="2" t="s">
        <v>123</v>
      </c>
    </row>
    <row r="19" spans="1:2" x14ac:dyDescent="0.45">
      <c r="A19" s="2" t="s">
        <v>124</v>
      </c>
    </row>
    <row r="20" spans="1:2" x14ac:dyDescent="0.45">
      <c r="A20" s="2" t="s">
        <v>9</v>
      </c>
    </row>
    <row r="21" spans="1:2" x14ac:dyDescent="0.45">
      <c r="A21" s="2" t="s">
        <v>10</v>
      </c>
    </row>
    <row r="22" spans="1:2" x14ac:dyDescent="0.45">
      <c r="A22" s="7" t="s">
        <v>12</v>
      </c>
    </row>
    <row r="24" spans="1:2" x14ac:dyDescent="0.45">
      <c r="A24" s="23" t="s">
        <v>164</v>
      </c>
      <c r="B24" s="23"/>
    </row>
    <row r="25" spans="1:2" x14ac:dyDescent="0.45">
      <c r="A25" s="2" t="s">
        <v>160</v>
      </c>
    </row>
    <row r="26" spans="1:2" x14ac:dyDescent="0.45">
      <c r="A26" s="2" t="s">
        <v>161</v>
      </c>
    </row>
  </sheetData>
  <hyperlinks>
    <hyperlink ref="B13" r:id="rId1" xr:uid="{93A4DDA1-4036-45FA-8B4C-A658E3D7C4D8}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K11"/>
  <sheetViews>
    <sheetView workbookViewId="0">
      <selection activeCell="H18" sqref="H18"/>
    </sheetView>
  </sheetViews>
  <sheetFormatPr defaultColWidth="9.1328125" defaultRowHeight="14.25" x14ac:dyDescent="0.45"/>
  <cols>
    <col min="1" max="1" width="35.46484375" style="2" customWidth="1"/>
    <col min="2" max="2" width="12.86328125" style="2" customWidth="1"/>
    <col min="3" max="3" width="9.1328125" style="2"/>
    <col min="4" max="4" width="14.1328125" style="2" customWidth="1"/>
    <col min="5" max="5" width="11.6640625" style="2" customWidth="1"/>
    <col min="6" max="6" width="20.1328125" style="2" customWidth="1"/>
    <col min="7" max="8" width="9.86328125" style="2" customWidth="1"/>
    <col min="9" max="9" width="15.6640625" style="2" customWidth="1"/>
    <col min="10" max="10" width="13.531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15">
        <f>'Electrification Potential EU'!$B$92</f>
        <v>0.1</v>
      </c>
      <c r="C2" s="15">
        <f>'Electrification Potential EU'!$B$92</f>
        <v>0.1</v>
      </c>
      <c r="D2" s="15">
        <f>'Electrification Potential EU'!$B$92</f>
        <v>0.1</v>
      </c>
      <c r="E2" s="15">
        <f>'Electrification Potential EU'!$B$92</f>
        <v>0.1</v>
      </c>
      <c r="F2" s="15">
        <f>'Electrification Potential EU'!$B$92</f>
        <v>0.1</v>
      </c>
      <c r="G2" s="15">
        <f>'Electrification Potential EU'!$B$92</f>
        <v>0.1</v>
      </c>
      <c r="H2" s="15">
        <f>'Electrification Potential EU'!$B$92</f>
        <v>0.1</v>
      </c>
      <c r="I2" s="15">
        <f>'Electrification Potential EU'!$B$92</f>
        <v>0.1</v>
      </c>
      <c r="J2" s="15">
        <f>'Electrification Potential EU'!$B$92</f>
        <v>0.1</v>
      </c>
      <c r="K2" s="15">
        <f>'Electrification Potential EU'!$B$92</f>
        <v>0.1</v>
      </c>
    </row>
    <row r="3" spans="1:11" x14ac:dyDescent="0.4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4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4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4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4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4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4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4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45">
      <c r="A11" s="2" t="s">
        <v>16</v>
      </c>
      <c r="B11" s="2">
        <f>1-B2</f>
        <v>0.9</v>
      </c>
      <c r="C11" s="2">
        <f t="shared" ref="C11:K11" si="0">1-C2</f>
        <v>0.9</v>
      </c>
      <c r="D11" s="2">
        <f t="shared" si="0"/>
        <v>0.9</v>
      </c>
      <c r="E11" s="2">
        <f t="shared" si="0"/>
        <v>0.9</v>
      </c>
      <c r="F11" s="2">
        <f t="shared" si="0"/>
        <v>0.9</v>
      </c>
      <c r="G11" s="2">
        <f t="shared" si="0"/>
        <v>0.9</v>
      </c>
      <c r="H11" s="2">
        <f t="shared" si="0"/>
        <v>0.9</v>
      </c>
      <c r="I11" s="2">
        <f t="shared" si="0"/>
        <v>0.9</v>
      </c>
      <c r="J11" s="2">
        <f t="shared" si="0"/>
        <v>0.9</v>
      </c>
      <c r="K11" s="2">
        <f t="shared" si="0"/>
        <v>0.9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K11"/>
  <sheetViews>
    <sheetView workbookViewId="0">
      <selection activeCell="C28" sqref="C28"/>
    </sheetView>
  </sheetViews>
  <sheetFormatPr defaultColWidth="9.1328125" defaultRowHeight="14.25" x14ac:dyDescent="0.45"/>
  <cols>
    <col min="1" max="1" width="35.46484375" style="2" customWidth="1"/>
    <col min="2" max="2" width="12.86328125" style="2" customWidth="1"/>
    <col min="3" max="3" width="9.1328125" style="2"/>
    <col min="4" max="4" width="14.1328125" style="2" customWidth="1"/>
    <col min="5" max="5" width="11.6640625" style="2" customWidth="1"/>
    <col min="6" max="6" width="20.1328125" style="2" customWidth="1"/>
    <col min="7" max="8" width="9.86328125" style="2" customWidth="1"/>
    <col min="9" max="9" width="15.6640625" style="2" customWidth="1"/>
    <col min="10" max="10" width="13.531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15">
        <f>'Electrification Potential EU'!$B$93</f>
        <v>0.99384615384615382</v>
      </c>
      <c r="C2" s="15">
        <f>'Electrification Potential EU'!$B$93</f>
        <v>0.99384615384615382</v>
      </c>
      <c r="D2" s="15">
        <f>'Electrification Potential EU'!$B$93</f>
        <v>0.99384615384615382</v>
      </c>
      <c r="E2" s="15">
        <f>'Electrification Potential EU'!$B$93</f>
        <v>0.99384615384615382</v>
      </c>
      <c r="F2" s="15">
        <f>'Electrification Potential EU'!$B$93</f>
        <v>0.99384615384615382</v>
      </c>
      <c r="G2" s="15">
        <f>'Electrification Potential EU'!$B$93</f>
        <v>0.99384615384615382</v>
      </c>
      <c r="H2" s="15">
        <f>'Electrification Potential EU'!$B$93</f>
        <v>0.99384615384615382</v>
      </c>
      <c r="I2" s="15">
        <f>'Electrification Potential EU'!$B$93</f>
        <v>0.99384615384615382</v>
      </c>
      <c r="J2" s="15">
        <f>'Electrification Potential EU'!$B$93</f>
        <v>0.99384615384615382</v>
      </c>
      <c r="K2" s="15">
        <f>'Electrification Potential EU'!$B$93</f>
        <v>0.99384615384615382</v>
      </c>
    </row>
    <row r="3" spans="1:11" x14ac:dyDescent="0.45">
      <c r="A3" s="2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1" x14ac:dyDescent="0.45">
      <c r="A4" s="2" t="s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x14ac:dyDescent="0.45">
      <c r="A5" s="2" t="s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x14ac:dyDescent="0.45">
      <c r="A6" s="2" t="s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</row>
    <row r="7" spans="1:11" x14ac:dyDescent="0.45">
      <c r="A7" s="2" t="s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</row>
    <row r="8" spans="1:11" x14ac:dyDescent="0.45">
      <c r="A8" s="2" t="s">
        <v>13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</row>
    <row r="9" spans="1:11" x14ac:dyDescent="0.45">
      <c r="A9" s="2" t="s">
        <v>14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</row>
    <row r="10" spans="1:11" x14ac:dyDescent="0.45">
      <c r="A10" s="2" t="s">
        <v>15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</row>
    <row r="11" spans="1:11" x14ac:dyDescent="0.45">
      <c r="A11" s="2" t="s">
        <v>16</v>
      </c>
      <c r="B11" s="15">
        <f>1-B2</f>
        <v>6.1538461538461764E-3</v>
      </c>
      <c r="C11" s="15">
        <f t="shared" ref="C11:K11" si="0">1-C2</f>
        <v>6.1538461538461764E-3</v>
      </c>
      <c r="D11" s="15">
        <f t="shared" si="0"/>
        <v>6.1538461538461764E-3</v>
      </c>
      <c r="E11" s="15">
        <f t="shared" si="0"/>
        <v>6.1538461538461764E-3</v>
      </c>
      <c r="F11" s="15">
        <f t="shared" si="0"/>
        <v>6.1538461538461764E-3</v>
      </c>
      <c r="G11" s="15">
        <f t="shared" si="0"/>
        <v>6.1538461538461764E-3</v>
      </c>
      <c r="H11" s="15">
        <f t="shared" si="0"/>
        <v>6.1538461538461764E-3</v>
      </c>
      <c r="I11" s="15">
        <f t="shared" si="0"/>
        <v>6.1538461538461764E-3</v>
      </c>
      <c r="J11" s="15">
        <f t="shared" si="0"/>
        <v>6.1538461538461764E-3</v>
      </c>
      <c r="K11" s="15">
        <f t="shared" si="0"/>
        <v>6.1538461538461764E-3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3"/>
  <sheetViews>
    <sheetView workbookViewId="0">
      <selection activeCell="A20" sqref="A20:XFD20"/>
    </sheetView>
  </sheetViews>
  <sheetFormatPr defaultColWidth="9.1328125" defaultRowHeight="14.25" x14ac:dyDescent="0.45"/>
  <cols>
    <col min="1" max="1" width="61.6640625" style="2" customWidth="1"/>
    <col min="2" max="4" width="9.1328125" style="2"/>
    <col min="5" max="5" width="29.33203125" style="2" customWidth="1"/>
    <col min="6" max="6" width="14.53125" style="2" customWidth="1"/>
    <col min="7" max="7" width="22.33203125" style="2" customWidth="1"/>
    <col min="8" max="16384" width="9.1328125" style="2"/>
  </cols>
  <sheetData>
    <row r="1" spans="1:34" ht="28.5" x14ac:dyDescent="0.45">
      <c r="A1" s="3" t="s">
        <v>129</v>
      </c>
      <c r="B1" s="10">
        <f>SUM(B4:B83)*0.31</f>
        <v>7385824488419130</v>
      </c>
      <c r="E1" s="3" t="s">
        <v>110</v>
      </c>
      <c r="F1" s="3" t="s">
        <v>111</v>
      </c>
      <c r="G1" s="3" t="s">
        <v>121</v>
      </c>
    </row>
    <row r="2" spans="1:34" x14ac:dyDescent="0.45">
      <c r="E2" s="2" t="s">
        <v>98</v>
      </c>
      <c r="F2" s="2">
        <v>18</v>
      </c>
      <c r="G2" s="11">
        <f t="shared" ref="G2:G13" si="0">F2/SUM($F$2:$F$13)*$B$1</f>
        <v>109962647470260</v>
      </c>
    </row>
    <row r="3" spans="1:34" x14ac:dyDescent="0.45">
      <c r="A3" s="7" t="s">
        <v>17</v>
      </c>
      <c r="B3" s="7">
        <v>2018</v>
      </c>
      <c r="E3" s="2" t="s">
        <v>99</v>
      </c>
      <c r="F3" s="2">
        <v>19</v>
      </c>
      <c r="G3" s="11">
        <f t="shared" si="0"/>
        <v>116071683440830</v>
      </c>
    </row>
    <row r="4" spans="1:34" x14ac:dyDescent="0.45">
      <c r="A4" s="2" t="s">
        <v>18</v>
      </c>
      <c r="B4" s="11">
        <v>37183800000000</v>
      </c>
      <c r="E4" s="2" t="s">
        <v>100</v>
      </c>
      <c r="F4" s="2">
        <v>19</v>
      </c>
      <c r="G4" s="11">
        <f t="shared" si="0"/>
        <v>116071683440830</v>
      </c>
    </row>
    <row r="5" spans="1:34" x14ac:dyDescent="0.45">
      <c r="A5" s="2" t="s">
        <v>19</v>
      </c>
      <c r="B5" s="11">
        <v>202804000000000</v>
      </c>
      <c r="E5" s="2" t="s">
        <v>101</v>
      </c>
      <c r="F5" s="2">
        <v>22</v>
      </c>
      <c r="G5" s="12">
        <f t="shared" si="0"/>
        <v>134398791352540.02</v>
      </c>
    </row>
    <row r="6" spans="1:34" x14ac:dyDescent="0.45">
      <c r="A6" s="2" t="s">
        <v>20</v>
      </c>
      <c r="B6" s="11">
        <v>212903000000000</v>
      </c>
      <c r="E6" s="2" t="s">
        <v>102</v>
      </c>
      <c r="F6" s="2">
        <v>23</v>
      </c>
      <c r="G6" s="12">
        <f t="shared" si="0"/>
        <v>140507827323110</v>
      </c>
    </row>
    <row r="7" spans="1:34" x14ac:dyDescent="0.45">
      <c r="A7" s="2" t="s">
        <v>21</v>
      </c>
      <c r="B7" s="11">
        <v>415915000000000</v>
      </c>
      <c r="E7" s="2" t="s">
        <v>103</v>
      </c>
      <c r="F7" s="2">
        <v>27</v>
      </c>
      <c r="G7" s="12">
        <f t="shared" si="0"/>
        <v>164943971205390</v>
      </c>
    </row>
    <row r="8" spans="1:34" x14ac:dyDescent="0.45">
      <c r="A8" s="2" t="s">
        <v>22</v>
      </c>
      <c r="B8" s="11">
        <v>390100000000000</v>
      </c>
      <c r="E8" s="2" t="s">
        <v>104</v>
      </c>
      <c r="F8" s="2">
        <v>90</v>
      </c>
      <c r="G8" s="12">
        <f t="shared" si="0"/>
        <v>549813237351299.94</v>
      </c>
    </row>
    <row r="9" spans="1:34" x14ac:dyDescent="0.45">
      <c r="A9" s="2" t="s">
        <v>23</v>
      </c>
      <c r="B9" s="11">
        <v>221000000000000</v>
      </c>
      <c r="C9" s="11"/>
      <c r="D9" s="11"/>
      <c r="E9" s="2" t="s">
        <v>105</v>
      </c>
      <c r="F9" s="2">
        <v>107</v>
      </c>
      <c r="G9" s="12">
        <f t="shared" si="0"/>
        <v>653666848850990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x14ac:dyDescent="0.45">
      <c r="A10" s="2" t="s">
        <v>24</v>
      </c>
      <c r="B10" s="11">
        <v>153700000000000</v>
      </c>
      <c r="C10" s="11"/>
      <c r="D10" s="11"/>
      <c r="E10" s="11" t="s">
        <v>106</v>
      </c>
      <c r="F10" s="2">
        <v>115</v>
      </c>
      <c r="G10" s="12">
        <f t="shared" si="0"/>
        <v>702539136615550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x14ac:dyDescent="0.45">
      <c r="A11" s="2" t="s">
        <v>25</v>
      </c>
      <c r="B11" s="11">
        <v>1606000000000000</v>
      </c>
      <c r="C11" s="11"/>
      <c r="D11" s="11"/>
      <c r="E11" s="11" t="s">
        <v>107</v>
      </c>
      <c r="F11" s="2">
        <v>221</v>
      </c>
      <c r="G11" s="12">
        <f t="shared" si="0"/>
        <v>1350096949495970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x14ac:dyDescent="0.45">
      <c r="A12" s="2" t="s">
        <v>26</v>
      </c>
      <c r="B12" s="11">
        <v>178961000000000</v>
      </c>
      <c r="C12" s="11"/>
      <c r="D12" s="11"/>
      <c r="E12" s="11" t="s">
        <v>108</v>
      </c>
      <c r="F12" s="2">
        <v>272</v>
      </c>
      <c r="G12" s="12">
        <f t="shared" si="0"/>
        <v>1661657783995040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x14ac:dyDescent="0.45">
      <c r="A13" s="2" t="s">
        <v>27</v>
      </c>
      <c r="B13" s="11">
        <v>24018400000000</v>
      </c>
      <c r="C13" s="11"/>
      <c r="D13" s="11"/>
      <c r="E13" s="11" t="s">
        <v>109</v>
      </c>
      <c r="F13" s="2">
        <v>276</v>
      </c>
      <c r="G13" s="12">
        <f t="shared" si="0"/>
        <v>1686093927877320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x14ac:dyDescent="0.45">
      <c r="A14" s="2" t="s">
        <v>28</v>
      </c>
      <c r="B14" s="11">
        <v>79170500000000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28.5" x14ac:dyDescent="0.45">
      <c r="A15" s="2" t="s">
        <v>29</v>
      </c>
      <c r="B15" s="11">
        <v>51876200000000</v>
      </c>
      <c r="C15" s="11"/>
      <c r="D15" s="11"/>
      <c r="E15" s="6" t="s">
        <v>120</v>
      </c>
      <c r="F15" s="6" t="s">
        <v>121</v>
      </c>
      <c r="G15" s="6" t="s">
        <v>122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x14ac:dyDescent="0.45">
      <c r="A16" s="2" t="s">
        <v>30</v>
      </c>
      <c r="B16" s="11">
        <v>88130000000000</v>
      </c>
      <c r="C16" s="11"/>
      <c r="D16" s="11"/>
      <c r="E16" s="11" t="s">
        <v>112</v>
      </c>
      <c r="F16" s="11">
        <f>G5</f>
        <v>134398791352540.02</v>
      </c>
      <c r="G16" s="13">
        <f t="shared" ref="G16:G23" si="1">F16/SUM(B4,B12,B20,B28,B36,B44,B52,B60,B68,B76)</f>
        <v>0.45659573790741709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x14ac:dyDescent="0.45">
      <c r="A17" s="2" t="s">
        <v>31</v>
      </c>
      <c r="B17" s="2">
        <v>0</v>
      </c>
      <c r="C17" s="11"/>
      <c r="D17" s="11"/>
      <c r="E17" s="11" t="s">
        <v>113</v>
      </c>
      <c r="F17" s="11">
        <f>G12</f>
        <v>1661657783995040</v>
      </c>
      <c r="G17" s="13">
        <f t="shared" si="1"/>
        <v>0.26118963298429049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x14ac:dyDescent="0.45">
      <c r="A18" s="2" t="s">
        <v>32</v>
      </c>
      <c r="B18" s="2">
        <v>0</v>
      </c>
      <c r="C18" s="11"/>
      <c r="D18" s="11"/>
      <c r="E18" s="11" t="s">
        <v>114</v>
      </c>
      <c r="F18" s="11">
        <f>G8</f>
        <v>549813237351299.94</v>
      </c>
      <c r="G18" s="13">
        <f t="shared" si="1"/>
        <v>0.73240274577095088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x14ac:dyDescent="0.45">
      <c r="A19" s="2" t="s">
        <v>33</v>
      </c>
      <c r="B19" s="11">
        <v>149800000000000</v>
      </c>
      <c r="C19" s="11"/>
      <c r="D19" s="11"/>
      <c r="E19" s="11" t="s">
        <v>115</v>
      </c>
      <c r="F19" s="11">
        <f>G13+G6</f>
        <v>1826601755200430</v>
      </c>
      <c r="G19" s="13">
        <f t="shared" si="1"/>
        <v>0.25084722979250818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x14ac:dyDescent="0.45">
      <c r="A20" s="2" t="s">
        <v>34</v>
      </c>
      <c r="B20" s="11">
        <v>18442700000000</v>
      </c>
      <c r="C20" s="11"/>
      <c r="D20" s="11"/>
      <c r="E20" s="11" t="s">
        <v>116</v>
      </c>
      <c r="F20" s="11">
        <v>0</v>
      </c>
      <c r="G20" s="13">
        <v>0.1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x14ac:dyDescent="0.45">
      <c r="A21" s="2" t="s">
        <v>35</v>
      </c>
      <c r="B21" s="11">
        <v>3266330000000000</v>
      </c>
      <c r="C21" s="11"/>
      <c r="D21" s="11"/>
      <c r="E21" s="11" t="s">
        <v>117</v>
      </c>
      <c r="F21" s="11">
        <v>0</v>
      </c>
      <c r="G21" s="13">
        <v>0.1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x14ac:dyDescent="0.45">
      <c r="A22" s="2" t="s">
        <v>36</v>
      </c>
      <c r="B22" s="11">
        <v>426809000000000</v>
      </c>
      <c r="E22" s="11" t="s">
        <v>118</v>
      </c>
      <c r="F22" s="11">
        <v>0</v>
      </c>
      <c r="G22" s="13">
        <v>0.1</v>
      </c>
    </row>
    <row r="23" spans="1:34" x14ac:dyDescent="0.45">
      <c r="A23" s="2" t="s">
        <v>37</v>
      </c>
      <c r="B23" s="11">
        <v>3316230000000000</v>
      </c>
      <c r="E23" s="11" t="s">
        <v>119</v>
      </c>
      <c r="F23" s="11">
        <f>SUM(G2,G3,G4,G7,G9,G10,G11)</f>
        <v>3213352920519820</v>
      </c>
      <c r="G23" s="13">
        <f t="shared" si="1"/>
        <v>0.4895213177379219</v>
      </c>
    </row>
    <row r="24" spans="1:34" x14ac:dyDescent="0.45">
      <c r="A24" s="2" t="s">
        <v>38</v>
      </c>
      <c r="B24" s="11">
        <v>398300000000000</v>
      </c>
      <c r="C24" s="11"/>
      <c r="D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x14ac:dyDescent="0.45">
      <c r="A25" s="2" t="s">
        <v>39</v>
      </c>
      <c r="B25" s="2">
        <v>0</v>
      </c>
      <c r="C25" s="11"/>
      <c r="D25" s="11"/>
      <c r="E25" s="14" t="s">
        <v>130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x14ac:dyDescent="0.45">
      <c r="A26" s="2" t="s">
        <v>40</v>
      </c>
      <c r="B26" s="11">
        <v>68730000000000</v>
      </c>
      <c r="C26" s="11"/>
      <c r="D26" s="11"/>
      <c r="E26" s="14" t="s">
        <v>131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x14ac:dyDescent="0.45">
      <c r="A27" s="2" t="s">
        <v>41</v>
      </c>
      <c r="B27" s="11">
        <v>2962000000000000</v>
      </c>
      <c r="C27" s="11"/>
      <c r="D27" s="11"/>
      <c r="E27" s="14" t="s">
        <v>133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x14ac:dyDescent="0.45">
      <c r="A28" s="2" t="s">
        <v>42</v>
      </c>
      <c r="B28" s="11">
        <v>83064600000</v>
      </c>
      <c r="C28" s="11"/>
      <c r="D28" s="11"/>
      <c r="E28" s="14" t="s">
        <v>132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x14ac:dyDescent="0.45">
      <c r="A29" s="2" t="s">
        <v>43</v>
      </c>
      <c r="B29" s="11">
        <v>782425000000000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x14ac:dyDescent="0.45">
      <c r="A30" s="2" t="s">
        <v>44</v>
      </c>
      <c r="B30" s="11">
        <v>706623000</v>
      </c>
      <c r="E30" s="11"/>
      <c r="F30" s="11"/>
      <c r="G30" s="11"/>
    </row>
    <row r="31" spans="1:34" x14ac:dyDescent="0.45">
      <c r="A31" s="2" t="s">
        <v>45</v>
      </c>
      <c r="B31" s="11">
        <v>172637000000</v>
      </c>
      <c r="C31" s="11"/>
      <c r="D31" s="11"/>
      <c r="E31" s="11"/>
      <c r="F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x14ac:dyDescent="0.45">
      <c r="A32" s="2" t="s">
        <v>46</v>
      </c>
      <c r="B32" s="2">
        <v>0</v>
      </c>
      <c r="C32" s="11"/>
      <c r="D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x14ac:dyDescent="0.45">
      <c r="A33" s="2" t="s">
        <v>47</v>
      </c>
      <c r="B33" s="2">
        <v>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x14ac:dyDescent="0.45">
      <c r="A34" s="2" t="s">
        <v>48</v>
      </c>
      <c r="B34" s="2">
        <v>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x14ac:dyDescent="0.45">
      <c r="A35" s="2" t="s">
        <v>49</v>
      </c>
      <c r="B35" s="11">
        <v>31000000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x14ac:dyDescent="0.45">
      <c r="A36" s="2" t="s">
        <v>50</v>
      </c>
      <c r="B36" s="11">
        <v>56209700000000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x14ac:dyDescent="0.45">
      <c r="A37" s="2" t="s">
        <v>51</v>
      </c>
      <c r="B37" s="11">
        <v>2075110000000000</v>
      </c>
      <c r="E37" s="11"/>
      <c r="F37" s="11"/>
      <c r="G37" s="11"/>
    </row>
    <row r="38" spans="1:34" x14ac:dyDescent="0.45">
      <c r="A38" s="2" t="s">
        <v>52</v>
      </c>
      <c r="B38" s="11">
        <v>28723100000000</v>
      </c>
      <c r="E38" s="11"/>
      <c r="F38" s="11"/>
    </row>
    <row r="39" spans="1:34" x14ac:dyDescent="0.45">
      <c r="A39" s="2" t="s">
        <v>53</v>
      </c>
      <c r="B39" s="11">
        <v>898648000000000</v>
      </c>
    </row>
    <row r="40" spans="1:34" x14ac:dyDescent="0.45">
      <c r="A40" s="2" t="s">
        <v>54</v>
      </c>
      <c r="B40" s="11">
        <v>361400000000000</v>
      </c>
      <c r="C40" s="11"/>
      <c r="H40" s="11"/>
      <c r="J40" s="11"/>
      <c r="K40" s="11"/>
      <c r="M40" s="11"/>
      <c r="Q40" s="11"/>
      <c r="S40" s="11"/>
      <c r="T40" s="11"/>
      <c r="U40" s="11"/>
      <c r="V40" s="11"/>
      <c r="W40" s="11"/>
      <c r="X40" s="11"/>
      <c r="Z40" s="11"/>
      <c r="AB40" s="11"/>
      <c r="AD40" s="11"/>
      <c r="AF40" s="11"/>
      <c r="AG40" s="11"/>
    </row>
    <row r="41" spans="1:34" x14ac:dyDescent="0.45">
      <c r="A41" s="2" t="s">
        <v>55</v>
      </c>
      <c r="B41" s="2">
        <v>0</v>
      </c>
      <c r="C41" s="11"/>
      <c r="D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x14ac:dyDescent="0.45">
      <c r="A42" s="2" t="s">
        <v>56</v>
      </c>
      <c r="B42" s="11">
        <v>643700000000000</v>
      </c>
      <c r="C42" s="11"/>
      <c r="D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x14ac:dyDescent="0.45">
      <c r="A43" s="2" t="s">
        <v>57</v>
      </c>
      <c r="B43" s="11">
        <v>1553000000000000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x14ac:dyDescent="0.45">
      <c r="A44" s="2" t="s">
        <v>58</v>
      </c>
      <c r="B44" s="2">
        <v>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x14ac:dyDescent="0.45">
      <c r="A45" s="2" t="s">
        <v>59</v>
      </c>
      <c r="B45" s="2">
        <v>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x14ac:dyDescent="0.45">
      <c r="A46" s="2" t="s">
        <v>60</v>
      </c>
      <c r="B46" s="2">
        <v>0</v>
      </c>
      <c r="E46" s="11"/>
      <c r="F46" s="11"/>
      <c r="G46" s="11"/>
    </row>
    <row r="47" spans="1:34" x14ac:dyDescent="0.45">
      <c r="A47" s="2" t="s">
        <v>61</v>
      </c>
      <c r="B47" s="2">
        <v>0</v>
      </c>
      <c r="C47" s="11"/>
      <c r="D47" s="11"/>
      <c r="E47" s="11"/>
      <c r="F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x14ac:dyDescent="0.45">
      <c r="A48" s="2" t="s">
        <v>62</v>
      </c>
      <c r="B48" s="2">
        <v>0</v>
      </c>
      <c r="C48" s="11"/>
      <c r="D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7" x14ac:dyDescent="0.45">
      <c r="A49" s="2" t="s">
        <v>63</v>
      </c>
      <c r="B49" s="2">
        <v>0</v>
      </c>
      <c r="E49" s="11"/>
      <c r="F49" s="11"/>
      <c r="G49" s="11"/>
    </row>
    <row r="50" spans="1:7" x14ac:dyDescent="0.45">
      <c r="A50" s="2" t="s">
        <v>64</v>
      </c>
      <c r="B50" s="2">
        <v>0</v>
      </c>
      <c r="E50" s="11"/>
      <c r="F50" s="11"/>
    </row>
    <row r="51" spans="1:7" x14ac:dyDescent="0.45">
      <c r="A51" s="2" t="s">
        <v>65</v>
      </c>
      <c r="B51" s="2">
        <v>0</v>
      </c>
    </row>
    <row r="52" spans="1:7" x14ac:dyDescent="0.45">
      <c r="A52" s="2" t="s">
        <v>66</v>
      </c>
      <c r="B52" s="2">
        <v>0</v>
      </c>
    </row>
    <row r="53" spans="1:7" x14ac:dyDescent="0.45">
      <c r="A53" s="2" t="s">
        <v>67</v>
      </c>
      <c r="B53" s="2">
        <v>0</v>
      </c>
    </row>
    <row r="54" spans="1:7" x14ac:dyDescent="0.45">
      <c r="A54" s="2" t="s">
        <v>68</v>
      </c>
      <c r="B54" s="2">
        <v>0</v>
      </c>
    </row>
    <row r="55" spans="1:7" x14ac:dyDescent="0.45">
      <c r="A55" s="2" t="s">
        <v>69</v>
      </c>
      <c r="B55" s="2">
        <v>0</v>
      </c>
    </row>
    <row r="56" spans="1:7" x14ac:dyDescent="0.45">
      <c r="A56" s="2" t="s">
        <v>70</v>
      </c>
      <c r="B56" s="2">
        <v>0</v>
      </c>
    </row>
    <row r="57" spans="1:7" x14ac:dyDescent="0.45">
      <c r="A57" s="2" t="s">
        <v>71</v>
      </c>
      <c r="B57" s="2">
        <v>0</v>
      </c>
    </row>
    <row r="58" spans="1:7" x14ac:dyDescent="0.45">
      <c r="A58" s="2" t="s">
        <v>72</v>
      </c>
      <c r="B58" s="2">
        <v>0</v>
      </c>
    </row>
    <row r="59" spans="1:7" x14ac:dyDescent="0.45">
      <c r="A59" s="2" t="s">
        <v>73</v>
      </c>
      <c r="B59" s="2">
        <v>0</v>
      </c>
    </row>
    <row r="60" spans="1:7" x14ac:dyDescent="0.45">
      <c r="A60" s="2" t="s">
        <v>74</v>
      </c>
      <c r="B60" s="11">
        <v>2624750000000</v>
      </c>
    </row>
    <row r="61" spans="1:7" x14ac:dyDescent="0.45">
      <c r="A61" s="2" t="s">
        <v>75</v>
      </c>
      <c r="B61" s="11">
        <v>1554500000000</v>
      </c>
    </row>
    <row r="62" spans="1:7" x14ac:dyDescent="0.45">
      <c r="A62" s="2" t="s">
        <v>76</v>
      </c>
      <c r="B62" s="11">
        <v>2689300000000</v>
      </c>
    </row>
    <row r="63" spans="1:7" x14ac:dyDescent="0.45">
      <c r="A63" s="2" t="s">
        <v>77</v>
      </c>
      <c r="B63" s="11">
        <v>2007990000000</v>
      </c>
    </row>
    <row r="64" spans="1:7" x14ac:dyDescent="0.45">
      <c r="A64" s="2" t="s">
        <v>78</v>
      </c>
      <c r="B64" s="11">
        <v>38484500000000</v>
      </c>
    </row>
    <row r="65" spans="1:34" x14ac:dyDescent="0.45">
      <c r="A65" s="2" t="s">
        <v>79</v>
      </c>
      <c r="B65" s="2">
        <v>0</v>
      </c>
      <c r="C65" s="11"/>
      <c r="D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x14ac:dyDescent="0.45">
      <c r="A66" s="2" t="s">
        <v>80</v>
      </c>
      <c r="B66" s="11">
        <v>85000000000</v>
      </c>
      <c r="C66" s="11"/>
      <c r="D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x14ac:dyDescent="0.45">
      <c r="A67" s="2" t="s">
        <v>81</v>
      </c>
      <c r="B67" s="11">
        <v>4170730000000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4" x14ac:dyDescent="0.45">
      <c r="A68" s="2" t="s">
        <v>82</v>
      </c>
      <c r="B68" s="11">
        <v>844626000000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4" x14ac:dyDescent="0.45">
      <c r="A69" s="2" t="s">
        <v>83</v>
      </c>
      <c r="B69" s="11">
        <v>9640710000000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1:34" x14ac:dyDescent="0.45">
      <c r="A70" s="2" t="s">
        <v>84</v>
      </c>
      <c r="B70" s="11">
        <v>402340000000</v>
      </c>
      <c r="E70" s="11"/>
      <c r="F70" s="11"/>
      <c r="G70" s="11"/>
    </row>
    <row r="71" spans="1:34" x14ac:dyDescent="0.45">
      <c r="A71" s="2" t="s">
        <v>85</v>
      </c>
      <c r="B71" s="11">
        <v>2596880000000000</v>
      </c>
      <c r="C71" s="11"/>
      <c r="D71" s="11"/>
      <c r="E71" s="11"/>
      <c r="F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4" x14ac:dyDescent="0.45">
      <c r="A72" s="2" t="s">
        <v>86</v>
      </c>
      <c r="B72" s="2">
        <v>0</v>
      </c>
      <c r="C72" s="11"/>
      <c r="D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1:34" x14ac:dyDescent="0.45">
      <c r="A73" s="2" t="s">
        <v>87</v>
      </c>
      <c r="B73" s="2">
        <v>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4" x14ac:dyDescent="0.45">
      <c r="A74" s="2" t="s">
        <v>88</v>
      </c>
      <c r="B74" s="11">
        <v>208675000000000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1:34" x14ac:dyDescent="0.45">
      <c r="A75" s="2" t="s">
        <v>89</v>
      </c>
      <c r="B75" s="11">
        <v>289305000000000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 x14ac:dyDescent="0.45">
      <c r="A76" s="2" t="s">
        <v>90</v>
      </c>
      <c r="B76" s="2">
        <v>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4" x14ac:dyDescent="0.45">
      <c r="A77" s="2" t="s">
        <v>91</v>
      </c>
      <c r="B77" s="2">
        <v>0</v>
      </c>
      <c r="E77" s="11"/>
      <c r="F77" s="11"/>
      <c r="G77" s="11"/>
    </row>
    <row r="78" spans="1:34" x14ac:dyDescent="0.45">
      <c r="A78" s="2" t="s">
        <v>92</v>
      </c>
      <c r="B78" s="2">
        <v>0</v>
      </c>
      <c r="E78" s="11"/>
      <c r="F78" s="11"/>
    </row>
    <row r="79" spans="1:34" x14ac:dyDescent="0.45">
      <c r="A79" s="2" t="s">
        <v>93</v>
      </c>
      <c r="B79" s="2">
        <v>0</v>
      </c>
      <c r="C79" s="11"/>
      <c r="D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1:34" x14ac:dyDescent="0.45">
      <c r="A80" s="2" t="s">
        <v>94</v>
      </c>
      <c r="B80" s="2">
        <v>0</v>
      </c>
      <c r="C80" s="11"/>
      <c r="D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7" x14ac:dyDescent="0.45">
      <c r="A81" s="2" t="s">
        <v>95</v>
      </c>
      <c r="B81" s="2">
        <v>0</v>
      </c>
      <c r="E81" s="11"/>
      <c r="F81" s="11"/>
      <c r="G81" s="11"/>
    </row>
    <row r="82" spans="1:7" x14ac:dyDescent="0.45">
      <c r="A82" s="2" t="s">
        <v>96</v>
      </c>
      <c r="B82" s="2">
        <v>0</v>
      </c>
      <c r="E82" s="11"/>
      <c r="F82" s="11"/>
    </row>
    <row r="83" spans="1:7" x14ac:dyDescent="0.45">
      <c r="A83" s="2" t="s">
        <v>97</v>
      </c>
      <c r="B83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1F9D-CCE4-45FA-AB12-48575CB8B080}">
  <dimension ref="A2:E93"/>
  <sheetViews>
    <sheetView topLeftCell="A61" zoomScaleNormal="100" workbookViewId="0">
      <selection activeCell="B80" sqref="B80"/>
    </sheetView>
  </sheetViews>
  <sheetFormatPr defaultColWidth="10.6640625" defaultRowHeight="14.25" x14ac:dyDescent="0.45"/>
  <cols>
    <col min="1" max="1" width="60.46484375" customWidth="1"/>
    <col min="2" max="2" width="40.19921875" customWidth="1"/>
    <col min="3" max="3" width="89.796875" bestFit="1" customWidth="1"/>
  </cols>
  <sheetData>
    <row r="2" spans="1:2" x14ac:dyDescent="0.45">
      <c r="A2" s="7" t="s">
        <v>0</v>
      </c>
      <c r="B2" s="2" t="s">
        <v>134</v>
      </c>
    </row>
    <row r="3" spans="1:2" x14ac:dyDescent="0.45">
      <c r="A3" s="2"/>
      <c r="B3" s="1">
        <v>2020</v>
      </c>
    </row>
    <row r="4" spans="1:2" x14ac:dyDescent="0.45">
      <c r="A4" s="2"/>
      <c r="B4" s="1" t="s">
        <v>135</v>
      </c>
    </row>
    <row r="5" spans="1:2" x14ac:dyDescent="0.45">
      <c r="A5" s="2"/>
      <c r="B5" s="8" t="s">
        <v>136</v>
      </c>
    </row>
    <row r="6" spans="1:2" x14ac:dyDescent="0.45">
      <c r="A6" s="2"/>
      <c r="B6" s="9" t="s">
        <v>153</v>
      </c>
    </row>
    <row r="7" spans="1:2" x14ac:dyDescent="0.45">
      <c r="B7" t="s">
        <v>154</v>
      </c>
    </row>
    <row r="8" spans="1:2" x14ac:dyDescent="0.45">
      <c r="B8" t="s">
        <v>155</v>
      </c>
    </row>
    <row r="38" spans="1:5" x14ac:dyDescent="0.45">
      <c r="A38" s="18" t="s">
        <v>158</v>
      </c>
      <c r="B38" s="18"/>
      <c r="C38" s="18"/>
      <c r="D38" s="18"/>
      <c r="E38" s="18"/>
    </row>
    <row r="39" spans="1:5" x14ac:dyDescent="0.45">
      <c r="A39" t="s">
        <v>109</v>
      </c>
      <c r="B39" s="16">
        <v>0.3</v>
      </c>
    </row>
    <row r="40" spans="1:5" x14ac:dyDescent="0.45">
      <c r="A40" t="s">
        <v>101</v>
      </c>
      <c r="B40" s="16">
        <v>1</v>
      </c>
    </row>
    <row r="41" spans="1:5" x14ac:dyDescent="0.45">
      <c r="A41" t="s">
        <v>138</v>
      </c>
      <c r="B41" s="16">
        <v>0.78</v>
      </c>
    </row>
    <row r="42" spans="1:5" x14ac:dyDescent="0.45">
      <c r="A42" t="s">
        <v>139</v>
      </c>
      <c r="B42" s="16">
        <v>1</v>
      </c>
    </row>
    <row r="43" spans="1:5" x14ac:dyDescent="0.45">
      <c r="A43" t="s">
        <v>140</v>
      </c>
      <c r="B43" s="16">
        <v>1</v>
      </c>
    </row>
    <row r="44" spans="1:5" x14ac:dyDescent="0.45">
      <c r="A44" t="s">
        <v>142</v>
      </c>
      <c r="B44" s="16">
        <v>1</v>
      </c>
    </row>
    <row r="45" spans="1:5" x14ac:dyDescent="0.45">
      <c r="A45" t="s">
        <v>141</v>
      </c>
      <c r="B45" s="16">
        <v>1</v>
      </c>
    </row>
    <row r="46" spans="1:5" x14ac:dyDescent="0.45">
      <c r="A46" t="s">
        <v>143</v>
      </c>
      <c r="B46" s="16">
        <v>1</v>
      </c>
    </row>
    <row r="47" spans="1:5" x14ac:dyDescent="0.45">
      <c r="A47" t="s">
        <v>144</v>
      </c>
      <c r="B47" s="16">
        <v>1</v>
      </c>
    </row>
    <row r="48" spans="1:5" x14ac:dyDescent="0.45">
      <c r="A48" t="s">
        <v>145</v>
      </c>
      <c r="B48" s="16">
        <v>1</v>
      </c>
    </row>
    <row r="49" spans="1:5" x14ac:dyDescent="0.45">
      <c r="A49" t="s">
        <v>146</v>
      </c>
      <c r="B49" s="16">
        <v>0.96</v>
      </c>
    </row>
    <row r="50" spans="1:5" x14ac:dyDescent="0.45">
      <c r="B50" s="16"/>
    </row>
    <row r="51" spans="1:5" x14ac:dyDescent="0.45">
      <c r="B51" s="16"/>
    </row>
    <row r="52" spans="1:5" x14ac:dyDescent="0.45">
      <c r="A52" s="18" t="s">
        <v>152</v>
      </c>
      <c r="B52" s="18"/>
      <c r="C52" s="18"/>
      <c r="D52" s="18"/>
      <c r="E52" s="18"/>
    </row>
    <row r="53" spans="1:5" x14ac:dyDescent="0.45">
      <c r="A53" t="s">
        <v>109</v>
      </c>
      <c r="B53" s="16">
        <v>0.2</v>
      </c>
    </row>
    <row r="54" spans="1:5" x14ac:dyDescent="0.45">
      <c r="A54" t="s">
        <v>101</v>
      </c>
      <c r="B54" s="16">
        <v>0.15</v>
      </c>
    </row>
    <row r="55" spans="1:5" x14ac:dyDescent="0.45">
      <c r="A55" t="s">
        <v>138</v>
      </c>
      <c r="B55" s="16">
        <v>0.18</v>
      </c>
    </row>
    <row r="56" spans="1:5" x14ac:dyDescent="0.45">
      <c r="A56" t="s">
        <v>139</v>
      </c>
      <c r="B56" s="16">
        <v>0.28999999999999998</v>
      </c>
    </row>
    <row r="57" spans="1:5" x14ac:dyDescent="0.45">
      <c r="A57" t="s">
        <v>140</v>
      </c>
      <c r="B57" s="16">
        <v>0.97</v>
      </c>
    </row>
    <row r="58" spans="1:5" x14ac:dyDescent="0.45">
      <c r="A58" t="s">
        <v>142</v>
      </c>
      <c r="B58" s="16">
        <v>1</v>
      </c>
    </row>
    <row r="59" spans="1:5" x14ac:dyDescent="0.45">
      <c r="A59" t="s">
        <v>141</v>
      </c>
      <c r="B59" s="16">
        <v>1</v>
      </c>
    </row>
    <row r="60" spans="1:5" x14ac:dyDescent="0.45">
      <c r="A60" t="s">
        <v>143</v>
      </c>
      <c r="B60" s="16">
        <v>1</v>
      </c>
    </row>
    <row r="61" spans="1:5" x14ac:dyDescent="0.45">
      <c r="A61" t="s">
        <v>144</v>
      </c>
      <c r="B61" s="16">
        <v>0.81</v>
      </c>
    </row>
    <row r="62" spans="1:5" x14ac:dyDescent="0.45">
      <c r="A62" t="s">
        <v>145</v>
      </c>
      <c r="B62" s="16">
        <v>0.91</v>
      </c>
    </row>
    <row r="63" spans="1:5" x14ac:dyDescent="0.45">
      <c r="A63" t="s">
        <v>146</v>
      </c>
      <c r="B63" s="16">
        <v>0.8</v>
      </c>
    </row>
    <row r="64" spans="1:5" x14ac:dyDescent="0.45">
      <c r="B64" s="16"/>
    </row>
    <row r="66" spans="1:5" x14ac:dyDescent="0.45">
      <c r="A66" s="18" t="s">
        <v>147</v>
      </c>
      <c r="B66" s="17"/>
      <c r="C66" s="18"/>
      <c r="D66" s="17"/>
      <c r="E66" s="17"/>
    </row>
    <row r="67" spans="1:5" x14ac:dyDescent="0.45">
      <c r="A67" t="s">
        <v>109</v>
      </c>
      <c r="B67" s="16">
        <v>0.53</v>
      </c>
    </row>
    <row r="68" spans="1:5" x14ac:dyDescent="0.45">
      <c r="A68" t="s">
        <v>101</v>
      </c>
      <c r="B68" s="16">
        <v>0.1</v>
      </c>
    </row>
    <row r="69" spans="1:5" x14ac:dyDescent="0.45">
      <c r="A69" t="s">
        <v>138</v>
      </c>
      <c r="B69" s="16">
        <v>0.08</v>
      </c>
    </row>
    <row r="70" spans="1:5" x14ac:dyDescent="0.45">
      <c r="A70" t="s">
        <v>139</v>
      </c>
      <c r="B70" s="16">
        <v>0.03</v>
      </c>
    </row>
    <row r="71" spans="1:5" x14ac:dyDescent="0.45">
      <c r="A71" t="s">
        <v>140</v>
      </c>
      <c r="B71" s="16">
        <v>7.0000000000000007E-2</v>
      </c>
    </row>
    <row r="72" spans="1:5" x14ac:dyDescent="0.45">
      <c r="A72" t="s">
        <v>142</v>
      </c>
      <c r="B72" s="16">
        <v>0.02</v>
      </c>
    </row>
    <row r="73" spans="1:5" x14ac:dyDescent="0.45">
      <c r="A73" t="s">
        <v>141</v>
      </c>
      <c r="B73" s="16">
        <v>0.05</v>
      </c>
    </row>
    <row r="74" spans="1:5" x14ac:dyDescent="0.45">
      <c r="A74" t="s">
        <v>143</v>
      </c>
      <c r="B74" s="16">
        <v>0.02</v>
      </c>
    </row>
    <row r="75" spans="1:5" x14ac:dyDescent="0.45">
      <c r="A75" t="s">
        <v>144</v>
      </c>
      <c r="B75" s="16">
        <v>0.04</v>
      </c>
    </row>
    <row r="76" spans="1:5" x14ac:dyDescent="0.45">
      <c r="A76" t="s">
        <v>145</v>
      </c>
      <c r="B76" s="16">
        <v>0.02</v>
      </c>
    </row>
    <row r="77" spans="1:5" x14ac:dyDescent="0.45">
      <c r="A77" t="s">
        <v>146</v>
      </c>
      <c r="B77" s="16">
        <v>0.04</v>
      </c>
    </row>
    <row r="78" spans="1:5" x14ac:dyDescent="0.45">
      <c r="B78" s="16"/>
    </row>
    <row r="79" spans="1:5" x14ac:dyDescent="0.45">
      <c r="A79" t="s">
        <v>148</v>
      </c>
    </row>
    <row r="80" spans="1:5" x14ac:dyDescent="0.45">
      <c r="A80" t="s">
        <v>150</v>
      </c>
      <c r="B80" s="16">
        <f>SUM(B71:B77)</f>
        <v>0.26</v>
      </c>
    </row>
    <row r="81" spans="1:5" x14ac:dyDescent="0.45">
      <c r="A81" t="s">
        <v>149</v>
      </c>
      <c r="B81" s="16">
        <f>B77/B80</f>
        <v>0.15384615384615385</v>
      </c>
    </row>
    <row r="82" spans="1:5" x14ac:dyDescent="0.45">
      <c r="A82" t="s">
        <v>156</v>
      </c>
      <c r="B82" s="19">
        <f>B81*B49+(1-B81*B48)</f>
        <v>0.99384615384615382</v>
      </c>
    </row>
    <row r="83" spans="1:5" x14ac:dyDescent="0.45">
      <c r="A83" t="s">
        <v>163</v>
      </c>
    </row>
    <row r="85" spans="1:5" x14ac:dyDescent="0.45">
      <c r="A85" s="21" t="s">
        <v>157</v>
      </c>
      <c r="B85" s="21"/>
      <c r="C85" s="21"/>
      <c r="D85" s="21"/>
      <c r="E85" s="21"/>
    </row>
    <row r="86" spans="1:5" x14ac:dyDescent="0.45">
      <c r="A86" s="11" t="s">
        <v>112</v>
      </c>
      <c r="B86" s="16">
        <f>(B40+B42)/2</f>
        <v>1</v>
      </c>
    </row>
    <row r="87" spans="1:5" x14ac:dyDescent="0.45">
      <c r="A87" s="11" t="s">
        <v>113</v>
      </c>
      <c r="B87" s="22">
        <f>'Electrification Potential US'!G17</f>
        <v>0.26118963298429049</v>
      </c>
    </row>
    <row r="88" spans="1:5" x14ac:dyDescent="0.45">
      <c r="A88" s="11" t="s">
        <v>114</v>
      </c>
      <c r="B88" s="16">
        <f>B41</f>
        <v>0.78</v>
      </c>
    </row>
    <row r="89" spans="1:5" x14ac:dyDescent="0.45">
      <c r="A89" s="11" t="s">
        <v>115</v>
      </c>
      <c r="B89" s="16">
        <f>B39</f>
        <v>0.3</v>
      </c>
    </row>
    <row r="90" spans="1:5" x14ac:dyDescent="0.45">
      <c r="A90" s="11" t="s">
        <v>116</v>
      </c>
      <c r="B90" s="22">
        <f>'Electrification Potential US'!G20</f>
        <v>0.1</v>
      </c>
    </row>
    <row r="91" spans="1:5" x14ac:dyDescent="0.45">
      <c r="A91" s="11" t="s">
        <v>117</v>
      </c>
      <c r="B91" s="22">
        <f>100%</f>
        <v>1</v>
      </c>
      <c r="C91" t="s">
        <v>151</v>
      </c>
    </row>
    <row r="92" spans="1:5" x14ac:dyDescent="0.45">
      <c r="A92" s="11" t="s">
        <v>118</v>
      </c>
      <c r="B92" s="22">
        <f>'Electrification Potential US'!G22</f>
        <v>0.1</v>
      </c>
    </row>
    <row r="93" spans="1:5" x14ac:dyDescent="0.45">
      <c r="A93" s="11" t="s">
        <v>119</v>
      </c>
      <c r="B93" s="19">
        <f>B82</f>
        <v>0.99384615384615382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K11"/>
  <sheetViews>
    <sheetView workbookViewId="0">
      <selection activeCell="B2" sqref="B2"/>
    </sheetView>
  </sheetViews>
  <sheetFormatPr defaultColWidth="9.1328125" defaultRowHeight="14.25" x14ac:dyDescent="0.45"/>
  <cols>
    <col min="1" max="1" width="35.46484375" style="2" customWidth="1"/>
    <col min="2" max="2" width="12.86328125" style="2" customWidth="1"/>
    <col min="3" max="3" width="9.1328125" style="2"/>
    <col min="4" max="4" width="14.1328125" style="2" customWidth="1"/>
    <col min="5" max="5" width="11.6640625" style="2" customWidth="1"/>
    <col min="6" max="6" width="20.1328125" style="2" customWidth="1"/>
    <col min="7" max="8" width="9.86328125" style="2" customWidth="1"/>
    <col min="9" max="9" width="15.6640625" style="2" customWidth="1"/>
    <col min="10" max="10" width="13.531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15">
        <f>'Electrification Potential EU'!$B$86</f>
        <v>1</v>
      </c>
      <c r="C2" s="15">
        <f>'Electrification Potential EU'!$B$86</f>
        <v>1</v>
      </c>
      <c r="D2" s="15">
        <f>'Electrification Potential EU'!$B$86</f>
        <v>1</v>
      </c>
      <c r="E2" s="15">
        <f>'Electrification Potential EU'!$B$86</f>
        <v>1</v>
      </c>
      <c r="F2" s="15">
        <f>'Electrification Potential EU'!$B$86</f>
        <v>1</v>
      </c>
      <c r="G2" s="15">
        <f>'Electrification Potential EU'!$B$86</f>
        <v>1</v>
      </c>
      <c r="H2" s="15">
        <f>'Electrification Potential EU'!$B$86</f>
        <v>1</v>
      </c>
      <c r="I2" s="15">
        <f>'Electrification Potential EU'!$B$86</f>
        <v>1</v>
      </c>
      <c r="J2" s="15">
        <f>'Electrification Potential EU'!$B$86</f>
        <v>1</v>
      </c>
      <c r="K2" s="15">
        <f>'Electrification Potential EU'!$B$86</f>
        <v>1</v>
      </c>
    </row>
    <row r="3" spans="1:11" x14ac:dyDescent="0.4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4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4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4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4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4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4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4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45">
      <c r="A11" s="2" t="s">
        <v>16</v>
      </c>
      <c r="B11" s="15">
        <f>1-B2</f>
        <v>0</v>
      </c>
      <c r="C11" s="15">
        <f t="shared" ref="C11:K11" si="0">1-C2</f>
        <v>0</v>
      </c>
      <c r="D11" s="15">
        <f t="shared" si="0"/>
        <v>0</v>
      </c>
      <c r="E11" s="15">
        <f t="shared" si="0"/>
        <v>0</v>
      </c>
      <c r="F11" s="15">
        <f t="shared" si="0"/>
        <v>0</v>
      </c>
      <c r="G11" s="15">
        <f t="shared" si="0"/>
        <v>0</v>
      </c>
      <c r="H11" s="15">
        <f t="shared" si="0"/>
        <v>0</v>
      </c>
      <c r="I11" s="15">
        <f t="shared" si="0"/>
        <v>0</v>
      </c>
      <c r="J11" s="15">
        <f t="shared" si="0"/>
        <v>0</v>
      </c>
      <c r="K11" s="15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K11"/>
  <sheetViews>
    <sheetView workbookViewId="0">
      <selection activeCell="B2" sqref="B2"/>
    </sheetView>
  </sheetViews>
  <sheetFormatPr defaultColWidth="9.1328125" defaultRowHeight="14.25" x14ac:dyDescent="0.45"/>
  <cols>
    <col min="1" max="1" width="35.46484375" style="2" customWidth="1"/>
    <col min="2" max="2" width="12.86328125" style="2" customWidth="1"/>
    <col min="3" max="3" width="9.1328125" style="2"/>
    <col min="4" max="4" width="14.1328125" style="2" customWidth="1"/>
    <col min="5" max="5" width="11.6640625" style="2" customWidth="1"/>
    <col min="6" max="6" width="20.1328125" style="2" customWidth="1"/>
    <col min="7" max="8" width="9.86328125" style="2" customWidth="1"/>
    <col min="9" max="9" width="15.6640625" style="2" customWidth="1"/>
    <col min="10" max="10" width="13.531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15">
        <f>'Electrification Potential EU'!$B$87</f>
        <v>0.26118963298429049</v>
      </c>
      <c r="C2" s="15">
        <f>'Electrification Potential EU'!$B$87</f>
        <v>0.26118963298429049</v>
      </c>
      <c r="D2" s="15">
        <f>'Electrification Potential EU'!$B$87</f>
        <v>0.26118963298429049</v>
      </c>
      <c r="E2" s="15">
        <f>'Electrification Potential EU'!$B$87</f>
        <v>0.26118963298429049</v>
      </c>
      <c r="F2" s="15">
        <f>'Electrification Potential EU'!$B$87</f>
        <v>0.26118963298429049</v>
      </c>
      <c r="G2" s="15">
        <f>'Electrification Potential EU'!$B$87</f>
        <v>0.26118963298429049</v>
      </c>
      <c r="H2" s="15">
        <f>'Electrification Potential EU'!$B$87</f>
        <v>0.26118963298429049</v>
      </c>
      <c r="I2" s="15">
        <f>'Electrification Potential EU'!$B$87</f>
        <v>0.26118963298429049</v>
      </c>
      <c r="J2" s="15">
        <f>'Electrification Potential EU'!$B$87</f>
        <v>0.26118963298429049</v>
      </c>
      <c r="K2" s="15">
        <f>'Electrification Potential EU'!$B$87</f>
        <v>0.26118963298429049</v>
      </c>
    </row>
    <row r="3" spans="1:11" x14ac:dyDescent="0.4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4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4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4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4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4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4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4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45">
      <c r="A11" s="2" t="s">
        <v>16</v>
      </c>
      <c r="B11" s="15">
        <f>1-B2</f>
        <v>0.73881036701570957</v>
      </c>
      <c r="C11" s="15">
        <f t="shared" ref="C11:K11" si="0">1-C2</f>
        <v>0.73881036701570957</v>
      </c>
      <c r="D11" s="15">
        <f t="shared" si="0"/>
        <v>0.73881036701570957</v>
      </c>
      <c r="E11" s="15">
        <f t="shared" si="0"/>
        <v>0.73881036701570957</v>
      </c>
      <c r="F11" s="15">
        <f t="shared" si="0"/>
        <v>0.73881036701570957</v>
      </c>
      <c r="G11" s="15">
        <f t="shared" si="0"/>
        <v>0.73881036701570957</v>
      </c>
      <c r="H11" s="15">
        <f t="shared" si="0"/>
        <v>0.73881036701570957</v>
      </c>
      <c r="I11" s="15">
        <f t="shared" si="0"/>
        <v>0.73881036701570957</v>
      </c>
      <c r="J11" s="15">
        <f t="shared" si="0"/>
        <v>0.73881036701570957</v>
      </c>
      <c r="K11" s="15">
        <f t="shared" si="0"/>
        <v>0.73881036701570957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K11"/>
  <sheetViews>
    <sheetView tabSelected="1" workbookViewId="0"/>
  </sheetViews>
  <sheetFormatPr defaultColWidth="9.1328125" defaultRowHeight="14.25" x14ac:dyDescent="0.45"/>
  <cols>
    <col min="1" max="1" width="35.46484375" style="2" customWidth="1"/>
    <col min="2" max="2" width="12.86328125" style="2" customWidth="1"/>
    <col min="3" max="3" width="9.1328125" style="2"/>
    <col min="4" max="4" width="14.1328125" style="2" customWidth="1"/>
    <col min="5" max="5" width="11.6640625" style="2" customWidth="1"/>
    <col min="6" max="6" width="20.1328125" style="2" customWidth="1"/>
    <col min="7" max="8" width="9.86328125" style="2" customWidth="1"/>
    <col min="9" max="9" width="15.6640625" style="2" customWidth="1"/>
    <col min="10" max="10" width="13.531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15">
        <f>'Electrification Potential EU'!$B$88</f>
        <v>0.78</v>
      </c>
      <c r="C2" s="15">
        <f>'Electrification Potential EU'!$B$88</f>
        <v>0.78</v>
      </c>
      <c r="D2" s="15">
        <f>'Electrification Potential EU'!$B$88</f>
        <v>0.78</v>
      </c>
      <c r="E2" s="15">
        <f>'Electrification Potential EU'!$B$88</f>
        <v>0.78</v>
      </c>
      <c r="F2" s="15">
        <f>'Electrification Potential EU'!$B$88</f>
        <v>0.78</v>
      </c>
      <c r="G2" s="15">
        <f>'Electrification Potential EU'!$B$88</f>
        <v>0.78</v>
      </c>
      <c r="H2" s="15">
        <f>'Electrification Potential EU'!$B$88</f>
        <v>0.78</v>
      </c>
      <c r="I2" s="15">
        <f>'Electrification Potential EU'!$B$88</f>
        <v>0.78</v>
      </c>
      <c r="J2" s="15">
        <f>'Electrification Potential EU'!$B$88</f>
        <v>0.78</v>
      </c>
      <c r="K2" s="15">
        <f>'Electrification Potential EU'!$B$88</f>
        <v>0.78</v>
      </c>
    </row>
    <row r="3" spans="1:11" x14ac:dyDescent="0.45">
      <c r="A3" s="2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1" x14ac:dyDescent="0.45">
      <c r="A4" s="2" t="s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x14ac:dyDescent="0.45">
      <c r="A5" s="2" t="s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x14ac:dyDescent="0.45">
      <c r="A6" s="2" t="s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</row>
    <row r="7" spans="1:11" x14ac:dyDescent="0.45">
      <c r="A7" s="2" t="s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</row>
    <row r="8" spans="1:11" x14ac:dyDescent="0.45">
      <c r="A8" s="2" t="s">
        <v>13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</row>
    <row r="9" spans="1:11" x14ac:dyDescent="0.45">
      <c r="A9" s="2" t="s">
        <v>14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</row>
    <row r="10" spans="1:11" x14ac:dyDescent="0.45">
      <c r="A10" s="2" t="s">
        <v>15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</row>
    <row r="11" spans="1:11" x14ac:dyDescent="0.45">
      <c r="A11" s="2" t="s">
        <v>16</v>
      </c>
      <c r="B11" s="15">
        <f>1-B2</f>
        <v>0.21999999999999997</v>
      </c>
      <c r="C11" s="15">
        <f t="shared" ref="C11:K11" si="0">1-C2</f>
        <v>0.21999999999999997</v>
      </c>
      <c r="D11" s="15">
        <f t="shared" si="0"/>
        <v>0.21999999999999997</v>
      </c>
      <c r="E11" s="15">
        <f t="shared" si="0"/>
        <v>0.21999999999999997</v>
      </c>
      <c r="F11" s="15">
        <f t="shared" si="0"/>
        <v>0.21999999999999997</v>
      </c>
      <c r="G11" s="15">
        <f t="shared" si="0"/>
        <v>0.21999999999999997</v>
      </c>
      <c r="H11" s="15">
        <f t="shared" si="0"/>
        <v>0.21999999999999997</v>
      </c>
      <c r="I11" s="15">
        <f t="shared" si="0"/>
        <v>0.21999999999999997</v>
      </c>
      <c r="J11" s="15">
        <f t="shared" si="0"/>
        <v>0.21999999999999997</v>
      </c>
      <c r="K11" s="15">
        <f t="shared" si="0"/>
        <v>0.21999999999999997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K11"/>
  <sheetViews>
    <sheetView workbookViewId="0">
      <selection activeCell="B11" sqref="B11"/>
    </sheetView>
  </sheetViews>
  <sheetFormatPr defaultColWidth="9.1328125" defaultRowHeight="14.25" x14ac:dyDescent="0.45"/>
  <cols>
    <col min="1" max="1" width="35.46484375" style="2" customWidth="1"/>
    <col min="2" max="2" width="12.86328125" style="2" customWidth="1"/>
    <col min="3" max="3" width="9.1328125" style="2"/>
    <col min="4" max="4" width="14.1328125" style="2" customWidth="1"/>
    <col min="5" max="5" width="11.6640625" style="2" customWidth="1"/>
    <col min="6" max="6" width="20.1328125" style="2" customWidth="1"/>
    <col min="7" max="8" width="9.86328125" style="2" customWidth="1"/>
    <col min="9" max="9" width="15.6640625" style="2" customWidth="1"/>
    <col min="10" max="10" width="13.531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15">
        <f>'Electrification Potential EU'!$B$89</f>
        <v>0.3</v>
      </c>
      <c r="C2" s="15">
        <f>'Electrification Potential EU'!$B$89</f>
        <v>0.3</v>
      </c>
      <c r="D2" s="15">
        <f>'Electrification Potential EU'!$B$89</f>
        <v>0.3</v>
      </c>
      <c r="E2" s="15">
        <f>'Electrification Potential EU'!$B$89</f>
        <v>0.3</v>
      </c>
      <c r="F2" s="15">
        <f>'Electrification Potential EU'!$B$89</f>
        <v>0.3</v>
      </c>
      <c r="G2" s="15">
        <f>'Electrification Potential EU'!$B$89</f>
        <v>0.3</v>
      </c>
      <c r="H2" s="15">
        <f>'Electrification Potential EU'!$B$89</f>
        <v>0.3</v>
      </c>
      <c r="I2" s="15">
        <f>'Electrification Potential EU'!$B$89</f>
        <v>0.3</v>
      </c>
      <c r="J2" s="15">
        <f>'Electrification Potential EU'!$B$89</f>
        <v>0.3</v>
      </c>
      <c r="K2" s="15">
        <f>'Electrification Potential EU'!$B$89</f>
        <v>0.3</v>
      </c>
    </row>
    <row r="3" spans="1:11" x14ac:dyDescent="0.45">
      <c r="A3" s="2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1" x14ac:dyDescent="0.45">
      <c r="A4" s="2" t="s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</row>
    <row r="5" spans="1:11" x14ac:dyDescent="0.45">
      <c r="A5" s="2" t="s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</row>
    <row r="6" spans="1:11" x14ac:dyDescent="0.45">
      <c r="A6" s="2" t="s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</row>
    <row r="7" spans="1:11" x14ac:dyDescent="0.45">
      <c r="A7" s="2" t="s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</row>
    <row r="8" spans="1:11" x14ac:dyDescent="0.45">
      <c r="A8" s="2" t="s">
        <v>13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</row>
    <row r="9" spans="1:11" x14ac:dyDescent="0.45">
      <c r="A9" s="2" t="s">
        <v>14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</row>
    <row r="10" spans="1:11" x14ac:dyDescent="0.45">
      <c r="A10" s="2" t="s">
        <v>15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</row>
    <row r="11" spans="1:11" x14ac:dyDescent="0.45">
      <c r="A11" s="2" t="s">
        <v>16</v>
      </c>
      <c r="B11" s="15">
        <f>1-B2</f>
        <v>0.7</v>
      </c>
      <c r="C11" s="15">
        <f t="shared" ref="C11:K11" si="0">1-C2</f>
        <v>0.7</v>
      </c>
      <c r="D11" s="15">
        <f t="shared" si="0"/>
        <v>0.7</v>
      </c>
      <c r="E11" s="15">
        <f t="shared" si="0"/>
        <v>0.7</v>
      </c>
      <c r="F11" s="15">
        <f t="shared" si="0"/>
        <v>0.7</v>
      </c>
      <c r="G11" s="15">
        <f t="shared" si="0"/>
        <v>0.7</v>
      </c>
      <c r="H11" s="15">
        <f t="shared" si="0"/>
        <v>0.7</v>
      </c>
      <c r="I11" s="15">
        <f t="shared" si="0"/>
        <v>0.7</v>
      </c>
      <c r="J11" s="15">
        <f t="shared" si="0"/>
        <v>0.7</v>
      </c>
      <c r="K11" s="15">
        <f t="shared" si="0"/>
        <v>0.7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K11"/>
  <sheetViews>
    <sheetView workbookViewId="0">
      <selection activeCell="B2" sqref="B2"/>
    </sheetView>
  </sheetViews>
  <sheetFormatPr defaultColWidth="9.1328125" defaultRowHeight="14.25" x14ac:dyDescent="0.45"/>
  <cols>
    <col min="1" max="1" width="35.46484375" style="2" customWidth="1"/>
    <col min="2" max="2" width="12.86328125" style="2" customWidth="1"/>
    <col min="3" max="3" width="9.1328125" style="2"/>
    <col min="4" max="4" width="14.1328125" style="2" customWidth="1"/>
    <col min="5" max="5" width="11.6640625" style="2" customWidth="1"/>
    <col min="6" max="6" width="20.1328125" style="2" customWidth="1"/>
    <col min="7" max="8" width="9.86328125" style="2" customWidth="1"/>
    <col min="9" max="9" width="15.6640625" style="2" customWidth="1"/>
    <col min="10" max="10" width="13.531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15">
        <f>'Electrification Potential EU'!$B$90</f>
        <v>0.1</v>
      </c>
      <c r="C2" s="15">
        <f>'Electrification Potential EU'!$B$90</f>
        <v>0.1</v>
      </c>
      <c r="D2" s="15">
        <f>'Electrification Potential EU'!$B$90</f>
        <v>0.1</v>
      </c>
      <c r="E2" s="15">
        <f>'Electrification Potential EU'!$B$90</f>
        <v>0.1</v>
      </c>
      <c r="F2" s="15">
        <f>'Electrification Potential EU'!$B$90</f>
        <v>0.1</v>
      </c>
      <c r="G2" s="15">
        <f>'Electrification Potential EU'!$B$90</f>
        <v>0.1</v>
      </c>
      <c r="H2" s="15">
        <f>'Electrification Potential EU'!$B$90</f>
        <v>0.1</v>
      </c>
      <c r="I2" s="15">
        <f>'Electrification Potential EU'!$B$90</f>
        <v>0.1</v>
      </c>
      <c r="J2" s="15">
        <f>'Electrification Potential EU'!$B$90</f>
        <v>0.1</v>
      </c>
      <c r="K2" s="15">
        <f>'Electrification Potential EU'!$B$90</f>
        <v>0.1</v>
      </c>
    </row>
    <row r="3" spans="1:11" x14ac:dyDescent="0.4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4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4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4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4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4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4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4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45">
      <c r="A11" s="2" t="s">
        <v>16</v>
      </c>
      <c r="B11" s="2">
        <f>1-B2</f>
        <v>0.9</v>
      </c>
      <c r="C11" s="2">
        <f t="shared" ref="C11:K11" si="0">1-C2</f>
        <v>0.9</v>
      </c>
      <c r="D11" s="2">
        <f t="shared" si="0"/>
        <v>0.9</v>
      </c>
      <c r="E11" s="2">
        <f t="shared" si="0"/>
        <v>0.9</v>
      </c>
      <c r="F11" s="2">
        <f t="shared" si="0"/>
        <v>0.9</v>
      </c>
      <c r="G11" s="2">
        <f t="shared" si="0"/>
        <v>0.9</v>
      </c>
      <c r="H11" s="2">
        <f t="shared" si="0"/>
        <v>0.9</v>
      </c>
      <c r="I11" s="2">
        <f t="shared" si="0"/>
        <v>0.9</v>
      </c>
      <c r="J11" s="2">
        <f t="shared" si="0"/>
        <v>0.9</v>
      </c>
      <c r="K11" s="2">
        <f t="shared" si="0"/>
        <v>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K11"/>
  <sheetViews>
    <sheetView workbookViewId="0">
      <selection activeCell="C13" sqref="C13"/>
    </sheetView>
  </sheetViews>
  <sheetFormatPr defaultColWidth="9.1328125" defaultRowHeight="14.25" x14ac:dyDescent="0.45"/>
  <cols>
    <col min="1" max="1" width="35.46484375" style="2" customWidth="1"/>
    <col min="2" max="2" width="12.86328125" style="2" customWidth="1"/>
    <col min="3" max="3" width="9.1328125" style="2"/>
    <col min="4" max="4" width="14.1328125" style="2" customWidth="1"/>
    <col min="5" max="5" width="11.6640625" style="2" customWidth="1"/>
    <col min="6" max="6" width="20.1328125" style="2" customWidth="1"/>
    <col min="7" max="8" width="9.86328125" style="2" customWidth="1"/>
    <col min="9" max="9" width="15.6640625" style="2" customWidth="1"/>
    <col min="10" max="10" width="13.53125" style="2" customWidth="1"/>
    <col min="11" max="11" width="11" style="2" customWidth="1"/>
    <col min="12" max="16384" width="9.1328125" style="2"/>
  </cols>
  <sheetData>
    <row r="1" spans="1:11" s="5" customFormat="1" ht="28.5" x14ac:dyDescent="0.45">
      <c r="A1" s="3" t="s">
        <v>11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14</v>
      </c>
      <c r="J1" s="4" t="s">
        <v>15</v>
      </c>
      <c r="K1" s="4" t="s">
        <v>16</v>
      </c>
    </row>
    <row r="2" spans="1:11" x14ac:dyDescent="0.45">
      <c r="A2" s="2" t="s">
        <v>1</v>
      </c>
      <c r="B2" s="15">
        <f>'Electrification Potential EU'!$B$91</f>
        <v>1</v>
      </c>
      <c r="C2" s="15">
        <f>'Electrification Potential EU'!$B$91</f>
        <v>1</v>
      </c>
      <c r="D2" s="15">
        <f>'Electrification Potential EU'!$B$91</f>
        <v>1</v>
      </c>
      <c r="E2" s="15">
        <f>'Electrification Potential EU'!$B$91</f>
        <v>1</v>
      </c>
      <c r="F2" s="15">
        <f>'Electrification Potential EU'!$B$91</f>
        <v>1</v>
      </c>
      <c r="G2" s="15">
        <f>'Electrification Potential EU'!$B$91</f>
        <v>1</v>
      </c>
      <c r="H2" s="15">
        <f>'Electrification Potential EU'!$B$91</f>
        <v>1</v>
      </c>
      <c r="I2" s="15">
        <f>'Electrification Potential EU'!$B$91</f>
        <v>1</v>
      </c>
      <c r="J2" s="15">
        <f>'Electrification Potential EU'!$B$91</f>
        <v>1</v>
      </c>
      <c r="K2" s="15">
        <f>'Electrification Potential EU'!$B$91</f>
        <v>1</v>
      </c>
    </row>
    <row r="3" spans="1:11" x14ac:dyDescent="0.45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x14ac:dyDescent="0.45">
      <c r="A4" s="2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45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x14ac:dyDescent="0.4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x14ac:dyDescent="0.4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45">
      <c r="A8" s="2" t="s">
        <v>13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45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45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45">
      <c r="A11" s="2" t="s">
        <v>16</v>
      </c>
      <c r="B11" s="2">
        <f>1-B2</f>
        <v>0</v>
      </c>
      <c r="C11" s="2">
        <f t="shared" ref="C11:K11" si="0">1-C2</f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  <c r="I11" s="2">
        <f t="shared" si="0"/>
        <v>0</v>
      </c>
      <c r="J11" s="2">
        <f t="shared" si="0"/>
        <v>0</v>
      </c>
      <c r="K11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Electrification Potential US</vt:lpstr>
      <vt:lpstr>Electrification Potential EU</vt:lpstr>
      <vt:lpstr>RIFF-cement</vt:lpstr>
      <vt:lpstr>RIFF-ngps</vt:lpstr>
      <vt:lpstr>RIFF-steel</vt:lpstr>
      <vt:lpstr>RIFF-chemicals</vt:lpstr>
      <vt:lpstr>RIFF-mining</vt:lpstr>
      <vt:lpstr>RIFF-waste-mgmt</vt:lpstr>
      <vt:lpstr>RIFF-agriculture</vt:lpstr>
      <vt:lpstr>RIFF-other-industries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2014-03-25T01:31:56Z</dcterms:created>
  <dcterms:modified xsi:type="dcterms:W3CDTF">2020-12-23T21:53:14Z</dcterms:modified>
</cp:coreProperties>
</file>