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mdeng\Dropbox (Energy Innovation)\EU EPS\InputData\trans\SYVbT\"/>
    </mc:Choice>
  </mc:AlternateContent>
  <xr:revisionPtr revIDLastSave="0" documentId="13_ncr:1_{5AE5B5D4-AA5F-43B3-AFBB-7280EC6A7157}" xr6:coauthVersionLast="45" xr6:coauthVersionMax="45" xr10:uidLastSave="{00000000-0000-0000-0000-000000000000}"/>
  <bookViews>
    <workbookView xWindow="38280" yWindow="3270" windowWidth="29040" windowHeight="17640" activeTab="8" xr2:uid="{00000000-000D-0000-FFFF-FFFF00000000}"/>
  </bookViews>
  <sheets>
    <sheet name="About" sheetId="1" r:id="rId1"/>
    <sheet name="TrRoad_tech" sheetId="17" r:id="rId2"/>
    <sheet name="TrRail_act" sheetId="25" r:id="rId3"/>
    <sheet name="TrNavi_act" sheetId="34" r:id="rId4"/>
    <sheet name="TrAvia_act" sheetId="26" r:id="rId5"/>
    <sheet name="Alternative Fuel Vehicles" sheetId="23" r:id="rId6"/>
    <sheet name="ACEA" sheetId="24" r:id="rId7"/>
    <sheet name="SYVbT-passenger" sheetId="2" r:id="rId8"/>
    <sheet name="SYVbT-freight" sheetId="4" r:id="rId9"/>
    <sheet name="Eurostat - Vessels - Marine" sheetId="28" r:id="rId10"/>
    <sheet name="Eurostat - Vessels - IWW" sheetId="27" r:id="rId11"/>
    <sheet name="SSS of Freight" sheetId="32" r:id="rId12"/>
  </sheets>
  <externalReferences>
    <externalReference r:id="rId13"/>
    <externalReference r:id="rId14"/>
  </externalReferences>
  <definedNames>
    <definedName name="Eno_TM">'[1]1997  Table 1a Modified'!#REF!</definedName>
    <definedName name="Eno_Tons">'[1]1997  Table 1a Modified'!#REF!</definedName>
    <definedName name="HTML1_1" hidden="1">"'[internet 98q4.xls]xcontact'!$A$1:$F$114"</definedName>
    <definedName name="HTML1_10" hidden="1">""</definedName>
    <definedName name="HTML1_11" hidden="1">1</definedName>
    <definedName name="HTML1_12" hidden="1">"D:\data\xl\MyHTML.htm"</definedName>
    <definedName name="HTML1_13" hidden="1">#N/A</definedName>
    <definedName name="HTML1_14" hidden="1">#N/A</definedName>
    <definedName name="HTML1_15" hidden="1">#N/A</definedName>
    <definedName name="HTML1_2" hidden="1">1</definedName>
    <definedName name="HTML1_3" hidden="1">"internet 98q4.xls"</definedName>
    <definedName name="HTML1_4" hidden="1">"xcontact"</definedName>
    <definedName name="HTML1_5" hidden="1">""</definedName>
    <definedName name="HTML1_6" hidden="1">-4146</definedName>
    <definedName name="HTML1_7" hidden="1">-4146</definedName>
    <definedName name="HTML1_8" hidden="1">"15/10/1998"</definedName>
    <definedName name="HTML1_9" hidden="1">"GEORGIADES"</definedName>
    <definedName name="HTML2_1" hidden="1">"'[internet 98q4.xls]xcontact'!$A$2:$F$114"</definedName>
    <definedName name="HTML2_10" hidden="1">""</definedName>
    <definedName name="HTML2_11" hidden="1">1</definedName>
    <definedName name="HTML2_12" hidden="1">"D:\data\xl\MyHTML.htm"</definedName>
    <definedName name="HTML2_13" hidden="1">#N/A</definedName>
    <definedName name="HTML2_14" hidden="1">#N/A</definedName>
    <definedName name="HTML2_15" hidden="1">#N/A</definedName>
    <definedName name="HTML2_2" hidden="1">1</definedName>
    <definedName name="HTML2_3" hidden="1">"internet 98q4.xls"</definedName>
    <definedName name="HTML2_4" hidden="1">"xcontact"</definedName>
    <definedName name="HTML2_5" hidden="1">""</definedName>
    <definedName name="HTML2_6" hidden="1">-4146</definedName>
    <definedName name="HTML2_7" hidden="1">-4146</definedName>
    <definedName name="HTML2_8" hidden="1">"15/10/1998"</definedName>
    <definedName name="HTML2_9" hidden="1">"GEORGIADES"</definedName>
    <definedName name="HTML3_1" hidden="1">"'[internet 98q4.xls]xlist3'!$A$3:$E$175"</definedName>
    <definedName name="HTML3_10" hidden="1">""</definedName>
    <definedName name="HTML3_11" hidden="1">-4146</definedName>
    <definedName name="HTML3_12" hidden="1">"D:\data\aaa html\national2.htm"</definedName>
    <definedName name="HTML3_13" hidden="1">#N/A</definedName>
    <definedName name="HTML3_14" hidden="1">#N/A</definedName>
    <definedName name="HTML3_15" hidden="1">#N/A</definedName>
    <definedName name="HTML3_2" hidden="1">1</definedName>
    <definedName name="HTML3_3" hidden="1">"internet 98q4.xls"</definedName>
    <definedName name="HTML3_4" hidden="1">"xlist3"</definedName>
    <definedName name="HTML3_5" hidden="1">""</definedName>
    <definedName name="HTML3_6" hidden="1">-4146</definedName>
    <definedName name="HTML3_7" hidden="1">-4146</definedName>
    <definedName name="HTML3_8" hidden="1">"15/10/1998"</definedName>
    <definedName name="HTML3_9" hidden="1">"GEORGIADES"</definedName>
    <definedName name="HTML4_1" hidden="1">"'[internet 98q4.xls]x1.2'!$B$5:$C$25"</definedName>
    <definedName name="HTML4_10" hidden="1">""</definedName>
    <definedName name="HTML4_11" hidden="1">1</definedName>
    <definedName name="HTML4_12" hidden="1">"D:\data\aaa html\test1.htm"</definedName>
    <definedName name="HTML4_13" hidden="1">#N/A</definedName>
    <definedName name="HTML4_14" hidden="1">#N/A</definedName>
    <definedName name="HTML4_15" hidden="1">#N/A</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Count" hidden="1">4</definedName>
    <definedName name="_xlnm.Print_Area" localSheetId="11">'SSS of Freight'!$B$3:$R$37</definedName>
    <definedName name="_xlnm.Print_Titles" localSheetId="4">TrAvia_act!$1:$1</definedName>
    <definedName name="_xlnm.Print_Titles" localSheetId="3">TrNavi_act!$1:$1</definedName>
    <definedName name="_xlnm.Print_Titles" localSheetId="2">TrRail_act!$1:$1</definedName>
    <definedName name="_xlnm.Print_Titles" localSheetId="1">TrRoad_tech!$1:$1</definedName>
    <definedName name="Sum_T2">'[1]1997  Table 1a Modified'!#REF!</definedName>
    <definedName name="Sum_TTM">'[1]1997  Table 1a Modified'!#REF!</definedName>
    <definedName name="ti_tbl_50">#REF!</definedName>
    <definedName name="ti_tbl_69">#REF!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C3" i="4"/>
  <c r="E6" i="4"/>
  <c r="E5" i="4"/>
  <c r="B5" i="4"/>
  <c r="E4" i="4"/>
  <c r="E3" i="4"/>
  <c r="D3" i="4"/>
  <c r="B3" i="4"/>
  <c r="H2" i="4"/>
  <c r="G2" i="4"/>
  <c r="E2" i="4"/>
  <c r="D2" i="4"/>
  <c r="C2" i="4"/>
  <c r="B2" i="4"/>
  <c r="D7" i="2"/>
  <c r="E5" i="2"/>
  <c r="E4" i="2"/>
  <c r="G3" i="2"/>
  <c r="E3" i="2"/>
  <c r="D3" i="2"/>
  <c r="C3" i="2"/>
  <c r="H2" i="2"/>
  <c r="G2" i="2"/>
  <c r="F2" i="2"/>
  <c r="E2" i="2"/>
  <c r="D2" i="2"/>
  <c r="C2" i="2"/>
  <c r="S41" i="25"/>
  <c r="B5" i="2" s="1"/>
  <c r="B3" i="2"/>
  <c r="B2" i="2"/>
  <c r="E39" i="24"/>
  <c r="C39" i="24"/>
  <c r="Q15" i="34" l="1"/>
  <c r="P15" i="34"/>
  <c r="O15" i="34"/>
  <c r="N15" i="34"/>
  <c r="M15" i="34"/>
  <c r="L15" i="34"/>
  <c r="K15" i="34"/>
  <c r="J15" i="34"/>
  <c r="I15" i="34"/>
  <c r="H15" i="34"/>
  <c r="G15" i="34"/>
  <c r="F15" i="34"/>
  <c r="E15" i="34"/>
  <c r="D15" i="34"/>
  <c r="C15" i="34"/>
  <c r="B15" i="34"/>
  <c r="Q14" i="34"/>
  <c r="P14" i="34"/>
  <c r="O14" i="34"/>
  <c r="N14" i="34"/>
  <c r="M14" i="34"/>
  <c r="L14" i="34"/>
  <c r="K14" i="34"/>
  <c r="J14" i="34"/>
  <c r="I14" i="34"/>
  <c r="H14" i="34"/>
  <c r="G14" i="34"/>
  <c r="F14" i="34"/>
  <c r="E14" i="34"/>
  <c r="D14" i="34"/>
  <c r="C14" i="34"/>
  <c r="B14" i="34"/>
  <c r="Q7" i="34"/>
  <c r="Q23" i="34" s="1"/>
  <c r="R21" i="34" s="1"/>
  <c r="P7" i="34"/>
  <c r="P23" i="34" s="1"/>
  <c r="O7" i="34"/>
  <c r="O23" i="34" s="1"/>
  <c r="N7" i="34"/>
  <c r="N23" i="34" s="1"/>
  <c r="M7" i="34"/>
  <c r="M23" i="34" s="1"/>
  <c r="L7" i="34"/>
  <c r="L23" i="34" s="1"/>
  <c r="K7" i="34"/>
  <c r="K23" i="34" s="1"/>
  <c r="J7" i="34"/>
  <c r="J21" i="34" s="1"/>
  <c r="I7" i="34"/>
  <c r="I23" i="34" s="1"/>
  <c r="H7" i="34"/>
  <c r="H23" i="34" s="1"/>
  <c r="G7" i="34"/>
  <c r="G23" i="34" s="1"/>
  <c r="F7" i="34"/>
  <c r="F22" i="34" s="1"/>
  <c r="E7" i="34"/>
  <c r="E23" i="34" s="1"/>
  <c r="D7" i="34"/>
  <c r="D23" i="34" s="1"/>
  <c r="C7" i="34"/>
  <c r="C23" i="34" s="1"/>
  <c r="B7" i="34"/>
  <c r="B23" i="34" s="1"/>
  <c r="Q3" i="34"/>
  <c r="Q19" i="34" s="1"/>
  <c r="P3" i="34"/>
  <c r="P19" i="34" s="1"/>
  <c r="O3" i="34"/>
  <c r="O19" i="34" s="1"/>
  <c r="N3" i="34"/>
  <c r="N18" i="34" s="1"/>
  <c r="M3" i="34"/>
  <c r="M19" i="34" s="1"/>
  <c r="L3" i="34"/>
  <c r="L19" i="34" s="1"/>
  <c r="K3" i="34"/>
  <c r="K19" i="34" s="1"/>
  <c r="J3" i="34"/>
  <c r="J19" i="34" s="1"/>
  <c r="I3" i="34"/>
  <c r="I19" i="34" s="1"/>
  <c r="H3" i="34"/>
  <c r="H19" i="34" s="1"/>
  <c r="G3" i="34"/>
  <c r="G19" i="34" s="1"/>
  <c r="F3" i="34"/>
  <c r="F18" i="34" s="1"/>
  <c r="E3" i="34"/>
  <c r="E19" i="34" s="1"/>
  <c r="D3" i="34"/>
  <c r="D19" i="34" s="1"/>
  <c r="C3" i="34"/>
  <c r="C19" i="34" s="1"/>
  <c r="B3" i="34"/>
  <c r="B17" i="34" s="1"/>
  <c r="F13" i="34" l="1"/>
  <c r="B18" i="34"/>
  <c r="J18" i="34"/>
  <c r="F19" i="34"/>
  <c r="B21" i="34"/>
  <c r="N21" i="34"/>
  <c r="J22" i="34"/>
  <c r="F23" i="34"/>
  <c r="C13" i="34"/>
  <c r="G13" i="34"/>
  <c r="K13" i="34"/>
  <c r="O13" i="34"/>
  <c r="C17" i="34"/>
  <c r="G17" i="34"/>
  <c r="K17" i="34"/>
  <c r="O17" i="34"/>
  <c r="C18" i="34"/>
  <c r="G18" i="34"/>
  <c r="K18" i="34"/>
  <c r="O18" i="34"/>
  <c r="C21" i="34"/>
  <c r="G21" i="34"/>
  <c r="K21" i="34"/>
  <c r="O21" i="34"/>
  <c r="C22" i="34"/>
  <c r="G22" i="34"/>
  <c r="K22" i="34"/>
  <c r="O22" i="34"/>
  <c r="J13" i="34"/>
  <c r="N13" i="34"/>
  <c r="F17" i="34"/>
  <c r="B19" i="34"/>
  <c r="N19" i="34"/>
  <c r="B22" i="34"/>
  <c r="N22" i="34"/>
  <c r="J23" i="34"/>
  <c r="D13" i="34"/>
  <c r="H13" i="34"/>
  <c r="L13" i="34"/>
  <c r="P13" i="34"/>
  <c r="D17" i="34"/>
  <c r="H17" i="34"/>
  <c r="L17" i="34"/>
  <c r="P17" i="34"/>
  <c r="D18" i="34"/>
  <c r="H18" i="34"/>
  <c r="L18" i="34"/>
  <c r="P18" i="34"/>
  <c r="D21" i="34"/>
  <c r="H21" i="34"/>
  <c r="L21" i="34"/>
  <c r="P21" i="34"/>
  <c r="D22" i="34"/>
  <c r="H22" i="34"/>
  <c r="L22" i="34"/>
  <c r="P22" i="34"/>
  <c r="B13" i="34"/>
  <c r="J17" i="34"/>
  <c r="N17" i="34"/>
  <c r="F21" i="34"/>
  <c r="E13" i="34"/>
  <c r="I13" i="34"/>
  <c r="M13" i="34"/>
  <c r="Q13" i="34"/>
  <c r="E17" i="34"/>
  <c r="I17" i="34"/>
  <c r="M17" i="34"/>
  <c r="Q17" i="34"/>
  <c r="E18" i="34"/>
  <c r="I18" i="34"/>
  <c r="M18" i="34"/>
  <c r="Q18" i="34"/>
  <c r="E21" i="34"/>
  <c r="I21" i="34"/>
  <c r="M21" i="34"/>
  <c r="Q21" i="34"/>
  <c r="E22" i="34"/>
  <c r="I22" i="34"/>
  <c r="M22" i="34"/>
  <c r="Q22" i="34"/>
  <c r="R22" i="34" s="1"/>
  <c r="L33" i="28" l="1"/>
  <c r="N12" i="27" l="1"/>
  <c r="O12" i="27"/>
  <c r="P12" i="27"/>
  <c r="Q12" i="27"/>
  <c r="R12" i="27"/>
  <c r="S12" i="27"/>
  <c r="T12" i="27"/>
  <c r="U12" i="27"/>
  <c r="V12" i="27"/>
  <c r="W12" i="27"/>
  <c r="N13" i="27"/>
  <c r="N31" i="27" s="1"/>
  <c r="O13" i="27"/>
  <c r="P13" i="27"/>
  <c r="Q13" i="27"/>
  <c r="R13" i="27"/>
  <c r="S13" i="27"/>
  <c r="T13" i="27"/>
  <c r="U13" i="27"/>
  <c r="V13" i="27"/>
  <c r="W13" i="27"/>
  <c r="N14" i="27"/>
  <c r="O14" i="27"/>
  <c r="P14" i="27"/>
  <c r="Q14" i="27"/>
  <c r="R14" i="27"/>
  <c r="S14" i="27"/>
  <c r="T14" i="27"/>
  <c r="U14" i="27"/>
  <c r="V14" i="27"/>
  <c r="W14" i="27"/>
  <c r="N15" i="27"/>
  <c r="O15" i="27"/>
  <c r="P15" i="27"/>
  <c r="Q15" i="27"/>
  <c r="R15" i="27"/>
  <c r="R31" i="27" s="1"/>
  <c r="S15" i="27"/>
  <c r="T15" i="27"/>
  <c r="U15" i="27"/>
  <c r="V15" i="27"/>
  <c r="W15" i="27"/>
  <c r="N16" i="27"/>
  <c r="O16" i="27"/>
  <c r="P16" i="27"/>
  <c r="Q16" i="27"/>
  <c r="R16" i="27"/>
  <c r="S16" i="27"/>
  <c r="T16" i="27"/>
  <c r="U16" i="27"/>
  <c r="V16" i="27"/>
  <c r="W16" i="27"/>
  <c r="N17" i="27"/>
  <c r="O17" i="27"/>
  <c r="P17" i="27"/>
  <c r="Q17" i="27"/>
  <c r="R17" i="27"/>
  <c r="S17" i="27"/>
  <c r="T17" i="27"/>
  <c r="U17" i="27"/>
  <c r="V17" i="27"/>
  <c r="W17" i="27"/>
  <c r="N18" i="27"/>
  <c r="O18" i="27"/>
  <c r="P18" i="27"/>
  <c r="Q18" i="27"/>
  <c r="R18" i="27"/>
  <c r="S18" i="27"/>
  <c r="T18" i="27"/>
  <c r="U18" i="27"/>
  <c r="V18" i="27"/>
  <c r="W18" i="27"/>
  <c r="N19" i="27"/>
  <c r="O19" i="27"/>
  <c r="P19" i="27"/>
  <c r="Q19" i="27"/>
  <c r="R19" i="27"/>
  <c r="S19" i="27"/>
  <c r="T19" i="27"/>
  <c r="U19" i="27"/>
  <c r="V19" i="27"/>
  <c r="W19" i="27"/>
  <c r="N20" i="27"/>
  <c r="O20" i="27"/>
  <c r="P20" i="27"/>
  <c r="Q20" i="27"/>
  <c r="R20" i="27"/>
  <c r="S20" i="27"/>
  <c r="T20" i="27"/>
  <c r="U20" i="27"/>
  <c r="V20" i="27"/>
  <c r="W20" i="27"/>
  <c r="N21" i="27"/>
  <c r="O21" i="27"/>
  <c r="P21" i="27"/>
  <c r="Q21" i="27"/>
  <c r="R21" i="27"/>
  <c r="S21" i="27"/>
  <c r="T21" i="27"/>
  <c r="U21" i="27"/>
  <c r="V21" i="27"/>
  <c r="W21" i="27"/>
  <c r="N22" i="27"/>
  <c r="O22" i="27"/>
  <c r="P22" i="27"/>
  <c r="Q22" i="27"/>
  <c r="R22" i="27"/>
  <c r="S22" i="27"/>
  <c r="T22" i="27"/>
  <c r="U22" i="27"/>
  <c r="V22" i="27"/>
  <c r="W22" i="27"/>
  <c r="N23" i="27"/>
  <c r="O23" i="27"/>
  <c r="P23" i="27"/>
  <c r="Q23" i="27"/>
  <c r="R23" i="27"/>
  <c r="S23" i="27"/>
  <c r="T23" i="27"/>
  <c r="U23" i="27"/>
  <c r="V23" i="27"/>
  <c r="W23" i="27"/>
  <c r="N24" i="27"/>
  <c r="O24" i="27"/>
  <c r="P24" i="27"/>
  <c r="Q24" i="27"/>
  <c r="R24" i="27"/>
  <c r="S24" i="27"/>
  <c r="T24" i="27"/>
  <c r="U24" i="27"/>
  <c r="V24" i="27"/>
  <c r="W24" i="27"/>
  <c r="N25" i="27"/>
  <c r="O25" i="27"/>
  <c r="P25" i="27"/>
  <c r="Q25" i="27"/>
  <c r="R25" i="27"/>
  <c r="S25" i="27"/>
  <c r="T25" i="27"/>
  <c r="U25" i="27"/>
  <c r="V25" i="27"/>
  <c r="W25" i="27"/>
  <c r="N26" i="27"/>
  <c r="O26" i="27"/>
  <c r="P26" i="27"/>
  <c r="Q26" i="27"/>
  <c r="R26" i="27"/>
  <c r="S26" i="27"/>
  <c r="T26" i="27"/>
  <c r="U26" i="27"/>
  <c r="V26" i="27"/>
  <c r="W26" i="27"/>
  <c r="N27" i="27"/>
  <c r="O27" i="27"/>
  <c r="P27" i="27"/>
  <c r="Q27" i="27"/>
  <c r="R27" i="27"/>
  <c r="S27" i="27"/>
  <c r="T27" i="27"/>
  <c r="U27" i="27"/>
  <c r="V27" i="27"/>
  <c r="W27" i="27"/>
  <c r="N28" i="27"/>
  <c r="O28" i="27"/>
  <c r="P28" i="27"/>
  <c r="P31" i="27" s="1"/>
  <c r="Q28" i="27"/>
  <c r="R28" i="27"/>
  <c r="S28" i="27"/>
  <c r="T28" i="27"/>
  <c r="U28" i="27"/>
  <c r="V28" i="27"/>
  <c r="W28" i="27"/>
  <c r="N29" i="27"/>
  <c r="O29" i="27"/>
  <c r="P29" i="27"/>
  <c r="Q29" i="27"/>
  <c r="R29" i="27"/>
  <c r="S29" i="27"/>
  <c r="T29" i="27"/>
  <c r="U29" i="27"/>
  <c r="V29" i="27"/>
  <c r="W29" i="27"/>
  <c r="N30" i="27"/>
  <c r="O30" i="27"/>
  <c r="P30" i="27"/>
  <c r="Q30" i="27"/>
  <c r="R30" i="27"/>
  <c r="S30" i="27"/>
  <c r="T30" i="27"/>
  <c r="T31" i="27" s="1"/>
  <c r="U30" i="27"/>
  <c r="V30" i="27"/>
  <c r="W30" i="27"/>
  <c r="O31" i="27"/>
  <c r="S31" i="27"/>
  <c r="V31" i="27"/>
  <c r="W31" i="27"/>
  <c r="U31" i="27" l="1"/>
  <c r="Q31" i="27"/>
  <c r="D93" i="26"/>
  <c r="Q72" i="26"/>
  <c r="Q25" i="26" s="1"/>
  <c r="Q16" i="26" s="1"/>
  <c r="P72" i="26"/>
  <c r="P25" i="26" s="1"/>
  <c r="P99" i="26" s="1"/>
  <c r="O72" i="26"/>
  <c r="N72" i="26"/>
  <c r="M72" i="26"/>
  <c r="L72" i="26"/>
  <c r="L25" i="26" s="1"/>
  <c r="L99" i="26" s="1"/>
  <c r="K72" i="26"/>
  <c r="K25" i="26" s="1"/>
  <c r="J72" i="26"/>
  <c r="J25" i="26" s="1"/>
  <c r="J90" i="26" s="1"/>
  <c r="I72" i="26"/>
  <c r="I25" i="26" s="1"/>
  <c r="I16" i="26" s="1"/>
  <c r="H72" i="26"/>
  <c r="H25" i="26" s="1"/>
  <c r="H99" i="26" s="1"/>
  <c r="G72" i="26"/>
  <c r="G25" i="26" s="1"/>
  <c r="F72" i="26"/>
  <c r="E72" i="26"/>
  <c r="D72" i="26"/>
  <c r="D25" i="26" s="1"/>
  <c r="D99" i="26" s="1"/>
  <c r="C72" i="26"/>
  <c r="C25" i="26" s="1"/>
  <c r="B72" i="26"/>
  <c r="B25" i="26" s="1"/>
  <c r="Q71" i="26"/>
  <c r="Q24" i="26" s="1"/>
  <c r="Q15" i="26" s="1"/>
  <c r="P71" i="26"/>
  <c r="P24" i="26" s="1"/>
  <c r="P98" i="26" s="1"/>
  <c r="O71" i="26"/>
  <c r="N71" i="26"/>
  <c r="M71" i="26"/>
  <c r="L71" i="26"/>
  <c r="L24" i="26" s="1"/>
  <c r="L98" i="26" s="1"/>
  <c r="K71" i="26"/>
  <c r="K24" i="26" s="1"/>
  <c r="J71" i="26"/>
  <c r="J24" i="26" s="1"/>
  <c r="J89" i="26" s="1"/>
  <c r="I71" i="26"/>
  <c r="I24" i="26" s="1"/>
  <c r="I15" i="26" s="1"/>
  <c r="H71" i="26"/>
  <c r="H24" i="26" s="1"/>
  <c r="H98" i="26" s="1"/>
  <c r="G71" i="26"/>
  <c r="G24" i="26" s="1"/>
  <c r="F71" i="26"/>
  <c r="E71" i="26"/>
  <c r="D71" i="26"/>
  <c r="D24" i="26" s="1"/>
  <c r="D98" i="26" s="1"/>
  <c r="C71" i="26"/>
  <c r="C24" i="26" s="1"/>
  <c r="B71" i="26"/>
  <c r="B24" i="26" s="1"/>
  <c r="Q70" i="26"/>
  <c r="Q23" i="26" s="1"/>
  <c r="P70" i="26"/>
  <c r="P23" i="26" s="1"/>
  <c r="O70" i="26"/>
  <c r="N70" i="26"/>
  <c r="M70" i="26"/>
  <c r="L70" i="26"/>
  <c r="L23" i="26" s="1"/>
  <c r="K70" i="26"/>
  <c r="K23" i="26" s="1"/>
  <c r="J70" i="26"/>
  <c r="J23" i="26" s="1"/>
  <c r="I70" i="26"/>
  <c r="I23" i="26" s="1"/>
  <c r="H70" i="26"/>
  <c r="H23" i="26" s="1"/>
  <c r="H88" i="26" s="1"/>
  <c r="G70" i="26"/>
  <c r="G23" i="26" s="1"/>
  <c r="F70" i="26"/>
  <c r="E70" i="26"/>
  <c r="D70" i="26"/>
  <c r="D23" i="26" s="1"/>
  <c r="D88" i="26" s="1"/>
  <c r="C70" i="26"/>
  <c r="C23" i="26" s="1"/>
  <c r="B70" i="26"/>
  <c r="B23" i="26" s="1"/>
  <c r="Q62" i="26"/>
  <c r="P62" i="26"/>
  <c r="O62" i="26"/>
  <c r="N62" i="26"/>
  <c r="M62" i="26"/>
  <c r="L62" i="26"/>
  <c r="L57" i="26" s="1"/>
  <c r="K62" i="26"/>
  <c r="J62" i="26"/>
  <c r="I62" i="26"/>
  <c r="I57" i="26" s="1"/>
  <c r="H62" i="26"/>
  <c r="G62" i="26"/>
  <c r="F62" i="26"/>
  <c r="E62" i="26"/>
  <c r="D62" i="26"/>
  <c r="D57" i="26" s="1"/>
  <c r="C62" i="26"/>
  <c r="Q58" i="26"/>
  <c r="P58" i="26"/>
  <c r="O58" i="26"/>
  <c r="O57" i="26" s="1"/>
  <c r="N58" i="26"/>
  <c r="M58" i="26"/>
  <c r="L58" i="26"/>
  <c r="K58" i="26"/>
  <c r="J58" i="26"/>
  <c r="J57" i="26" s="1"/>
  <c r="I58" i="26"/>
  <c r="H58" i="26"/>
  <c r="G58" i="26"/>
  <c r="G57" i="26" s="1"/>
  <c r="F58" i="26"/>
  <c r="E58" i="26"/>
  <c r="D58" i="26"/>
  <c r="C58" i="26"/>
  <c r="Q57" i="26"/>
  <c r="N57" i="26"/>
  <c r="M57" i="26"/>
  <c r="F57" i="26"/>
  <c r="E57" i="26"/>
  <c r="Q53" i="26"/>
  <c r="P53" i="26"/>
  <c r="O53" i="26"/>
  <c r="N53" i="26"/>
  <c r="M53" i="26"/>
  <c r="L53" i="26"/>
  <c r="K53" i="26"/>
  <c r="J53" i="26"/>
  <c r="I53" i="26"/>
  <c r="H53" i="26"/>
  <c r="G53" i="26"/>
  <c r="F53" i="26"/>
  <c r="E53" i="26"/>
  <c r="D53" i="26"/>
  <c r="C53" i="26"/>
  <c r="B53" i="26"/>
  <c r="Q49" i="26"/>
  <c r="P49" i="26"/>
  <c r="O49" i="26"/>
  <c r="N49" i="26"/>
  <c r="M49" i="26"/>
  <c r="L49" i="26"/>
  <c r="K49" i="26"/>
  <c r="J49" i="26"/>
  <c r="I49" i="26"/>
  <c r="H49" i="26"/>
  <c r="G49" i="26"/>
  <c r="F49" i="26"/>
  <c r="E49" i="26"/>
  <c r="D49" i="26"/>
  <c r="C49" i="26"/>
  <c r="B49" i="26"/>
  <c r="Q48" i="26"/>
  <c r="P48" i="26"/>
  <c r="O48" i="26"/>
  <c r="N48" i="26"/>
  <c r="M48" i="26"/>
  <c r="L48" i="26"/>
  <c r="K48" i="26"/>
  <c r="J48" i="26"/>
  <c r="I48" i="26"/>
  <c r="H48" i="26"/>
  <c r="G48" i="26"/>
  <c r="F48" i="26"/>
  <c r="E48" i="26"/>
  <c r="D48" i="26"/>
  <c r="C48" i="26"/>
  <c r="B48" i="26"/>
  <c r="Q44" i="26"/>
  <c r="P44" i="26"/>
  <c r="O44" i="26"/>
  <c r="N44" i="26"/>
  <c r="M44" i="26"/>
  <c r="L44" i="26"/>
  <c r="K44" i="26"/>
  <c r="J44" i="26"/>
  <c r="I44" i="26"/>
  <c r="H44" i="26"/>
  <c r="G44" i="26"/>
  <c r="F44" i="26"/>
  <c r="E44" i="26"/>
  <c r="D44" i="26"/>
  <c r="C44" i="26"/>
  <c r="B44" i="26"/>
  <c r="Q40" i="26"/>
  <c r="P40" i="26"/>
  <c r="O40" i="26"/>
  <c r="N40" i="26"/>
  <c r="M40" i="26"/>
  <c r="L40" i="26"/>
  <c r="K40" i="26"/>
  <c r="J40" i="26"/>
  <c r="I40" i="26"/>
  <c r="H40" i="26"/>
  <c r="G40" i="26"/>
  <c r="F40" i="26"/>
  <c r="E40" i="26"/>
  <c r="D40" i="26"/>
  <c r="C40" i="26"/>
  <c r="B40" i="26"/>
  <c r="Q39" i="26"/>
  <c r="P39" i="26"/>
  <c r="O39" i="26"/>
  <c r="N39" i="26"/>
  <c r="M39" i="26"/>
  <c r="L39" i="26"/>
  <c r="K39" i="26"/>
  <c r="J39" i="26"/>
  <c r="I39" i="26"/>
  <c r="H39" i="26"/>
  <c r="G39" i="26"/>
  <c r="F39" i="26"/>
  <c r="E39" i="26"/>
  <c r="D39" i="26"/>
  <c r="C39" i="26"/>
  <c r="B39" i="26"/>
  <c r="Q35" i="26"/>
  <c r="P35" i="26"/>
  <c r="P73" i="26" s="1"/>
  <c r="O35" i="26"/>
  <c r="N35" i="26"/>
  <c r="M35" i="26"/>
  <c r="L35" i="26"/>
  <c r="L73" i="26" s="1"/>
  <c r="K35" i="26"/>
  <c r="J35" i="26"/>
  <c r="I35" i="26"/>
  <c r="H35" i="26"/>
  <c r="H73" i="26" s="1"/>
  <c r="G35" i="26"/>
  <c r="F35" i="26"/>
  <c r="E35" i="26"/>
  <c r="D35" i="26"/>
  <c r="D73" i="26" s="1"/>
  <c r="C35" i="26"/>
  <c r="B35" i="26"/>
  <c r="Q31" i="26"/>
  <c r="P31" i="26"/>
  <c r="O31" i="26"/>
  <c r="N31" i="26"/>
  <c r="M31" i="26"/>
  <c r="L31" i="26"/>
  <c r="K31" i="26"/>
  <c r="J31" i="26"/>
  <c r="I31" i="26"/>
  <c r="H31" i="26"/>
  <c r="G31" i="26"/>
  <c r="F31" i="26"/>
  <c r="E31" i="26"/>
  <c r="D31" i="26"/>
  <c r="C31" i="26"/>
  <c r="B31" i="26"/>
  <c r="Q28" i="26"/>
  <c r="P28" i="26"/>
  <c r="P19" i="26" s="1"/>
  <c r="O28" i="26"/>
  <c r="N28" i="26"/>
  <c r="N102" i="26" s="1"/>
  <c r="M28" i="26"/>
  <c r="L28" i="26"/>
  <c r="L102" i="26" s="1"/>
  <c r="K28" i="26"/>
  <c r="K102" i="26" s="1"/>
  <c r="J28" i="26"/>
  <c r="J102" i="26" s="1"/>
  <c r="I28" i="26"/>
  <c r="H28" i="26"/>
  <c r="H102" i="26" s="1"/>
  <c r="G28" i="26"/>
  <c r="G102" i="26" s="1"/>
  <c r="F28" i="26"/>
  <c r="F93" i="26" s="1"/>
  <c r="E28" i="26"/>
  <c r="D28" i="26"/>
  <c r="D102" i="26" s="1"/>
  <c r="C28" i="26"/>
  <c r="C102" i="26" s="1"/>
  <c r="B28" i="26"/>
  <c r="B93" i="26" s="1"/>
  <c r="Q27" i="26"/>
  <c r="P27" i="26"/>
  <c r="P101" i="26" s="1"/>
  <c r="O27" i="26"/>
  <c r="O101" i="26" s="1"/>
  <c r="N27" i="26"/>
  <c r="N101" i="26" s="1"/>
  <c r="M27" i="26"/>
  <c r="L27" i="26"/>
  <c r="L101" i="26" s="1"/>
  <c r="K27" i="26"/>
  <c r="K101" i="26" s="1"/>
  <c r="J27" i="26"/>
  <c r="J101" i="26" s="1"/>
  <c r="I27" i="26"/>
  <c r="H27" i="26"/>
  <c r="H101" i="26" s="1"/>
  <c r="G27" i="26"/>
  <c r="G101" i="26" s="1"/>
  <c r="F27" i="26"/>
  <c r="F92" i="26" s="1"/>
  <c r="E27" i="26"/>
  <c r="D27" i="26"/>
  <c r="D101" i="26" s="1"/>
  <c r="C27" i="26"/>
  <c r="C101" i="26" s="1"/>
  <c r="B27" i="26"/>
  <c r="B92" i="26" s="1"/>
  <c r="Q26" i="26"/>
  <c r="Q100" i="26" s="1"/>
  <c r="P26" i="26"/>
  <c r="P100" i="26" s="1"/>
  <c r="O26" i="26"/>
  <c r="O100" i="26" s="1"/>
  <c r="N26" i="26"/>
  <c r="N100" i="26" s="1"/>
  <c r="M26" i="26"/>
  <c r="M100" i="26" s="1"/>
  <c r="L26" i="26"/>
  <c r="L100" i="26" s="1"/>
  <c r="K26" i="26"/>
  <c r="K100" i="26" s="1"/>
  <c r="J26" i="26"/>
  <c r="J100" i="26" s="1"/>
  <c r="I26" i="26"/>
  <c r="I100" i="26" s="1"/>
  <c r="H26" i="26"/>
  <c r="H100" i="26" s="1"/>
  <c r="G26" i="26"/>
  <c r="G100" i="26" s="1"/>
  <c r="F26" i="26"/>
  <c r="F100" i="26" s="1"/>
  <c r="E26" i="26"/>
  <c r="E100" i="26" s="1"/>
  <c r="D26" i="26"/>
  <c r="D100" i="26" s="1"/>
  <c r="C26" i="26"/>
  <c r="C100" i="26" s="1"/>
  <c r="B26" i="26"/>
  <c r="B100" i="26" s="1"/>
  <c r="O25" i="26"/>
  <c r="O99" i="26" s="1"/>
  <c r="N25" i="26"/>
  <c r="N99" i="26" s="1"/>
  <c r="M25" i="26"/>
  <c r="M16" i="26" s="1"/>
  <c r="F25" i="26"/>
  <c r="F99" i="26" s="1"/>
  <c r="E25" i="26"/>
  <c r="E16" i="26" s="1"/>
  <c r="O24" i="26"/>
  <c r="O98" i="26" s="1"/>
  <c r="N24" i="26"/>
  <c r="N98" i="26" s="1"/>
  <c r="M24" i="26"/>
  <c r="F24" i="26"/>
  <c r="F98" i="26" s="1"/>
  <c r="E24" i="26"/>
  <c r="E15" i="26" s="1"/>
  <c r="O23" i="26"/>
  <c r="O97" i="26" s="1"/>
  <c r="N23" i="26"/>
  <c r="N97" i="26" s="1"/>
  <c r="M23" i="26"/>
  <c r="M14" i="26" s="1"/>
  <c r="F23" i="26"/>
  <c r="F97" i="26" s="1"/>
  <c r="E23" i="26"/>
  <c r="E14" i="26" s="1"/>
  <c r="M22" i="26"/>
  <c r="M96" i="26" s="1"/>
  <c r="Q19" i="26"/>
  <c r="O19" i="26"/>
  <c r="M19" i="26"/>
  <c r="L19" i="26"/>
  <c r="K19" i="26"/>
  <c r="J19" i="26"/>
  <c r="I19" i="26"/>
  <c r="G19" i="26"/>
  <c r="E19" i="26"/>
  <c r="D19" i="26"/>
  <c r="C19" i="26"/>
  <c r="B19" i="26"/>
  <c r="Q18" i="26"/>
  <c r="O18" i="26"/>
  <c r="M18" i="26"/>
  <c r="L18" i="26"/>
  <c r="K18" i="26"/>
  <c r="J18" i="26"/>
  <c r="I18" i="26"/>
  <c r="G18" i="26"/>
  <c r="E18" i="26"/>
  <c r="D18" i="26"/>
  <c r="C18" i="26"/>
  <c r="B18" i="26"/>
  <c r="Q17" i="26"/>
  <c r="O17" i="26"/>
  <c r="M17" i="26"/>
  <c r="L17" i="26"/>
  <c r="L118" i="26" s="1"/>
  <c r="K17" i="26"/>
  <c r="J17" i="26"/>
  <c r="I17" i="26"/>
  <c r="G17" i="26"/>
  <c r="E17" i="26"/>
  <c r="D17" i="26"/>
  <c r="D118" i="26" s="1"/>
  <c r="C17" i="26"/>
  <c r="B17" i="26"/>
  <c r="B82" i="26" s="1"/>
  <c r="P16" i="26"/>
  <c r="O16" i="26"/>
  <c r="N16" i="26"/>
  <c r="L16" i="26"/>
  <c r="H16" i="26"/>
  <c r="D16" i="26"/>
  <c r="P15" i="26"/>
  <c r="O15" i="26"/>
  <c r="N15" i="26"/>
  <c r="M15" i="26"/>
  <c r="L15" i="26"/>
  <c r="H15" i="26"/>
  <c r="P14" i="26"/>
  <c r="P13" i="26" s="1"/>
  <c r="O14" i="26"/>
  <c r="L14" i="26"/>
  <c r="H14" i="26"/>
  <c r="D14" i="26"/>
  <c r="Q8" i="26"/>
  <c r="P8" i="26"/>
  <c r="O8" i="26"/>
  <c r="N8" i="26"/>
  <c r="M8" i="26"/>
  <c r="L8" i="26"/>
  <c r="K8" i="26"/>
  <c r="J8" i="26"/>
  <c r="I8" i="26"/>
  <c r="H8" i="26"/>
  <c r="G8" i="26"/>
  <c r="F8" i="26"/>
  <c r="E8" i="26"/>
  <c r="D8" i="26"/>
  <c r="D91" i="26" s="1"/>
  <c r="C8" i="26"/>
  <c r="B8" i="26"/>
  <c r="B91" i="26" s="1"/>
  <c r="Q4" i="26"/>
  <c r="P4" i="26"/>
  <c r="O4" i="26"/>
  <c r="N4" i="26"/>
  <c r="M4" i="26"/>
  <c r="L4" i="26"/>
  <c r="K4" i="26"/>
  <c r="J4" i="26"/>
  <c r="I4" i="26"/>
  <c r="H4" i="26"/>
  <c r="G4" i="26"/>
  <c r="F4" i="26"/>
  <c r="E4" i="26"/>
  <c r="D4" i="26"/>
  <c r="C4" i="26"/>
  <c r="B4" i="26"/>
  <c r="Q113" i="25"/>
  <c r="P113" i="25"/>
  <c r="O113" i="25"/>
  <c r="N113" i="25"/>
  <c r="M113" i="25"/>
  <c r="L113" i="25"/>
  <c r="K113" i="25"/>
  <c r="J113" i="25"/>
  <c r="I113" i="25"/>
  <c r="H113" i="25"/>
  <c r="G113" i="25"/>
  <c r="F113" i="25"/>
  <c r="E113" i="25"/>
  <c r="D113" i="25"/>
  <c r="C113" i="25"/>
  <c r="B113" i="25"/>
  <c r="Q112" i="25"/>
  <c r="P112" i="25"/>
  <c r="O112" i="25"/>
  <c r="N112" i="25"/>
  <c r="M112" i="25"/>
  <c r="L112" i="25"/>
  <c r="K112" i="25"/>
  <c r="J112" i="25"/>
  <c r="I112" i="25"/>
  <c r="H112" i="25"/>
  <c r="G112" i="25"/>
  <c r="F112" i="25"/>
  <c r="E112" i="25"/>
  <c r="D112" i="25"/>
  <c r="C112" i="25"/>
  <c r="B112" i="25"/>
  <c r="Q110" i="25"/>
  <c r="P110" i="25"/>
  <c r="O110" i="25"/>
  <c r="N110" i="25"/>
  <c r="M110" i="25"/>
  <c r="L110" i="25"/>
  <c r="K110" i="25"/>
  <c r="J110" i="25"/>
  <c r="I110" i="25"/>
  <c r="H110" i="25"/>
  <c r="G110" i="25"/>
  <c r="F110" i="25"/>
  <c r="E110" i="25"/>
  <c r="D110" i="25"/>
  <c r="C110" i="25"/>
  <c r="B110" i="25"/>
  <c r="Q109" i="25"/>
  <c r="P109" i="25"/>
  <c r="O109" i="25"/>
  <c r="N109" i="25"/>
  <c r="M109" i="25"/>
  <c r="L109" i="25"/>
  <c r="K109" i="25"/>
  <c r="J109" i="25"/>
  <c r="I109" i="25"/>
  <c r="H109" i="25"/>
  <c r="G109" i="25"/>
  <c r="F109" i="25"/>
  <c r="E109" i="25"/>
  <c r="D109" i="25"/>
  <c r="C109" i="25"/>
  <c r="B109" i="25"/>
  <c r="Q108" i="25"/>
  <c r="P108" i="25"/>
  <c r="O108" i="25"/>
  <c r="N108" i="25"/>
  <c r="M108" i="25"/>
  <c r="L108" i="25"/>
  <c r="K108" i="25"/>
  <c r="J108" i="25"/>
  <c r="I108" i="25"/>
  <c r="H108" i="25"/>
  <c r="G108" i="25"/>
  <c r="F108" i="25"/>
  <c r="E108" i="25"/>
  <c r="D108" i="25"/>
  <c r="C108" i="25"/>
  <c r="B108" i="25"/>
  <c r="Q106" i="25"/>
  <c r="P106" i="25"/>
  <c r="O106" i="25"/>
  <c r="N106" i="25"/>
  <c r="M106" i="25"/>
  <c r="L106" i="25"/>
  <c r="K106" i="25"/>
  <c r="J106" i="25"/>
  <c r="I106" i="25"/>
  <c r="H106" i="25"/>
  <c r="G106" i="25"/>
  <c r="F106" i="25"/>
  <c r="E106" i="25"/>
  <c r="D106" i="25"/>
  <c r="C106" i="25"/>
  <c r="B106" i="25"/>
  <c r="Q102" i="25"/>
  <c r="P102" i="25"/>
  <c r="O102" i="25"/>
  <c r="N102" i="25"/>
  <c r="M102" i="25"/>
  <c r="L102" i="25"/>
  <c r="K102" i="25"/>
  <c r="J102" i="25"/>
  <c r="I102" i="25"/>
  <c r="H102" i="25"/>
  <c r="G102" i="25"/>
  <c r="F102" i="25"/>
  <c r="E102" i="25"/>
  <c r="D102" i="25"/>
  <c r="C102" i="25"/>
  <c r="B102" i="25"/>
  <c r="Q101" i="25"/>
  <c r="P101" i="25"/>
  <c r="O101" i="25"/>
  <c r="N101" i="25"/>
  <c r="M101" i="25"/>
  <c r="L101" i="25"/>
  <c r="K101" i="25"/>
  <c r="J101" i="25"/>
  <c r="I101" i="25"/>
  <c r="H101" i="25"/>
  <c r="G101" i="25"/>
  <c r="F101" i="25"/>
  <c r="E101" i="25"/>
  <c r="D101" i="25"/>
  <c r="C101" i="25"/>
  <c r="B101" i="25"/>
  <c r="Q99" i="25"/>
  <c r="P99" i="25"/>
  <c r="O99" i="25"/>
  <c r="N99" i="25"/>
  <c r="M99" i="25"/>
  <c r="L99" i="25"/>
  <c r="K99" i="25"/>
  <c r="J99" i="25"/>
  <c r="I99" i="25"/>
  <c r="H99" i="25"/>
  <c r="G99" i="25"/>
  <c r="F99" i="25"/>
  <c r="E99" i="25"/>
  <c r="D99" i="25"/>
  <c r="C99" i="25"/>
  <c r="B99" i="25"/>
  <c r="Q98" i="25"/>
  <c r="P98" i="25"/>
  <c r="O98" i="25"/>
  <c r="N98" i="25"/>
  <c r="M98" i="25"/>
  <c r="L98" i="25"/>
  <c r="K98" i="25"/>
  <c r="J98" i="25"/>
  <c r="I98" i="25"/>
  <c r="H98" i="25"/>
  <c r="G98" i="25"/>
  <c r="F98" i="25"/>
  <c r="E98" i="25"/>
  <c r="D98" i="25"/>
  <c r="C98" i="25"/>
  <c r="B98" i="25"/>
  <c r="Q97" i="25"/>
  <c r="P97" i="25"/>
  <c r="O97" i="25"/>
  <c r="N97" i="25"/>
  <c r="M97" i="25"/>
  <c r="L97" i="25"/>
  <c r="K97" i="25"/>
  <c r="J97" i="25"/>
  <c r="I97" i="25"/>
  <c r="H97" i="25"/>
  <c r="G97" i="25"/>
  <c r="F97" i="25"/>
  <c r="E97" i="25"/>
  <c r="D97" i="25"/>
  <c r="C97" i="25"/>
  <c r="B97" i="25"/>
  <c r="Q95" i="25"/>
  <c r="P95" i="25"/>
  <c r="O95" i="25"/>
  <c r="N95" i="25"/>
  <c r="M95" i="25"/>
  <c r="L95" i="25"/>
  <c r="K95" i="25"/>
  <c r="J95" i="25"/>
  <c r="I95" i="25"/>
  <c r="H95" i="25"/>
  <c r="G95" i="25"/>
  <c r="F95" i="25"/>
  <c r="E95" i="25"/>
  <c r="D95" i="25"/>
  <c r="C95" i="25"/>
  <c r="B95" i="25"/>
  <c r="Q69" i="25"/>
  <c r="Q91" i="25" s="1"/>
  <c r="P69" i="25"/>
  <c r="P91" i="25" s="1"/>
  <c r="O69" i="25"/>
  <c r="O91" i="25" s="1"/>
  <c r="N69" i="25"/>
  <c r="N91" i="25" s="1"/>
  <c r="M69" i="25"/>
  <c r="M91" i="25" s="1"/>
  <c r="L69" i="25"/>
  <c r="L91" i="25" s="1"/>
  <c r="K69" i="25"/>
  <c r="K91" i="25" s="1"/>
  <c r="J69" i="25"/>
  <c r="J91" i="25" s="1"/>
  <c r="I69" i="25"/>
  <c r="I91" i="25" s="1"/>
  <c r="H69" i="25"/>
  <c r="H91" i="25" s="1"/>
  <c r="G69" i="25"/>
  <c r="G91" i="25" s="1"/>
  <c r="F69" i="25"/>
  <c r="F91" i="25" s="1"/>
  <c r="E69" i="25"/>
  <c r="E91" i="25" s="1"/>
  <c r="D69" i="25"/>
  <c r="D91" i="25" s="1"/>
  <c r="C69" i="25"/>
  <c r="C91" i="25" s="1"/>
  <c r="B69" i="25"/>
  <c r="B91" i="25" s="1"/>
  <c r="Q68" i="25"/>
  <c r="Q90" i="25" s="1"/>
  <c r="P68" i="25"/>
  <c r="P90" i="25" s="1"/>
  <c r="O68" i="25"/>
  <c r="O90" i="25" s="1"/>
  <c r="N68" i="25"/>
  <c r="N90" i="25" s="1"/>
  <c r="M68" i="25"/>
  <c r="M90" i="25" s="1"/>
  <c r="L68" i="25"/>
  <c r="L90" i="25" s="1"/>
  <c r="K68" i="25"/>
  <c r="K90" i="25" s="1"/>
  <c r="J68" i="25"/>
  <c r="J90" i="25" s="1"/>
  <c r="I68" i="25"/>
  <c r="I90" i="25" s="1"/>
  <c r="H68" i="25"/>
  <c r="H90" i="25" s="1"/>
  <c r="G68" i="25"/>
  <c r="G90" i="25" s="1"/>
  <c r="F68" i="25"/>
  <c r="F90" i="25" s="1"/>
  <c r="E68" i="25"/>
  <c r="E90" i="25" s="1"/>
  <c r="D68" i="25"/>
  <c r="D90" i="25" s="1"/>
  <c r="C68" i="25"/>
  <c r="C90" i="25" s="1"/>
  <c r="B68" i="25"/>
  <c r="B90" i="25" s="1"/>
  <c r="Q66" i="25"/>
  <c r="Q88" i="25" s="1"/>
  <c r="P66" i="25"/>
  <c r="P88" i="25" s="1"/>
  <c r="O66" i="25"/>
  <c r="O88" i="25" s="1"/>
  <c r="N66" i="25"/>
  <c r="N88" i="25" s="1"/>
  <c r="M66" i="25"/>
  <c r="M88" i="25" s="1"/>
  <c r="L66" i="25"/>
  <c r="L88" i="25" s="1"/>
  <c r="K66" i="25"/>
  <c r="K88" i="25" s="1"/>
  <c r="J66" i="25"/>
  <c r="J88" i="25" s="1"/>
  <c r="I66" i="25"/>
  <c r="I88" i="25" s="1"/>
  <c r="H66" i="25"/>
  <c r="H88" i="25" s="1"/>
  <c r="G66" i="25"/>
  <c r="G88" i="25" s="1"/>
  <c r="F66" i="25"/>
  <c r="F88" i="25" s="1"/>
  <c r="E66" i="25"/>
  <c r="E88" i="25" s="1"/>
  <c r="D66" i="25"/>
  <c r="D88" i="25" s="1"/>
  <c r="C66" i="25"/>
  <c r="C88" i="25" s="1"/>
  <c r="B66" i="25"/>
  <c r="B88" i="25" s="1"/>
  <c r="Q65" i="25"/>
  <c r="Q87" i="25" s="1"/>
  <c r="P65" i="25"/>
  <c r="P87" i="25" s="1"/>
  <c r="O65" i="25"/>
  <c r="O87" i="25" s="1"/>
  <c r="N65" i="25"/>
  <c r="N87" i="25" s="1"/>
  <c r="M65" i="25"/>
  <c r="M87" i="25" s="1"/>
  <c r="L65" i="25"/>
  <c r="L87" i="25" s="1"/>
  <c r="K65" i="25"/>
  <c r="K87" i="25" s="1"/>
  <c r="J65" i="25"/>
  <c r="J87" i="25" s="1"/>
  <c r="I65" i="25"/>
  <c r="I87" i="25" s="1"/>
  <c r="H65" i="25"/>
  <c r="H87" i="25" s="1"/>
  <c r="G65" i="25"/>
  <c r="G87" i="25" s="1"/>
  <c r="F65" i="25"/>
  <c r="F87" i="25" s="1"/>
  <c r="E65" i="25"/>
  <c r="E87" i="25" s="1"/>
  <c r="D65" i="25"/>
  <c r="D87" i="25" s="1"/>
  <c r="C65" i="25"/>
  <c r="C87" i="25" s="1"/>
  <c r="B65" i="25"/>
  <c r="B87" i="25" s="1"/>
  <c r="Q64" i="25"/>
  <c r="Q86" i="25" s="1"/>
  <c r="P64" i="25"/>
  <c r="P86" i="25" s="1"/>
  <c r="O64" i="25"/>
  <c r="O86" i="25" s="1"/>
  <c r="N64" i="25"/>
  <c r="N86" i="25" s="1"/>
  <c r="M64" i="25"/>
  <c r="M86" i="25" s="1"/>
  <c r="L64" i="25"/>
  <c r="L86" i="25" s="1"/>
  <c r="K64" i="25"/>
  <c r="K86" i="25" s="1"/>
  <c r="J64" i="25"/>
  <c r="J86" i="25" s="1"/>
  <c r="I64" i="25"/>
  <c r="I86" i="25" s="1"/>
  <c r="H64" i="25"/>
  <c r="H86" i="25" s="1"/>
  <c r="G64" i="25"/>
  <c r="G86" i="25" s="1"/>
  <c r="F64" i="25"/>
  <c r="F86" i="25" s="1"/>
  <c r="E64" i="25"/>
  <c r="E86" i="25" s="1"/>
  <c r="D64" i="25"/>
  <c r="D86" i="25" s="1"/>
  <c r="C64" i="25"/>
  <c r="C86" i="25" s="1"/>
  <c r="B64" i="25"/>
  <c r="B86" i="25" s="1"/>
  <c r="Q62" i="25"/>
  <c r="Q84" i="25" s="1"/>
  <c r="P62" i="25"/>
  <c r="P84" i="25" s="1"/>
  <c r="O62" i="25"/>
  <c r="O84" i="25" s="1"/>
  <c r="N62" i="25"/>
  <c r="N84" i="25" s="1"/>
  <c r="M62" i="25"/>
  <c r="M84" i="25" s="1"/>
  <c r="L62" i="25"/>
  <c r="L84" i="25" s="1"/>
  <c r="K62" i="25"/>
  <c r="K84" i="25" s="1"/>
  <c r="J62" i="25"/>
  <c r="J84" i="25" s="1"/>
  <c r="I62" i="25"/>
  <c r="I84" i="25" s="1"/>
  <c r="H62" i="25"/>
  <c r="H84" i="25" s="1"/>
  <c r="G62" i="25"/>
  <c r="G84" i="25" s="1"/>
  <c r="F62" i="25"/>
  <c r="F84" i="25" s="1"/>
  <c r="E62" i="25"/>
  <c r="E84" i="25" s="1"/>
  <c r="D62" i="25"/>
  <c r="D84" i="25" s="1"/>
  <c r="C62" i="25"/>
  <c r="C84" i="25" s="1"/>
  <c r="B62" i="25"/>
  <c r="B84" i="25" s="1"/>
  <c r="Q54" i="25"/>
  <c r="P54" i="25"/>
  <c r="O54" i="25"/>
  <c r="N54" i="25"/>
  <c r="M54" i="25"/>
  <c r="L54" i="25"/>
  <c r="K54" i="25"/>
  <c r="J54" i="25"/>
  <c r="I54" i="25"/>
  <c r="H54" i="25"/>
  <c r="G54" i="25"/>
  <c r="F54" i="25"/>
  <c r="E54" i="25"/>
  <c r="D54" i="25"/>
  <c r="C54" i="25"/>
  <c r="Q50" i="25"/>
  <c r="Q48" i="25" s="1"/>
  <c r="P50" i="25"/>
  <c r="P48" i="25" s="1"/>
  <c r="O50" i="25"/>
  <c r="O48" i="25" s="1"/>
  <c r="O47" i="25" s="1"/>
  <c r="N50" i="25"/>
  <c r="M50" i="25"/>
  <c r="M48" i="25" s="1"/>
  <c r="L50" i="25"/>
  <c r="L48" i="25" s="1"/>
  <c r="L47" i="25" s="1"/>
  <c r="K50" i="25"/>
  <c r="J50" i="25"/>
  <c r="I50" i="25"/>
  <c r="I48" i="25" s="1"/>
  <c r="H50" i="25"/>
  <c r="H48" i="25" s="1"/>
  <c r="G50" i="25"/>
  <c r="G48" i="25" s="1"/>
  <c r="G47" i="25" s="1"/>
  <c r="F50" i="25"/>
  <c r="E50" i="25"/>
  <c r="E48" i="25" s="1"/>
  <c r="D50" i="25"/>
  <c r="D48" i="25" s="1"/>
  <c r="D47" i="25" s="1"/>
  <c r="C50" i="25"/>
  <c r="N48" i="25"/>
  <c r="N47" i="25" s="1"/>
  <c r="K48" i="25"/>
  <c r="K47" i="25" s="1"/>
  <c r="J48" i="25"/>
  <c r="J47" i="25" s="1"/>
  <c r="F48" i="25"/>
  <c r="F47" i="25" s="1"/>
  <c r="C48" i="25"/>
  <c r="C47" i="25" s="1"/>
  <c r="Q43" i="25"/>
  <c r="Q78" i="25" s="1"/>
  <c r="P43" i="25"/>
  <c r="P78" i="25" s="1"/>
  <c r="O43" i="25"/>
  <c r="O78" i="25" s="1"/>
  <c r="N43" i="25"/>
  <c r="N78" i="25" s="1"/>
  <c r="M43" i="25"/>
  <c r="M78" i="25" s="1"/>
  <c r="L43" i="25"/>
  <c r="L78" i="25" s="1"/>
  <c r="K43" i="25"/>
  <c r="K78" i="25" s="1"/>
  <c r="J43" i="25"/>
  <c r="J78" i="25" s="1"/>
  <c r="I43" i="25"/>
  <c r="I78" i="25" s="1"/>
  <c r="H43" i="25"/>
  <c r="H78" i="25" s="1"/>
  <c r="G43" i="25"/>
  <c r="G78" i="25" s="1"/>
  <c r="F43" i="25"/>
  <c r="F78" i="25" s="1"/>
  <c r="E43" i="25"/>
  <c r="E78" i="25" s="1"/>
  <c r="D43" i="25"/>
  <c r="D78" i="25" s="1"/>
  <c r="C43" i="25"/>
  <c r="C78" i="25" s="1"/>
  <c r="B43" i="25"/>
  <c r="B78" i="25" s="1"/>
  <c r="Q39" i="25"/>
  <c r="P39" i="25"/>
  <c r="P74" i="25" s="1"/>
  <c r="O39" i="25"/>
  <c r="O74" i="25" s="1"/>
  <c r="N39" i="25"/>
  <c r="N74" i="25" s="1"/>
  <c r="M39" i="25"/>
  <c r="M74" i="25" s="1"/>
  <c r="L39" i="25"/>
  <c r="L74" i="25" s="1"/>
  <c r="K39" i="25"/>
  <c r="K74" i="25" s="1"/>
  <c r="J39" i="25"/>
  <c r="J74" i="25" s="1"/>
  <c r="I39" i="25"/>
  <c r="I74" i="25" s="1"/>
  <c r="H39" i="25"/>
  <c r="H74" i="25" s="1"/>
  <c r="G39" i="25"/>
  <c r="G74" i="25" s="1"/>
  <c r="F39" i="25"/>
  <c r="F74" i="25" s="1"/>
  <c r="E39" i="25"/>
  <c r="E74" i="25" s="1"/>
  <c r="D39" i="25"/>
  <c r="D74" i="25" s="1"/>
  <c r="C39" i="25"/>
  <c r="C74" i="25" s="1"/>
  <c r="B39" i="25"/>
  <c r="B74" i="25" s="1"/>
  <c r="Q37" i="25"/>
  <c r="P37" i="25"/>
  <c r="P72" i="25" s="1"/>
  <c r="O37" i="25"/>
  <c r="O72" i="25" s="1"/>
  <c r="N37" i="25"/>
  <c r="N72" i="25" s="1"/>
  <c r="M37" i="25"/>
  <c r="M72" i="25" s="1"/>
  <c r="L37" i="25"/>
  <c r="L72" i="25" s="1"/>
  <c r="K37" i="25"/>
  <c r="K72" i="25" s="1"/>
  <c r="J37" i="25"/>
  <c r="J72" i="25" s="1"/>
  <c r="I37" i="25"/>
  <c r="I72" i="25" s="1"/>
  <c r="H37" i="25"/>
  <c r="H72" i="25" s="1"/>
  <c r="G37" i="25"/>
  <c r="G72" i="25" s="1"/>
  <c r="F37" i="25"/>
  <c r="F72" i="25" s="1"/>
  <c r="E37" i="25"/>
  <c r="E72" i="25" s="1"/>
  <c r="D37" i="25"/>
  <c r="D72" i="25" s="1"/>
  <c r="C37" i="25"/>
  <c r="C72" i="25" s="1"/>
  <c r="B37" i="25"/>
  <c r="B72" i="25" s="1"/>
  <c r="Q36" i="25"/>
  <c r="P36" i="25"/>
  <c r="O36" i="25"/>
  <c r="N36" i="25"/>
  <c r="M36" i="25"/>
  <c r="L36" i="25"/>
  <c r="K36" i="25"/>
  <c r="J36" i="25"/>
  <c r="I36" i="25"/>
  <c r="H36" i="25"/>
  <c r="G36" i="25"/>
  <c r="F36" i="25"/>
  <c r="E36" i="25"/>
  <c r="D36" i="25"/>
  <c r="C36" i="25"/>
  <c r="B36" i="25"/>
  <c r="Q32" i="25"/>
  <c r="P32" i="25"/>
  <c r="O32" i="25"/>
  <c r="N32" i="25"/>
  <c r="M32" i="25"/>
  <c r="L32" i="25"/>
  <c r="K32" i="25"/>
  <c r="J32" i="25"/>
  <c r="I32" i="25"/>
  <c r="H32" i="25"/>
  <c r="G32" i="25"/>
  <c r="F32" i="25"/>
  <c r="E32" i="25"/>
  <c r="D32" i="25"/>
  <c r="C32" i="25"/>
  <c r="B32" i="25"/>
  <c r="Q28" i="25"/>
  <c r="P28" i="25"/>
  <c r="O28" i="25"/>
  <c r="N28" i="25"/>
  <c r="M28" i="25"/>
  <c r="L28" i="25"/>
  <c r="K28" i="25"/>
  <c r="J28" i="25"/>
  <c r="I28" i="25"/>
  <c r="H28" i="25"/>
  <c r="G28" i="25"/>
  <c r="F28" i="25"/>
  <c r="E28" i="25"/>
  <c r="D28" i="25"/>
  <c r="C28" i="25"/>
  <c r="B28" i="25"/>
  <c r="Q26" i="25"/>
  <c r="P26" i="25"/>
  <c r="O26" i="25"/>
  <c r="N26" i="25"/>
  <c r="M26" i="25"/>
  <c r="L26" i="25"/>
  <c r="K26" i="25"/>
  <c r="J26" i="25"/>
  <c r="I26" i="25"/>
  <c r="H26" i="25"/>
  <c r="G26" i="25"/>
  <c r="F26" i="25"/>
  <c r="E26" i="25"/>
  <c r="D26" i="25"/>
  <c r="C26" i="25"/>
  <c r="B26" i="25"/>
  <c r="Q25" i="25"/>
  <c r="P25" i="25"/>
  <c r="O25" i="25"/>
  <c r="N25" i="25"/>
  <c r="M25" i="25"/>
  <c r="L25" i="25"/>
  <c r="K25" i="25"/>
  <c r="J25" i="25"/>
  <c r="I25" i="25"/>
  <c r="H25" i="25"/>
  <c r="G25" i="25"/>
  <c r="F25" i="25"/>
  <c r="E25" i="25"/>
  <c r="D25" i="25"/>
  <c r="C25" i="25"/>
  <c r="B25" i="25"/>
  <c r="Q21" i="25"/>
  <c r="P21" i="25"/>
  <c r="P100" i="25" s="1"/>
  <c r="O21" i="25"/>
  <c r="O100" i="25" s="1"/>
  <c r="N21" i="25"/>
  <c r="M21" i="25"/>
  <c r="L21" i="25"/>
  <c r="K21" i="25"/>
  <c r="J21" i="25"/>
  <c r="I21" i="25"/>
  <c r="H21" i="25"/>
  <c r="G21" i="25"/>
  <c r="F21" i="25"/>
  <c r="E21" i="25"/>
  <c r="D21" i="25"/>
  <c r="C21" i="25"/>
  <c r="B21" i="25"/>
  <c r="Q17" i="25"/>
  <c r="P17" i="25"/>
  <c r="O17" i="25"/>
  <c r="N17" i="25"/>
  <c r="M17" i="25"/>
  <c r="L17" i="25"/>
  <c r="K17" i="25"/>
  <c r="J17" i="25"/>
  <c r="I17" i="25"/>
  <c r="H17" i="25"/>
  <c r="G17" i="25"/>
  <c r="F17" i="25"/>
  <c r="E17" i="25"/>
  <c r="D17" i="25"/>
  <c r="C17" i="25"/>
  <c r="B17" i="25"/>
  <c r="Q15" i="25"/>
  <c r="P15" i="25"/>
  <c r="O15" i="25"/>
  <c r="N15" i="25"/>
  <c r="M15" i="25"/>
  <c r="L15" i="25"/>
  <c r="K15" i="25"/>
  <c r="J15" i="25"/>
  <c r="I15" i="25"/>
  <c r="H15" i="25"/>
  <c r="G15" i="25"/>
  <c r="F15" i="25"/>
  <c r="E15" i="25"/>
  <c r="D15" i="25"/>
  <c r="C15" i="25"/>
  <c r="B15" i="25"/>
  <c r="Q14" i="25"/>
  <c r="P14" i="25"/>
  <c r="O14" i="25"/>
  <c r="N14" i="25"/>
  <c r="M14" i="25"/>
  <c r="L14" i="25"/>
  <c r="K14" i="25"/>
  <c r="J14" i="25"/>
  <c r="I14" i="25"/>
  <c r="H14" i="25"/>
  <c r="G14" i="25"/>
  <c r="F14" i="25"/>
  <c r="E14" i="25"/>
  <c r="D14" i="25"/>
  <c r="C14" i="25"/>
  <c r="B14" i="25"/>
  <c r="Q10" i="25"/>
  <c r="P10" i="25"/>
  <c r="O10" i="25"/>
  <c r="N10" i="25"/>
  <c r="M10" i="25"/>
  <c r="L10" i="25"/>
  <c r="K10" i="25"/>
  <c r="J10" i="25"/>
  <c r="I10" i="25"/>
  <c r="H10" i="25"/>
  <c r="G10" i="25"/>
  <c r="F10" i="25"/>
  <c r="E10" i="25"/>
  <c r="D10" i="25"/>
  <c r="C10" i="25"/>
  <c r="B10" i="25"/>
  <c r="Q6" i="25"/>
  <c r="P6" i="25"/>
  <c r="O6" i="25"/>
  <c r="N6" i="25"/>
  <c r="M6" i="25"/>
  <c r="L6" i="25"/>
  <c r="K6" i="25"/>
  <c r="J6" i="25"/>
  <c r="I6" i="25"/>
  <c r="H6" i="25"/>
  <c r="G6" i="25"/>
  <c r="F6" i="25"/>
  <c r="E6" i="25"/>
  <c r="D6" i="25"/>
  <c r="C6" i="25"/>
  <c r="B6" i="25"/>
  <c r="Q4" i="25"/>
  <c r="P4" i="25"/>
  <c r="O4" i="25"/>
  <c r="N4" i="25"/>
  <c r="M4" i="25"/>
  <c r="L4" i="25"/>
  <c r="K4" i="25"/>
  <c r="J4" i="25"/>
  <c r="I4" i="25"/>
  <c r="H4" i="25"/>
  <c r="G4" i="25"/>
  <c r="F4" i="25"/>
  <c r="E4" i="25"/>
  <c r="D4" i="25"/>
  <c r="C4" i="25"/>
  <c r="B4" i="25"/>
  <c r="H39" i="24"/>
  <c r="G39" i="24"/>
  <c r="F39" i="24"/>
  <c r="D39" i="24"/>
  <c r="H38" i="24"/>
  <c r="G38" i="24"/>
  <c r="F38" i="24"/>
  <c r="E38" i="24"/>
  <c r="D38" i="24"/>
  <c r="C38" i="24"/>
  <c r="H22" i="24"/>
  <c r="G22" i="24"/>
  <c r="F22" i="24"/>
  <c r="E22" i="24"/>
  <c r="D22" i="24"/>
  <c r="C22" i="24"/>
  <c r="H21" i="24"/>
  <c r="G21" i="24"/>
  <c r="F21" i="24"/>
  <c r="E21" i="24"/>
  <c r="D21" i="24"/>
  <c r="C21" i="24"/>
  <c r="C13" i="24"/>
  <c r="C12" i="24"/>
  <c r="D13" i="24"/>
  <c r="E13" i="24"/>
  <c r="F13" i="24"/>
  <c r="G13" i="24"/>
  <c r="H13" i="24"/>
  <c r="D12" i="24"/>
  <c r="E12" i="24"/>
  <c r="F12" i="24"/>
  <c r="G12" i="24"/>
  <c r="H12" i="24"/>
  <c r="D30" i="24"/>
  <c r="E30" i="24"/>
  <c r="F30" i="24"/>
  <c r="G30" i="24"/>
  <c r="H30" i="24"/>
  <c r="C30" i="24"/>
  <c r="D29" i="24"/>
  <c r="E29" i="24"/>
  <c r="F29" i="24"/>
  <c r="G29" i="24"/>
  <c r="H29" i="24"/>
  <c r="C29" i="24"/>
  <c r="Q221" i="17"/>
  <c r="P221" i="17"/>
  <c r="O221" i="17"/>
  <c r="N221" i="17"/>
  <c r="M221" i="17"/>
  <c r="L221" i="17"/>
  <c r="K221" i="17"/>
  <c r="J221" i="17"/>
  <c r="I221" i="17"/>
  <c r="H221" i="17"/>
  <c r="G221" i="17"/>
  <c r="F221" i="17"/>
  <c r="E221" i="17"/>
  <c r="D221" i="17"/>
  <c r="C221" i="17"/>
  <c r="B221" i="17"/>
  <c r="Q220" i="17"/>
  <c r="P220" i="17"/>
  <c r="O220" i="17"/>
  <c r="N220" i="17"/>
  <c r="M220" i="17"/>
  <c r="L220" i="17"/>
  <c r="K220" i="17"/>
  <c r="J220" i="17"/>
  <c r="I220" i="17"/>
  <c r="H220" i="17"/>
  <c r="G220" i="17"/>
  <c r="F220" i="17"/>
  <c r="E220" i="17"/>
  <c r="D220" i="17"/>
  <c r="C220" i="17"/>
  <c r="B220" i="17"/>
  <c r="Q219" i="17"/>
  <c r="P219" i="17"/>
  <c r="O219" i="17"/>
  <c r="N219" i="17"/>
  <c r="M219" i="17"/>
  <c r="L219" i="17"/>
  <c r="K219" i="17"/>
  <c r="J219" i="17"/>
  <c r="I219" i="17"/>
  <c r="H219" i="17"/>
  <c r="G219" i="17"/>
  <c r="F219" i="17"/>
  <c r="E219" i="17"/>
  <c r="D219" i="17"/>
  <c r="C219" i="17"/>
  <c r="B219" i="17"/>
  <c r="Q218" i="17"/>
  <c r="P218" i="17"/>
  <c r="O218" i="17"/>
  <c r="N218" i="17"/>
  <c r="M218" i="17"/>
  <c r="L218" i="17"/>
  <c r="K218" i="17"/>
  <c r="J218" i="17"/>
  <c r="I218" i="17"/>
  <c r="H218" i="17"/>
  <c r="G218" i="17"/>
  <c r="F218" i="17"/>
  <c r="E218" i="17"/>
  <c r="D218" i="17"/>
  <c r="C218" i="17"/>
  <c r="B218" i="17"/>
  <c r="Q217" i="17"/>
  <c r="P217" i="17"/>
  <c r="O217" i="17"/>
  <c r="N217" i="17"/>
  <c r="M217" i="17"/>
  <c r="L217" i="17"/>
  <c r="K217" i="17"/>
  <c r="J217" i="17"/>
  <c r="I217" i="17"/>
  <c r="H217" i="17"/>
  <c r="G217" i="17"/>
  <c r="F217" i="17"/>
  <c r="E217" i="17"/>
  <c r="D217" i="17"/>
  <c r="C217" i="17"/>
  <c r="B217" i="17"/>
  <c r="Q216" i="17"/>
  <c r="P216" i="17"/>
  <c r="O216" i="17"/>
  <c r="N216" i="17"/>
  <c r="M216" i="17"/>
  <c r="L216" i="17"/>
  <c r="K216" i="17"/>
  <c r="J216" i="17"/>
  <c r="I216" i="17"/>
  <c r="H216" i="17"/>
  <c r="G216" i="17"/>
  <c r="F216" i="17"/>
  <c r="E216" i="17"/>
  <c r="D216" i="17"/>
  <c r="C216" i="17"/>
  <c r="B216" i="17"/>
  <c r="Q215" i="17"/>
  <c r="P215" i="17"/>
  <c r="O215" i="17"/>
  <c r="N215" i="17"/>
  <c r="M215" i="17"/>
  <c r="L215" i="17"/>
  <c r="K215" i="17"/>
  <c r="J215" i="17"/>
  <c r="I215" i="17"/>
  <c r="H215" i="17"/>
  <c r="G215" i="17"/>
  <c r="F215" i="17"/>
  <c r="E215" i="17"/>
  <c r="D215" i="17"/>
  <c r="C215" i="17"/>
  <c r="B215" i="17"/>
  <c r="Q214" i="17"/>
  <c r="P214" i="17"/>
  <c r="O214" i="17"/>
  <c r="N214" i="17"/>
  <c r="M214" i="17"/>
  <c r="L214" i="17"/>
  <c r="K214" i="17"/>
  <c r="J214" i="17"/>
  <c r="I214" i="17"/>
  <c r="H214" i="17"/>
  <c r="G214" i="17"/>
  <c r="F214" i="17"/>
  <c r="E214" i="17"/>
  <c r="D214" i="17"/>
  <c r="C214" i="17"/>
  <c r="B214" i="17"/>
  <c r="Q213" i="17"/>
  <c r="P213" i="17"/>
  <c r="O213" i="17"/>
  <c r="N213" i="17"/>
  <c r="M213" i="17"/>
  <c r="L213" i="17"/>
  <c r="K213" i="17"/>
  <c r="J213" i="17"/>
  <c r="I213" i="17"/>
  <c r="H213" i="17"/>
  <c r="G213" i="17"/>
  <c r="F213" i="17"/>
  <c r="E213" i="17"/>
  <c r="D213" i="17"/>
  <c r="C213" i="17"/>
  <c r="B213" i="17"/>
  <c r="Q211" i="17"/>
  <c r="P211" i="17"/>
  <c r="O211" i="17"/>
  <c r="N211" i="17"/>
  <c r="M211" i="17"/>
  <c r="L211" i="17"/>
  <c r="K211" i="17"/>
  <c r="J211" i="17"/>
  <c r="I211" i="17"/>
  <c r="H211" i="17"/>
  <c r="G211" i="17"/>
  <c r="F211" i="17"/>
  <c r="E211" i="17"/>
  <c r="D211" i="17"/>
  <c r="C211" i="17"/>
  <c r="B211" i="17"/>
  <c r="Q210" i="17"/>
  <c r="P210" i="17"/>
  <c r="O210" i="17"/>
  <c r="N210" i="17"/>
  <c r="M210" i="17"/>
  <c r="L210" i="17"/>
  <c r="K210" i="17"/>
  <c r="J210" i="17"/>
  <c r="I210" i="17"/>
  <c r="H210" i="17"/>
  <c r="G210" i="17"/>
  <c r="F210" i="17"/>
  <c r="E210" i="17"/>
  <c r="D210" i="17"/>
  <c r="C210" i="17"/>
  <c r="B210" i="17"/>
  <c r="Q209" i="17"/>
  <c r="P209" i="17"/>
  <c r="O209" i="17"/>
  <c r="N209" i="17"/>
  <c r="M209" i="17"/>
  <c r="L209" i="17"/>
  <c r="K209" i="17"/>
  <c r="J209" i="17"/>
  <c r="I209" i="17"/>
  <c r="H209" i="17"/>
  <c r="G209" i="17"/>
  <c r="F209" i="17"/>
  <c r="E209" i="17"/>
  <c r="D209" i="17"/>
  <c r="C209" i="17"/>
  <c r="B209" i="17"/>
  <c r="Q208" i="17"/>
  <c r="P208" i="17"/>
  <c r="O208" i="17"/>
  <c r="N208" i="17"/>
  <c r="M208" i="17"/>
  <c r="L208" i="17"/>
  <c r="K208" i="17"/>
  <c r="J208" i="17"/>
  <c r="I208" i="17"/>
  <c r="H208" i="17"/>
  <c r="G208" i="17"/>
  <c r="F208" i="17"/>
  <c r="E208" i="17"/>
  <c r="D208" i="17"/>
  <c r="C208" i="17"/>
  <c r="B208" i="17"/>
  <c r="Q207" i="17"/>
  <c r="P207" i="17"/>
  <c r="O207" i="17"/>
  <c r="N207" i="17"/>
  <c r="M207" i="17"/>
  <c r="L207" i="17"/>
  <c r="K207" i="17"/>
  <c r="J207" i="17"/>
  <c r="I207" i="17"/>
  <c r="H207" i="17"/>
  <c r="G207" i="17"/>
  <c r="F207" i="17"/>
  <c r="E207" i="17"/>
  <c r="D207" i="17"/>
  <c r="C207" i="17"/>
  <c r="B207" i="17"/>
  <c r="Q206" i="17"/>
  <c r="P206" i="17"/>
  <c r="O206" i="17"/>
  <c r="N206" i="17"/>
  <c r="M206" i="17"/>
  <c r="L206" i="17"/>
  <c r="K206" i="17"/>
  <c r="J206" i="17"/>
  <c r="I206" i="17"/>
  <c r="H206" i="17"/>
  <c r="G206" i="17"/>
  <c r="F206" i="17"/>
  <c r="E206" i="17"/>
  <c r="D206" i="17"/>
  <c r="C206" i="17"/>
  <c r="B206" i="17"/>
  <c r="Q205" i="17"/>
  <c r="P205" i="17"/>
  <c r="O205" i="17"/>
  <c r="N205" i="17"/>
  <c r="M205" i="17"/>
  <c r="L205" i="17"/>
  <c r="K205" i="17"/>
  <c r="J205" i="17"/>
  <c r="I205" i="17"/>
  <c r="H205" i="17"/>
  <c r="G205" i="17"/>
  <c r="F205" i="17"/>
  <c r="E205" i="17"/>
  <c r="D205" i="17"/>
  <c r="C205" i="17"/>
  <c r="B205" i="17"/>
  <c r="Q204" i="17"/>
  <c r="P204" i="17"/>
  <c r="O204" i="17"/>
  <c r="N204" i="17"/>
  <c r="M204" i="17"/>
  <c r="L204" i="17"/>
  <c r="K204" i="17"/>
  <c r="J204" i="17"/>
  <c r="I204" i="17"/>
  <c r="H204" i="17"/>
  <c r="G204" i="17"/>
  <c r="F204" i="17"/>
  <c r="E204" i="17"/>
  <c r="D204" i="17"/>
  <c r="C204" i="17"/>
  <c r="B204" i="17"/>
  <c r="Q203" i="17"/>
  <c r="P203" i="17"/>
  <c r="O203" i="17"/>
  <c r="N203" i="17"/>
  <c r="M203" i="17"/>
  <c r="L203" i="17"/>
  <c r="K203" i="17"/>
  <c r="J203" i="17"/>
  <c r="I203" i="17"/>
  <c r="H203" i="17"/>
  <c r="G203" i="17"/>
  <c r="F203" i="17"/>
  <c r="E203" i="17"/>
  <c r="D203" i="17"/>
  <c r="C203" i="17"/>
  <c r="B203" i="17"/>
  <c r="Q202" i="17"/>
  <c r="P202" i="17"/>
  <c r="O202" i="17"/>
  <c r="N202" i="17"/>
  <c r="M202" i="17"/>
  <c r="L202" i="17"/>
  <c r="K202" i="17"/>
  <c r="J202" i="17"/>
  <c r="I202" i="17"/>
  <c r="H202" i="17"/>
  <c r="G202" i="17"/>
  <c r="F202" i="17"/>
  <c r="E202" i="17"/>
  <c r="D202" i="17"/>
  <c r="C202" i="17"/>
  <c r="B202" i="17"/>
  <c r="Q201" i="17"/>
  <c r="P201" i="17"/>
  <c r="O201" i="17"/>
  <c r="N201" i="17"/>
  <c r="M201" i="17"/>
  <c r="L201" i="17"/>
  <c r="K201" i="17"/>
  <c r="J201" i="17"/>
  <c r="I201" i="17"/>
  <c r="H201" i="17"/>
  <c r="G201" i="17"/>
  <c r="F201" i="17"/>
  <c r="E201" i="17"/>
  <c r="D201" i="17"/>
  <c r="C201" i="17"/>
  <c r="B201" i="17"/>
  <c r="Q200" i="17"/>
  <c r="P200" i="17"/>
  <c r="O200" i="17"/>
  <c r="N200" i="17"/>
  <c r="M200" i="17"/>
  <c r="L200" i="17"/>
  <c r="K200" i="17"/>
  <c r="J200" i="17"/>
  <c r="I200" i="17"/>
  <c r="H200" i="17"/>
  <c r="G200" i="17"/>
  <c r="F200" i="17"/>
  <c r="E200" i="17"/>
  <c r="D200" i="17"/>
  <c r="C200" i="17"/>
  <c r="B200" i="17"/>
  <c r="Q199" i="17"/>
  <c r="P199" i="17"/>
  <c r="O199" i="17"/>
  <c r="N199" i="17"/>
  <c r="M199" i="17"/>
  <c r="L199" i="17"/>
  <c r="K199" i="17"/>
  <c r="J199" i="17"/>
  <c r="I199" i="17"/>
  <c r="H199" i="17"/>
  <c r="G199" i="17"/>
  <c r="F199" i="17"/>
  <c r="E199" i="17"/>
  <c r="D199" i="17"/>
  <c r="C199" i="17"/>
  <c r="B199" i="17"/>
  <c r="Q198" i="17"/>
  <c r="P198" i="17"/>
  <c r="O198" i="17"/>
  <c r="N198" i="17"/>
  <c r="M198" i="17"/>
  <c r="L198" i="17"/>
  <c r="K198" i="17"/>
  <c r="J198" i="17"/>
  <c r="I198" i="17"/>
  <c r="H198" i="17"/>
  <c r="G198" i="17"/>
  <c r="F198" i="17"/>
  <c r="E198" i="17"/>
  <c r="D198" i="17"/>
  <c r="C198" i="17"/>
  <c r="B198" i="17"/>
  <c r="Q140" i="17"/>
  <c r="P140" i="17"/>
  <c r="O140" i="17"/>
  <c r="N140" i="17"/>
  <c r="M140" i="17"/>
  <c r="L140" i="17"/>
  <c r="K140" i="17"/>
  <c r="J140" i="17"/>
  <c r="I140" i="17"/>
  <c r="H140" i="17"/>
  <c r="G140" i="17"/>
  <c r="F140" i="17"/>
  <c r="E140" i="17"/>
  <c r="D140" i="17"/>
  <c r="C140" i="17"/>
  <c r="B140" i="17"/>
  <c r="Q139" i="17"/>
  <c r="P139" i="17"/>
  <c r="O139" i="17"/>
  <c r="N139" i="17"/>
  <c r="M139" i="17"/>
  <c r="L139" i="17"/>
  <c r="K139" i="17"/>
  <c r="J139" i="17"/>
  <c r="I139" i="17"/>
  <c r="H139" i="17"/>
  <c r="G139" i="17"/>
  <c r="F139" i="17"/>
  <c r="E139" i="17"/>
  <c r="D139" i="17"/>
  <c r="C139" i="17"/>
  <c r="B139" i="17"/>
  <c r="Q138" i="17"/>
  <c r="P138" i="17"/>
  <c r="O138" i="17"/>
  <c r="N138" i="17"/>
  <c r="M138" i="17"/>
  <c r="L138" i="17"/>
  <c r="K138" i="17"/>
  <c r="J138" i="17"/>
  <c r="I138" i="17"/>
  <c r="H138" i="17"/>
  <c r="G138" i="17"/>
  <c r="F138" i="17"/>
  <c r="E138" i="17"/>
  <c r="D138" i="17"/>
  <c r="C138" i="17"/>
  <c r="B138" i="17"/>
  <c r="Q137" i="17"/>
  <c r="P137" i="17"/>
  <c r="O137" i="17"/>
  <c r="N137" i="17"/>
  <c r="M137" i="17"/>
  <c r="L137" i="17"/>
  <c r="K137" i="17"/>
  <c r="J137" i="17"/>
  <c r="I137" i="17"/>
  <c r="H137" i="17"/>
  <c r="G137" i="17"/>
  <c r="F137" i="17"/>
  <c r="E137" i="17"/>
  <c r="D137" i="17"/>
  <c r="C137" i="17"/>
  <c r="B137" i="17"/>
  <c r="Q136" i="17"/>
  <c r="P136" i="17"/>
  <c r="O136" i="17"/>
  <c r="N136" i="17"/>
  <c r="M136" i="17"/>
  <c r="L136" i="17"/>
  <c r="K136" i="17"/>
  <c r="J136" i="17"/>
  <c r="I136" i="17"/>
  <c r="H136" i="17"/>
  <c r="G136" i="17"/>
  <c r="F136" i="17"/>
  <c r="E136" i="17"/>
  <c r="D136" i="17"/>
  <c r="C136" i="17"/>
  <c r="B136" i="17"/>
  <c r="Q135" i="17"/>
  <c r="P135" i="17"/>
  <c r="O135" i="17"/>
  <c r="N135" i="17"/>
  <c r="M135" i="17"/>
  <c r="L135" i="17"/>
  <c r="K135" i="17"/>
  <c r="J135" i="17"/>
  <c r="I135" i="17"/>
  <c r="H135" i="17"/>
  <c r="G135" i="17"/>
  <c r="F135" i="17"/>
  <c r="E135" i="17"/>
  <c r="D135" i="17"/>
  <c r="C135" i="17"/>
  <c r="B135" i="17"/>
  <c r="Q134" i="17"/>
  <c r="P134" i="17"/>
  <c r="O134" i="17"/>
  <c r="N134" i="17"/>
  <c r="M134" i="17"/>
  <c r="L134" i="17"/>
  <c r="K134" i="17"/>
  <c r="J134" i="17"/>
  <c r="I134" i="17"/>
  <c r="H134" i="17"/>
  <c r="G134" i="17"/>
  <c r="F134" i="17"/>
  <c r="E134" i="17"/>
  <c r="D134" i="17"/>
  <c r="C134" i="17"/>
  <c r="B134" i="17"/>
  <c r="Q133" i="17"/>
  <c r="P133" i="17"/>
  <c r="O133" i="17"/>
  <c r="N133" i="17"/>
  <c r="M133" i="17"/>
  <c r="L133" i="17"/>
  <c r="K133" i="17"/>
  <c r="J133" i="17"/>
  <c r="I133" i="17"/>
  <c r="H133" i="17"/>
  <c r="G133" i="17"/>
  <c r="F133" i="17"/>
  <c r="E133" i="17"/>
  <c r="D133" i="17"/>
  <c r="C133" i="17"/>
  <c r="B133" i="17"/>
  <c r="Q132" i="17"/>
  <c r="P132" i="17"/>
  <c r="O132" i="17"/>
  <c r="N132" i="17"/>
  <c r="M132" i="17"/>
  <c r="L132" i="17"/>
  <c r="K132" i="17"/>
  <c r="J132" i="17"/>
  <c r="I132" i="17"/>
  <c r="H132" i="17"/>
  <c r="G132" i="17"/>
  <c r="F132" i="17"/>
  <c r="E132" i="17"/>
  <c r="D132" i="17"/>
  <c r="C132" i="17"/>
  <c r="B132" i="17"/>
  <c r="Q130" i="17"/>
  <c r="P130" i="17"/>
  <c r="O130" i="17"/>
  <c r="N130" i="17"/>
  <c r="M130" i="17"/>
  <c r="L130" i="17"/>
  <c r="K130" i="17"/>
  <c r="J130" i="17"/>
  <c r="I130" i="17"/>
  <c r="H130" i="17"/>
  <c r="G130" i="17"/>
  <c r="F130" i="17"/>
  <c r="E130" i="17"/>
  <c r="D130" i="17"/>
  <c r="C130" i="17"/>
  <c r="B130" i="17"/>
  <c r="Q129" i="17"/>
  <c r="P129" i="17"/>
  <c r="O129" i="17"/>
  <c r="N129" i="17"/>
  <c r="M129" i="17"/>
  <c r="L129" i="17"/>
  <c r="K129" i="17"/>
  <c r="J129" i="17"/>
  <c r="I129" i="17"/>
  <c r="H129" i="17"/>
  <c r="G129" i="17"/>
  <c r="F129" i="17"/>
  <c r="E129" i="17"/>
  <c r="D129" i="17"/>
  <c r="C129" i="17"/>
  <c r="B129" i="17"/>
  <c r="Q128" i="17"/>
  <c r="P128" i="17"/>
  <c r="O128" i="17"/>
  <c r="N128" i="17"/>
  <c r="M128" i="17"/>
  <c r="L128" i="17"/>
  <c r="K128" i="17"/>
  <c r="J128" i="17"/>
  <c r="I128" i="17"/>
  <c r="H128" i="17"/>
  <c r="G128" i="17"/>
  <c r="F128" i="17"/>
  <c r="E128" i="17"/>
  <c r="D128" i="17"/>
  <c r="C128" i="17"/>
  <c r="B128" i="17"/>
  <c r="Q127" i="17"/>
  <c r="P127" i="17"/>
  <c r="O127" i="17"/>
  <c r="N127" i="17"/>
  <c r="M127" i="17"/>
  <c r="L127" i="17"/>
  <c r="K127" i="17"/>
  <c r="J127" i="17"/>
  <c r="I127" i="17"/>
  <c r="H127" i="17"/>
  <c r="G127" i="17"/>
  <c r="F127" i="17"/>
  <c r="E127" i="17"/>
  <c r="D127" i="17"/>
  <c r="C127" i="17"/>
  <c r="B127" i="17"/>
  <c r="Q126" i="17"/>
  <c r="P126" i="17"/>
  <c r="O126" i="17"/>
  <c r="N126" i="17"/>
  <c r="M126" i="17"/>
  <c r="L126" i="17"/>
  <c r="K126" i="17"/>
  <c r="J126" i="17"/>
  <c r="I126" i="17"/>
  <c r="H126" i="17"/>
  <c r="G126" i="17"/>
  <c r="F126" i="17"/>
  <c r="E126" i="17"/>
  <c r="D126" i="17"/>
  <c r="C126" i="17"/>
  <c r="B126" i="17"/>
  <c r="Q125" i="17"/>
  <c r="P125" i="17"/>
  <c r="O125" i="17"/>
  <c r="N125" i="17"/>
  <c r="M125" i="17"/>
  <c r="L125" i="17"/>
  <c r="K125" i="17"/>
  <c r="J125" i="17"/>
  <c r="I125" i="17"/>
  <c r="H125" i="17"/>
  <c r="G125" i="17"/>
  <c r="F125" i="17"/>
  <c r="E125" i="17"/>
  <c r="D125" i="17"/>
  <c r="C125" i="17"/>
  <c r="B125" i="17"/>
  <c r="Q124" i="17"/>
  <c r="P124" i="17"/>
  <c r="O124" i="17"/>
  <c r="N124" i="17"/>
  <c r="M124" i="17"/>
  <c r="L124" i="17"/>
  <c r="K124" i="17"/>
  <c r="J124" i="17"/>
  <c r="I124" i="17"/>
  <c r="H124" i="17"/>
  <c r="G124" i="17"/>
  <c r="F124" i="17"/>
  <c r="E124" i="17"/>
  <c r="D124" i="17"/>
  <c r="C124" i="17"/>
  <c r="B124" i="17"/>
  <c r="Q123" i="17"/>
  <c r="P123" i="17"/>
  <c r="O123" i="17"/>
  <c r="N123" i="17"/>
  <c r="M123" i="17"/>
  <c r="L123" i="17"/>
  <c r="K123" i="17"/>
  <c r="J123" i="17"/>
  <c r="I123" i="17"/>
  <c r="H123" i="17"/>
  <c r="G123" i="17"/>
  <c r="F123" i="17"/>
  <c r="E123" i="17"/>
  <c r="D123" i="17"/>
  <c r="C123" i="17"/>
  <c r="B123" i="17"/>
  <c r="Q122" i="17"/>
  <c r="P122" i="17"/>
  <c r="O122" i="17"/>
  <c r="N122" i="17"/>
  <c r="M122" i="17"/>
  <c r="L122" i="17"/>
  <c r="K122" i="17"/>
  <c r="J122" i="17"/>
  <c r="I122" i="17"/>
  <c r="H122" i="17"/>
  <c r="G122" i="17"/>
  <c r="F122" i="17"/>
  <c r="E122" i="17"/>
  <c r="D122" i="17"/>
  <c r="C122" i="17"/>
  <c r="B122" i="17"/>
  <c r="Q121" i="17"/>
  <c r="P121" i="17"/>
  <c r="O121" i="17"/>
  <c r="N121" i="17"/>
  <c r="M121" i="17"/>
  <c r="L121" i="17"/>
  <c r="K121" i="17"/>
  <c r="J121" i="17"/>
  <c r="I121" i="17"/>
  <c r="H121" i="17"/>
  <c r="G121" i="17"/>
  <c r="F121" i="17"/>
  <c r="E121" i="17"/>
  <c r="D121" i="17"/>
  <c r="C121" i="17"/>
  <c r="B121" i="17"/>
  <c r="Q120" i="17"/>
  <c r="P120" i="17"/>
  <c r="O120" i="17"/>
  <c r="N120" i="17"/>
  <c r="M120" i="17"/>
  <c r="L120" i="17"/>
  <c r="K120" i="17"/>
  <c r="J120" i="17"/>
  <c r="I120" i="17"/>
  <c r="H120" i="17"/>
  <c r="G120" i="17"/>
  <c r="F120" i="17"/>
  <c r="E120" i="17"/>
  <c r="D120" i="17"/>
  <c r="C120" i="17"/>
  <c r="B120" i="17"/>
  <c r="Q119" i="17"/>
  <c r="P119" i="17"/>
  <c r="O119" i="17"/>
  <c r="N119" i="17"/>
  <c r="M119" i="17"/>
  <c r="L119" i="17"/>
  <c r="K119" i="17"/>
  <c r="J119" i="17"/>
  <c r="I119" i="17"/>
  <c r="H119" i="17"/>
  <c r="G119" i="17"/>
  <c r="F119" i="17"/>
  <c r="E119" i="17"/>
  <c r="D119" i="17"/>
  <c r="C119" i="17"/>
  <c r="B119" i="17"/>
  <c r="Q118" i="17"/>
  <c r="P118" i="17"/>
  <c r="O118" i="17"/>
  <c r="N118" i="17"/>
  <c r="M118" i="17"/>
  <c r="L118" i="17"/>
  <c r="K118" i="17"/>
  <c r="J118" i="17"/>
  <c r="I118" i="17"/>
  <c r="H118" i="17"/>
  <c r="G118" i="17"/>
  <c r="F118" i="17"/>
  <c r="E118" i="17"/>
  <c r="D118" i="17"/>
  <c r="C118" i="17"/>
  <c r="B118" i="17"/>
  <c r="Q117" i="17"/>
  <c r="P117" i="17"/>
  <c r="O117" i="17"/>
  <c r="N117" i="17"/>
  <c r="M117" i="17"/>
  <c r="L117" i="17"/>
  <c r="K117" i="17"/>
  <c r="J117" i="17"/>
  <c r="I117" i="17"/>
  <c r="H117" i="17"/>
  <c r="G117" i="17"/>
  <c r="F117" i="17"/>
  <c r="E117" i="17"/>
  <c r="D117" i="17"/>
  <c r="C117" i="17"/>
  <c r="B117" i="17"/>
  <c r="Q82" i="17"/>
  <c r="P82" i="17"/>
  <c r="O82" i="17"/>
  <c r="N82" i="17"/>
  <c r="M82" i="17"/>
  <c r="L82" i="17"/>
  <c r="K82" i="17"/>
  <c r="J82" i="17"/>
  <c r="I82" i="17"/>
  <c r="H82" i="17"/>
  <c r="G82" i="17"/>
  <c r="F82" i="17"/>
  <c r="E82" i="17"/>
  <c r="D82" i="17"/>
  <c r="C82" i="17"/>
  <c r="B82" i="17"/>
  <c r="Q76" i="17"/>
  <c r="P76" i="17"/>
  <c r="O76" i="17"/>
  <c r="N76" i="17"/>
  <c r="M76" i="17"/>
  <c r="L76" i="17"/>
  <c r="K76" i="17"/>
  <c r="J76" i="17"/>
  <c r="I76" i="17"/>
  <c r="H76" i="17"/>
  <c r="G76" i="17"/>
  <c r="F76" i="17"/>
  <c r="E76" i="17"/>
  <c r="D76" i="17"/>
  <c r="C76" i="17"/>
  <c r="B76" i="17"/>
  <c r="Q75" i="17"/>
  <c r="P75" i="17"/>
  <c r="O75" i="17"/>
  <c r="N75" i="17"/>
  <c r="M75" i="17"/>
  <c r="L75" i="17"/>
  <c r="K75" i="17"/>
  <c r="J75" i="17"/>
  <c r="I75" i="17"/>
  <c r="H75" i="17"/>
  <c r="G75" i="17"/>
  <c r="F75" i="17"/>
  <c r="E75" i="17"/>
  <c r="D75" i="17"/>
  <c r="C75" i="17"/>
  <c r="B75" i="17"/>
  <c r="Q69" i="17"/>
  <c r="P69" i="17"/>
  <c r="O69" i="17"/>
  <c r="N69" i="17"/>
  <c r="M69" i="17"/>
  <c r="L69" i="17"/>
  <c r="K69" i="17"/>
  <c r="J69" i="17"/>
  <c r="I69" i="17"/>
  <c r="H69" i="17"/>
  <c r="G69" i="17"/>
  <c r="F69" i="17"/>
  <c r="E69" i="17"/>
  <c r="D69" i="17"/>
  <c r="C69" i="17"/>
  <c r="B69" i="17"/>
  <c r="Q62" i="17"/>
  <c r="P62" i="17"/>
  <c r="O62" i="17"/>
  <c r="N62" i="17"/>
  <c r="M62" i="17"/>
  <c r="L62" i="17"/>
  <c r="K62" i="17"/>
  <c r="J62" i="17"/>
  <c r="I62" i="17"/>
  <c r="H62" i="17"/>
  <c r="G62" i="17"/>
  <c r="F62" i="17"/>
  <c r="E62" i="17"/>
  <c r="D62" i="17"/>
  <c r="C62" i="17"/>
  <c r="B62" i="17"/>
  <c r="Q60" i="17"/>
  <c r="P60" i="17"/>
  <c r="O60" i="17"/>
  <c r="N60" i="17"/>
  <c r="M60" i="17"/>
  <c r="L60" i="17"/>
  <c r="K60" i="17"/>
  <c r="J60" i="17"/>
  <c r="I60" i="17"/>
  <c r="H60" i="17"/>
  <c r="G60" i="17"/>
  <c r="F60" i="17"/>
  <c r="E60" i="17"/>
  <c r="D60" i="17"/>
  <c r="C60" i="17"/>
  <c r="B60" i="17"/>
  <c r="Q59" i="17"/>
  <c r="P59" i="17"/>
  <c r="O59" i="17"/>
  <c r="N59" i="17"/>
  <c r="M59" i="17"/>
  <c r="L59" i="17"/>
  <c r="K59" i="17"/>
  <c r="J59" i="17"/>
  <c r="I59" i="17"/>
  <c r="H59" i="17"/>
  <c r="G59" i="17"/>
  <c r="F59" i="17"/>
  <c r="E59" i="17"/>
  <c r="D59" i="17"/>
  <c r="C59" i="17"/>
  <c r="B59" i="17"/>
  <c r="Q55" i="17"/>
  <c r="P55" i="17"/>
  <c r="O55" i="17"/>
  <c r="N55" i="17"/>
  <c r="M55" i="17"/>
  <c r="L55" i="17"/>
  <c r="K55" i="17"/>
  <c r="J55" i="17"/>
  <c r="I55" i="17"/>
  <c r="H55" i="17"/>
  <c r="G55" i="17"/>
  <c r="F55" i="17"/>
  <c r="E55" i="17"/>
  <c r="D55" i="17"/>
  <c r="C55" i="17"/>
  <c r="Q54" i="17"/>
  <c r="P54" i="17"/>
  <c r="O54" i="17"/>
  <c r="N54" i="17"/>
  <c r="M54" i="17"/>
  <c r="L54" i="17"/>
  <c r="K54" i="17"/>
  <c r="J54" i="17"/>
  <c r="I54" i="17"/>
  <c r="H54" i="17"/>
  <c r="G54" i="17"/>
  <c r="F54" i="17"/>
  <c r="E54" i="17"/>
  <c r="D54" i="17"/>
  <c r="C54" i="17"/>
  <c r="Q53" i="17"/>
  <c r="P53" i="17"/>
  <c r="O53" i="17"/>
  <c r="N53" i="17"/>
  <c r="M53" i="17"/>
  <c r="L53" i="17"/>
  <c r="K53" i="17"/>
  <c r="J53" i="17"/>
  <c r="I53" i="17"/>
  <c r="H53" i="17"/>
  <c r="G53" i="17"/>
  <c r="F53" i="17"/>
  <c r="E53" i="17"/>
  <c r="D53" i="17"/>
  <c r="C53" i="17"/>
  <c r="Q52" i="17"/>
  <c r="P52" i="17"/>
  <c r="O52" i="17"/>
  <c r="N52" i="17"/>
  <c r="M52" i="17"/>
  <c r="L52" i="17"/>
  <c r="K52" i="17"/>
  <c r="J52" i="17"/>
  <c r="I52" i="17"/>
  <c r="H52" i="17"/>
  <c r="G52" i="17"/>
  <c r="F52" i="17"/>
  <c r="E52" i="17"/>
  <c r="D52" i="17"/>
  <c r="C52" i="17"/>
  <c r="Q51" i="17"/>
  <c r="P51" i="17"/>
  <c r="O51" i="17"/>
  <c r="N51" i="17"/>
  <c r="M51" i="17"/>
  <c r="L51" i="17"/>
  <c r="K51" i="17"/>
  <c r="J51" i="17"/>
  <c r="I51" i="17"/>
  <c r="H51" i="17"/>
  <c r="G51" i="17"/>
  <c r="F51" i="17"/>
  <c r="E51" i="17"/>
  <c r="D51" i="17"/>
  <c r="C51" i="17"/>
  <c r="Q50" i="17"/>
  <c r="P50" i="17"/>
  <c r="O50" i="17"/>
  <c r="N50" i="17"/>
  <c r="M50" i="17"/>
  <c r="L50" i="17"/>
  <c r="K50" i="17"/>
  <c r="J50" i="17"/>
  <c r="I50" i="17"/>
  <c r="H50" i="17"/>
  <c r="G50" i="17"/>
  <c r="F50" i="17"/>
  <c r="E50" i="17"/>
  <c r="D50" i="17"/>
  <c r="C50" i="17"/>
  <c r="Q49" i="17"/>
  <c r="P49" i="17"/>
  <c r="O49" i="17"/>
  <c r="N49" i="17"/>
  <c r="M49" i="17"/>
  <c r="L49" i="17"/>
  <c r="K49" i="17"/>
  <c r="J49" i="17"/>
  <c r="I49" i="17"/>
  <c r="H49" i="17"/>
  <c r="G49" i="17"/>
  <c r="F49" i="17"/>
  <c r="E49" i="17"/>
  <c r="D49" i="17"/>
  <c r="C49" i="17"/>
  <c r="Q48" i="17"/>
  <c r="P48" i="17"/>
  <c r="O48" i="17"/>
  <c r="N48" i="17"/>
  <c r="M48" i="17"/>
  <c r="L48" i="17"/>
  <c r="K48" i="17"/>
  <c r="J48" i="17"/>
  <c r="I48" i="17"/>
  <c r="H48" i="17"/>
  <c r="G48" i="17"/>
  <c r="F48" i="17"/>
  <c r="E48" i="17"/>
  <c r="D48" i="17"/>
  <c r="C48" i="17"/>
  <c r="Q47" i="17"/>
  <c r="P47" i="17"/>
  <c r="O47" i="17"/>
  <c r="N47" i="17"/>
  <c r="M47" i="17"/>
  <c r="L47" i="17"/>
  <c r="K47" i="17"/>
  <c r="J47" i="17"/>
  <c r="I47" i="17"/>
  <c r="H47" i="17"/>
  <c r="G47" i="17"/>
  <c r="F47" i="17"/>
  <c r="E47" i="17"/>
  <c r="D47" i="17"/>
  <c r="C47" i="17"/>
  <c r="Q46" i="17"/>
  <c r="P46" i="17"/>
  <c r="O46" i="17"/>
  <c r="N46" i="17"/>
  <c r="M46" i="17"/>
  <c r="L46" i="17"/>
  <c r="K46" i="17"/>
  <c r="J46" i="17"/>
  <c r="I46" i="17"/>
  <c r="H46" i="17"/>
  <c r="G46" i="17"/>
  <c r="F46" i="17"/>
  <c r="E46" i="17"/>
  <c r="D46" i="17"/>
  <c r="C46" i="17"/>
  <c r="Q45" i="17"/>
  <c r="P45" i="17"/>
  <c r="O45" i="17"/>
  <c r="N45" i="17"/>
  <c r="M45" i="17"/>
  <c r="L45" i="17"/>
  <c r="K45" i="17"/>
  <c r="J45" i="17"/>
  <c r="I45" i="17"/>
  <c r="H45" i="17"/>
  <c r="G45" i="17"/>
  <c r="F45" i="17"/>
  <c r="E45" i="17"/>
  <c r="D45" i="17"/>
  <c r="C45" i="17"/>
  <c r="Q44" i="17"/>
  <c r="P44" i="17"/>
  <c r="O44" i="17"/>
  <c r="N44" i="17"/>
  <c r="M44" i="17"/>
  <c r="L44" i="17"/>
  <c r="K44" i="17"/>
  <c r="J44" i="17"/>
  <c r="I44" i="17"/>
  <c r="H44" i="17"/>
  <c r="G44" i="17"/>
  <c r="F44" i="17"/>
  <c r="E44" i="17"/>
  <c r="D44" i="17"/>
  <c r="C44" i="17"/>
  <c r="Q43" i="17"/>
  <c r="P43" i="17"/>
  <c r="O43" i="17"/>
  <c r="N43" i="17"/>
  <c r="M43" i="17"/>
  <c r="L43" i="17"/>
  <c r="K43" i="17"/>
  <c r="J43" i="17"/>
  <c r="I43" i="17"/>
  <c r="H43" i="17"/>
  <c r="G43" i="17"/>
  <c r="F43" i="17"/>
  <c r="E43" i="17"/>
  <c r="D43" i="17"/>
  <c r="C43" i="17"/>
  <c r="Q42" i="17"/>
  <c r="P42" i="17"/>
  <c r="O42" i="17"/>
  <c r="N42" i="17"/>
  <c r="M42" i="17"/>
  <c r="L42" i="17"/>
  <c r="K42" i="17"/>
  <c r="J42" i="17"/>
  <c r="I42" i="17"/>
  <c r="H42" i="17"/>
  <c r="G42" i="17"/>
  <c r="F42" i="17"/>
  <c r="E42" i="17"/>
  <c r="D42" i="17"/>
  <c r="C42" i="17"/>
  <c r="Q41" i="17"/>
  <c r="P41" i="17"/>
  <c r="O41" i="17"/>
  <c r="N41" i="17"/>
  <c r="M41" i="17"/>
  <c r="L41" i="17"/>
  <c r="K41" i="17"/>
  <c r="J41" i="17"/>
  <c r="I41" i="17"/>
  <c r="H41" i="17"/>
  <c r="G41" i="17"/>
  <c r="F41" i="17"/>
  <c r="E41" i="17"/>
  <c r="D41" i="17"/>
  <c r="C41" i="17"/>
  <c r="Q40" i="17"/>
  <c r="P40" i="17"/>
  <c r="O40" i="17"/>
  <c r="N40" i="17"/>
  <c r="M40" i="17"/>
  <c r="L40" i="17"/>
  <c r="K40" i="17"/>
  <c r="J40" i="17"/>
  <c r="I40" i="17"/>
  <c r="H40" i="17"/>
  <c r="G40" i="17"/>
  <c r="F40" i="17"/>
  <c r="E40" i="17"/>
  <c r="D40" i="17"/>
  <c r="C40" i="17"/>
  <c r="Q39" i="17"/>
  <c r="P39" i="17"/>
  <c r="O39" i="17"/>
  <c r="N39" i="17"/>
  <c r="M39" i="17"/>
  <c r="L39" i="17"/>
  <c r="K39" i="17"/>
  <c r="J39" i="17"/>
  <c r="I39" i="17"/>
  <c r="H39" i="17"/>
  <c r="G39" i="17"/>
  <c r="F39" i="17"/>
  <c r="E39" i="17"/>
  <c r="D39" i="17"/>
  <c r="C39" i="17"/>
  <c r="Q38" i="17"/>
  <c r="P38" i="17"/>
  <c r="O38" i="17"/>
  <c r="N38" i="17"/>
  <c r="M38" i="17"/>
  <c r="L38" i="17"/>
  <c r="K38" i="17"/>
  <c r="J38" i="17"/>
  <c r="I38" i="17"/>
  <c r="H38" i="17"/>
  <c r="G38" i="17"/>
  <c r="F38" i="17"/>
  <c r="E38" i="17"/>
  <c r="D38" i="17"/>
  <c r="C38" i="17"/>
  <c r="Q37" i="17"/>
  <c r="P37" i="17"/>
  <c r="O37" i="17"/>
  <c r="N37" i="17"/>
  <c r="M37" i="17"/>
  <c r="L37" i="17"/>
  <c r="K37" i="17"/>
  <c r="J37" i="17"/>
  <c r="I37" i="17"/>
  <c r="H37" i="17"/>
  <c r="G37" i="17"/>
  <c r="F37" i="17"/>
  <c r="E37" i="17"/>
  <c r="D37" i="17"/>
  <c r="C37" i="17"/>
  <c r="Q36" i="17"/>
  <c r="P36" i="17"/>
  <c r="O36" i="17"/>
  <c r="N36" i="17"/>
  <c r="M36" i="17"/>
  <c r="L36" i="17"/>
  <c r="K36" i="17"/>
  <c r="J36" i="17"/>
  <c r="I36" i="17"/>
  <c r="H36" i="17"/>
  <c r="G36" i="17"/>
  <c r="F36" i="17"/>
  <c r="E36" i="17"/>
  <c r="D36" i="17"/>
  <c r="C36" i="17"/>
  <c r="Q35" i="17"/>
  <c r="P35" i="17"/>
  <c r="O35" i="17"/>
  <c r="N35" i="17"/>
  <c r="M35" i="17"/>
  <c r="L35" i="17"/>
  <c r="K35" i="17"/>
  <c r="J35" i="17"/>
  <c r="I35" i="17"/>
  <c r="H35" i="17"/>
  <c r="G35" i="17"/>
  <c r="F35" i="17"/>
  <c r="E35" i="17"/>
  <c r="D35" i="17"/>
  <c r="C35" i="17"/>
  <c r="Q34" i="17"/>
  <c r="P34" i="17"/>
  <c r="O34" i="17"/>
  <c r="N34" i="17"/>
  <c r="M34" i="17"/>
  <c r="L34" i="17"/>
  <c r="K34" i="17"/>
  <c r="J34" i="17"/>
  <c r="I34" i="17"/>
  <c r="H34" i="17"/>
  <c r="G34" i="17"/>
  <c r="F34" i="17"/>
  <c r="E34" i="17"/>
  <c r="D34" i="17"/>
  <c r="C34" i="17"/>
  <c r="Q33" i="17"/>
  <c r="P33" i="17"/>
  <c r="O33" i="17"/>
  <c r="N33" i="17"/>
  <c r="M33" i="17"/>
  <c r="L33" i="17"/>
  <c r="K33" i="17"/>
  <c r="J33" i="17"/>
  <c r="I33" i="17"/>
  <c r="H33" i="17"/>
  <c r="G33" i="17"/>
  <c r="F33" i="17"/>
  <c r="E33" i="17"/>
  <c r="D33" i="17"/>
  <c r="C33" i="17"/>
  <c r="Q32" i="17"/>
  <c r="P32" i="17"/>
  <c r="O32" i="17"/>
  <c r="N32" i="17"/>
  <c r="M32" i="17"/>
  <c r="L32" i="17"/>
  <c r="K32" i="17"/>
  <c r="J32" i="17"/>
  <c r="I32" i="17"/>
  <c r="H32" i="17"/>
  <c r="G32" i="17"/>
  <c r="F32" i="17"/>
  <c r="E32" i="17"/>
  <c r="D32" i="17"/>
  <c r="C32" i="17"/>
  <c r="Q31" i="17"/>
  <c r="P31" i="17"/>
  <c r="O31" i="17"/>
  <c r="N31" i="17"/>
  <c r="M31" i="17"/>
  <c r="L31" i="17"/>
  <c r="K31" i="17"/>
  <c r="J31" i="17"/>
  <c r="I31" i="17"/>
  <c r="H31" i="17"/>
  <c r="G31" i="17"/>
  <c r="F31" i="17"/>
  <c r="E31" i="17"/>
  <c r="D31" i="17"/>
  <c r="C31" i="17"/>
  <c r="Q30" i="17"/>
  <c r="P30" i="17"/>
  <c r="O30" i="17"/>
  <c r="N30" i="17"/>
  <c r="M30" i="17"/>
  <c r="L30" i="17"/>
  <c r="K30" i="17"/>
  <c r="J30" i="17"/>
  <c r="I30" i="17"/>
  <c r="H30" i="17"/>
  <c r="G30" i="17"/>
  <c r="F30" i="17"/>
  <c r="E30" i="17"/>
  <c r="D30" i="17"/>
  <c r="C30" i="17"/>
  <c r="Q28" i="17"/>
  <c r="P28" i="17"/>
  <c r="O28" i="17"/>
  <c r="N28" i="17"/>
  <c r="M28" i="17"/>
  <c r="L28" i="17"/>
  <c r="K28" i="17"/>
  <c r="J28" i="17"/>
  <c r="I28" i="17"/>
  <c r="H28" i="17"/>
  <c r="G28" i="17"/>
  <c r="F28" i="17"/>
  <c r="E28" i="17"/>
  <c r="D28" i="17"/>
  <c r="C28" i="17"/>
  <c r="B28" i="17"/>
  <c r="Q27" i="17"/>
  <c r="P27" i="17"/>
  <c r="O27" i="17"/>
  <c r="N27" i="17"/>
  <c r="M27" i="17"/>
  <c r="L27" i="17"/>
  <c r="K27" i="17"/>
  <c r="J27" i="17"/>
  <c r="I27" i="17"/>
  <c r="H27" i="17"/>
  <c r="G27" i="17"/>
  <c r="F27" i="17"/>
  <c r="E27" i="17"/>
  <c r="D27" i="17"/>
  <c r="C27" i="17"/>
  <c r="B27" i="17"/>
  <c r="Q26" i="17"/>
  <c r="P26" i="17"/>
  <c r="O26" i="17"/>
  <c r="N26" i="17"/>
  <c r="M26" i="17"/>
  <c r="L26" i="17"/>
  <c r="K26" i="17"/>
  <c r="J26" i="17"/>
  <c r="I26" i="17"/>
  <c r="H26" i="17"/>
  <c r="G26" i="17"/>
  <c r="F26" i="17"/>
  <c r="E26" i="17"/>
  <c r="D26" i="17"/>
  <c r="C26" i="17"/>
  <c r="B26" i="17"/>
  <c r="Q25" i="17"/>
  <c r="P25" i="17"/>
  <c r="O25" i="17"/>
  <c r="N25" i="17"/>
  <c r="M25" i="17"/>
  <c r="L25" i="17"/>
  <c r="K25" i="17"/>
  <c r="J25" i="17"/>
  <c r="I25" i="17"/>
  <c r="H25" i="17"/>
  <c r="G25" i="17"/>
  <c r="F25" i="17"/>
  <c r="E25" i="17"/>
  <c r="D25" i="17"/>
  <c r="C25" i="17"/>
  <c r="B25" i="17"/>
  <c r="Q24" i="17"/>
  <c r="P24" i="17"/>
  <c r="O24" i="17"/>
  <c r="N24" i="17"/>
  <c r="M24" i="17"/>
  <c r="L24" i="17"/>
  <c r="K24" i="17"/>
  <c r="J24" i="17"/>
  <c r="I24" i="17"/>
  <c r="H24" i="17"/>
  <c r="G24" i="17"/>
  <c r="F24" i="17"/>
  <c r="E24" i="17"/>
  <c r="D24" i="17"/>
  <c r="C24" i="17"/>
  <c r="B24" i="17"/>
  <c r="Q23" i="17"/>
  <c r="P23" i="17"/>
  <c r="O23" i="17"/>
  <c r="N23" i="17"/>
  <c r="M23" i="17"/>
  <c r="L23" i="17"/>
  <c r="K23" i="17"/>
  <c r="J23" i="17"/>
  <c r="I23" i="17"/>
  <c r="H23" i="17"/>
  <c r="G23" i="17"/>
  <c r="F23" i="17"/>
  <c r="E23" i="17"/>
  <c r="D23" i="17"/>
  <c r="C23" i="17"/>
  <c r="B23" i="17"/>
  <c r="Q22" i="17"/>
  <c r="P22" i="17"/>
  <c r="O22" i="17"/>
  <c r="N22" i="17"/>
  <c r="M22" i="17"/>
  <c r="L22" i="17"/>
  <c r="K22" i="17"/>
  <c r="J22" i="17"/>
  <c r="I22" i="17"/>
  <c r="H22" i="17"/>
  <c r="G22" i="17"/>
  <c r="F22" i="17"/>
  <c r="E22" i="17"/>
  <c r="D22" i="17"/>
  <c r="C22" i="17"/>
  <c r="B22" i="17"/>
  <c r="Q21" i="17"/>
  <c r="P21" i="17"/>
  <c r="O21" i="17"/>
  <c r="N21" i="17"/>
  <c r="M21" i="17"/>
  <c r="L21" i="17"/>
  <c r="K21" i="17"/>
  <c r="J21" i="17"/>
  <c r="I21" i="17"/>
  <c r="H21" i="17"/>
  <c r="G21" i="17"/>
  <c r="F21" i="17"/>
  <c r="E21" i="17"/>
  <c r="D21" i="17"/>
  <c r="C21" i="17"/>
  <c r="B21" i="17"/>
  <c r="Q20" i="17"/>
  <c r="P20" i="17"/>
  <c r="O20" i="17"/>
  <c r="N20" i="17"/>
  <c r="M20" i="17"/>
  <c r="L20" i="17"/>
  <c r="K20" i="17"/>
  <c r="J20" i="17"/>
  <c r="I20" i="17"/>
  <c r="H20" i="17"/>
  <c r="G20" i="17"/>
  <c r="F20" i="17"/>
  <c r="E20" i="17"/>
  <c r="D20" i="17"/>
  <c r="C20" i="17"/>
  <c r="B20" i="17"/>
  <c r="Q19" i="17"/>
  <c r="P19" i="17"/>
  <c r="O19" i="17"/>
  <c r="N19" i="17"/>
  <c r="M19" i="17"/>
  <c r="L19" i="17"/>
  <c r="K19" i="17"/>
  <c r="J19" i="17"/>
  <c r="I19" i="17"/>
  <c r="H19" i="17"/>
  <c r="G19" i="17"/>
  <c r="F19" i="17"/>
  <c r="E19" i="17"/>
  <c r="D19" i="17"/>
  <c r="C19" i="17"/>
  <c r="B19" i="17"/>
  <c r="Q18" i="17"/>
  <c r="P18" i="17"/>
  <c r="O18" i="17"/>
  <c r="N18" i="17"/>
  <c r="M18" i="17"/>
  <c r="L18" i="17"/>
  <c r="K18" i="17"/>
  <c r="J18" i="17"/>
  <c r="I18" i="17"/>
  <c r="H18" i="17"/>
  <c r="G18" i="17"/>
  <c r="F18" i="17"/>
  <c r="E18" i="17"/>
  <c r="D18" i="17"/>
  <c r="C18" i="17"/>
  <c r="B18" i="17"/>
  <c r="Q17" i="17"/>
  <c r="P17" i="17"/>
  <c r="O17" i="17"/>
  <c r="N17" i="17"/>
  <c r="M17" i="17"/>
  <c r="L17" i="17"/>
  <c r="K17" i="17"/>
  <c r="J17" i="17"/>
  <c r="I17" i="17"/>
  <c r="H17" i="17"/>
  <c r="G17" i="17"/>
  <c r="F17" i="17"/>
  <c r="E17" i="17"/>
  <c r="D17" i="17"/>
  <c r="C17" i="17"/>
  <c r="B17" i="17"/>
  <c r="Q16" i="17"/>
  <c r="P16" i="17"/>
  <c r="O16" i="17"/>
  <c r="N16" i="17"/>
  <c r="M16" i="17"/>
  <c r="L16" i="17"/>
  <c r="K16" i="17"/>
  <c r="J16" i="17"/>
  <c r="I16" i="17"/>
  <c r="H16" i="17"/>
  <c r="G16" i="17"/>
  <c r="F16" i="17"/>
  <c r="E16" i="17"/>
  <c r="D16" i="17"/>
  <c r="C16" i="17"/>
  <c r="B16" i="17"/>
  <c r="Q15" i="17"/>
  <c r="P15" i="17"/>
  <c r="O15" i="17"/>
  <c r="N15" i="17"/>
  <c r="M15" i="17"/>
  <c r="L15" i="17"/>
  <c r="K15" i="17"/>
  <c r="J15" i="17"/>
  <c r="I15" i="17"/>
  <c r="H15" i="17"/>
  <c r="G15" i="17"/>
  <c r="F15" i="17"/>
  <c r="E15" i="17"/>
  <c r="D15" i="17"/>
  <c r="C15" i="17"/>
  <c r="B15" i="17"/>
  <c r="Q14" i="17"/>
  <c r="P14" i="17"/>
  <c r="O14" i="17"/>
  <c r="N14" i="17"/>
  <c r="M14" i="17"/>
  <c r="L14" i="17"/>
  <c r="K14" i="17"/>
  <c r="J14" i="17"/>
  <c r="I14" i="17"/>
  <c r="H14" i="17"/>
  <c r="G14" i="17"/>
  <c r="F14" i="17"/>
  <c r="E14" i="17"/>
  <c r="D14" i="17"/>
  <c r="C14" i="17"/>
  <c r="B14" i="17"/>
  <c r="Q13" i="17"/>
  <c r="P13" i="17"/>
  <c r="O13" i="17"/>
  <c r="N13" i="17"/>
  <c r="M13" i="17"/>
  <c r="L13" i="17"/>
  <c r="K13" i="17"/>
  <c r="J13" i="17"/>
  <c r="I13" i="17"/>
  <c r="H13" i="17"/>
  <c r="G13" i="17"/>
  <c r="F13" i="17"/>
  <c r="E13" i="17"/>
  <c r="D13" i="17"/>
  <c r="C13" i="17"/>
  <c r="B13" i="17"/>
  <c r="Q12" i="17"/>
  <c r="P12" i="17"/>
  <c r="O12" i="17"/>
  <c r="N12" i="17"/>
  <c r="M12" i="17"/>
  <c r="L12" i="17"/>
  <c r="K12" i="17"/>
  <c r="J12" i="17"/>
  <c r="I12" i="17"/>
  <c r="H12" i="17"/>
  <c r="G12" i="17"/>
  <c r="F12" i="17"/>
  <c r="E12" i="17"/>
  <c r="D12" i="17"/>
  <c r="C12" i="17"/>
  <c r="B12" i="17"/>
  <c r="Q11" i="17"/>
  <c r="P11" i="17"/>
  <c r="O11" i="17"/>
  <c r="N11" i="17"/>
  <c r="M11" i="17"/>
  <c r="L11" i="17"/>
  <c r="K11" i="17"/>
  <c r="J11" i="17"/>
  <c r="I11" i="17"/>
  <c r="H11" i="17"/>
  <c r="G11" i="17"/>
  <c r="F11" i="17"/>
  <c r="E11" i="17"/>
  <c r="D11" i="17"/>
  <c r="C11" i="17"/>
  <c r="B11" i="17"/>
  <c r="Q10" i="17"/>
  <c r="P10" i="17"/>
  <c r="O10" i="17"/>
  <c r="N10" i="17"/>
  <c r="M10" i="17"/>
  <c r="L10" i="17"/>
  <c r="K10" i="17"/>
  <c r="J10" i="17"/>
  <c r="I10" i="17"/>
  <c r="H10" i="17"/>
  <c r="G10" i="17"/>
  <c r="F10" i="17"/>
  <c r="E10" i="17"/>
  <c r="D10" i="17"/>
  <c r="C10" i="17"/>
  <c r="B10" i="17"/>
  <c r="Q9" i="17"/>
  <c r="P9" i="17"/>
  <c r="O9" i="17"/>
  <c r="N9" i="17"/>
  <c r="M9" i="17"/>
  <c r="L9" i="17"/>
  <c r="K9" i="17"/>
  <c r="J9" i="17"/>
  <c r="I9" i="17"/>
  <c r="H9" i="17"/>
  <c r="G9" i="17"/>
  <c r="F9" i="17"/>
  <c r="E9" i="17"/>
  <c r="D9" i="17"/>
  <c r="C9" i="17"/>
  <c r="B9" i="17"/>
  <c r="Q8" i="17"/>
  <c r="P8" i="17"/>
  <c r="O8" i="17"/>
  <c r="N8" i="17"/>
  <c r="M8" i="17"/>
  <c r="L8" i="17"/>
  <c r="K8" i="17"/>
  <c r="J8" i="17"/>
  <c r="I8" i="17"/>
  <c r="H8" i="17"/>
  <c r="G8" i="17"/>
  <c r="F8" i="17"/>
  <c r="E8" i="17"/>
  <c r="D8" i="17"/>
  <c r="C8" i="17"/>
  <c r="B8" i="17"/>
  <c r="Q7" i="17"/>
  <c r="P7" i="17"/>
  <c r="O7" i="17"/>
  <c r="N7" i="17"/>
  <c r="M7" i="17"/>
  <c r="L7" i="17"/>
  <c r="K7" i="17"/>
  <c r="J7" i="17"/>
  <c r="I7" i="17"/>
  <c r="H7" i="17"/>
  <c r="G7" i="17"/>
  <c r="F7" i="17"/>
  <c r="E7" i="17"/>
  <c r="D7" i="17"/>
  <c r="C7" i="17"/>
  <c r="B7" i="17"/>
  <c r="Q6" i="17"/>
  <c r="P6" i="17"/>
  <c r="O6" i="17"/>
  <c r="N6" i="17"/>
  <c r="M6" i="17"/>
  <c r="L6" i="17"/>
  <c r="K6" i="17"/>
  <c r="J6" i="17"/>
  <c r="I6" i="17"/>
  <c r="H6" i="17"/>
  <c r="G6" i="17"/>
  <c r="F6" i="17"/>
  <c r="E6" i="17"/>
  <c r="D6" i="17"/>
  <c r="C6" i="17"/>
  <c r="B6" i="17"/>
  <c r="Q5" i="17"/>
  <c r="P5" i="17"/>
  <c r="O5" i="17"/>
  <c r="N5" i="17"/>
  <c r="M5" i="17"/>
  <c r="L5" i="17"/>
  <c r="K5" i="17"/>
  <c r="J5" i="17"/>
  <c r="I5" i="17"/>
  <c r="H5" i="17"/>
  <c r="G5" i="17"/>
  <c r="F5" i="17"/>
  <c r="E5" i="17"/>
  <c r="D5" i="17"/>
  <c r="C5" i="17"/>
  <c r="B5" i="17"/>
  <c r="Q4" i="17"/>
  <c r="P4" i="17"/>
  <c r="O4" i="17"/>
  <c r="N4" i="17"/>
  <c r="M4" i="17"/>
  <c r="L4" i="17"/>
  <c r="K4" i="17"/>
  <c r="J4" i="17"/>
  <c r="I4" i="17"/>
  <c r="H4" i="17"/>
  <c r="G4" i="17"/>
  <c r="F4" i="17"/>
  <c r="E4" i="17"/>
  <c r="D4" i="17"/>
  <c r="C4" i="17"/>
  <c r="B4" i="17"/>
  <c r="Q3" i="17"/>
  <c r="P3" i="17"/>
  <c r="O3" i="17"/>
  <c r="N3" i="17"/>
  <c r="M3" i="17"/>
  <c r="L3" i="17"/>
  <c r="K3" i="17"/>
  <c r="J3" i="17"/>
  <c r="I3" i="17"/>
  <c r="H3" i="17"/>
  <c r="G3" i="17"/>
  <c r="F3" i="17"/>
  <c r="E3" i="17"/>
  <c r="D3" i="17"/>
  <c r="C3" i="17"/>
  <c r="B3" i="17"/>
  <c r="Q74" i="25" l="1"/>
  <c r="Q72" i="25" s="1"/>
  <c r="R41" i="25"/>
  <c r="R40" i="25"/>
  <c r="S40" i="25" s="1"/>
  <c r="R39" i="25"/>
  <c r="H47" i="25"/>
  <c r="P47" i="25"/>
  <c r="H18" i="26"/>
  <c r="H17" i="26" s="1"/>
  <c r="H118" i="26" s="1"/>
  <c r="P18" i="26"/>
  <c r="P17" i="26" s="1"/>
  <c r="P118" i="26" s="1"/>
  <c r="H19" i="26"/>
  <c r="N22" i="26"/>
  <c r="C57" i="26"/>
  <c r="K57" i="26"/>
  <c r="H93" i="26"/>
  <c r="O22" i="26"/>
  <c r="B73" i="26"/>
  <c r="J73" i="26"/>
  <c r="L93" i="26"/>
  <c r="H13" i="26"/>
  <c r="B119" i="26"/>
  <c r="M21" i="26"/>
  <c r="E13" i="26"/>
  <c r="E12" i="26" s="1"/>
  <c r="C73" i="26"/>
  <c r="K73" i="26"/>
  <c r="D89" i="26"/>
  <c r="L13" i="26"/>
  <c r="D92" i="26"/>
  <c r="B101" i="26"/>
  <c r="O13" i="26"/>
  <c r="O12" i="26" s="1"/>
  <c r="H57" i="26"/>
  <c r="P57" i="26"/>
  <c r="H92" i="26"/>
  <c r="B102" i="26"/>
  <c r="E22" i="26"/>
  <c r="E21" i="26" s="1"/>
  <c r="F73" i="26"/>
  <c r="N73" i="26"/>
  <c r="L92" i="26"/>
  <c r="F18" i="26"/>
  <c r="N18" i="26"/>
  <c r="N17" i="26" s="1"/>
  <c r="F19" i="26"/>
  <c r="N19" i="26"/>
  <c r="F22" i="26"/>
  <c r="F96" i="26" s="1"/>
  <c r="G73" i="26"/>
  <c r="O73" i="26"/>
  <c r="P92" i="26"/>
  <c r="P114" i="26"/>
  <c r="P12" i="26"/>
  <c r="Q14" i="26"/>
  <c r="Q13" i="26" s="1"/>
  <c r="Q12" i="26" s="1"/>
  <c r="Q22" i="26"/>
  <c r="L114" i="26"/>
  <c r="L12" i="26"/>
  <c r="I14" i="26"/>
  <c r="I13" i="26" s="1"/>
  <c r="I12" i="26" s="1"/>
  <c r="I22" i="26"/>
  <c r="I87" i="26" s="1"/>
  <c r="H114" i="26"/>
  <c r="J88" i="26"/>
  <c r="J22" i="26"/>
  <c r="J21" i="26" s="1"/>
  <c r="M13" i="26"/>
  <c r="M12" i="26" s="1"/>
  <c r="N14" i="26"/>
  <c r="N13" i="26" s="1"/>
  <c r="N12" i="26" s="1"/>
  <c r="M69" i="26"/>
  <c r="B89" i="26"/>
  <c r="B15" i="26"/>
  <c r="B98" i="26"/>
  <c r="C22" i="26"/>
  <c r="C69" i="26" s="1"/>
  <c r="C14" i="26"/>
  <c r="G97" i="26"/>
  <c r="G14" i="26"/>
  <c r="G22" i="26"/>
  <c r="G87" i="26" s="1"/>
  <c r="K97" i="26"/>
  <c r="K22" i="26"/>
  <c r="K96" i="26" s="1"/>
  <c r="K14" i="26"/>
  <c r="C98" i="26"/>
  <c r="C15" i="26"/>
  <c r="G98" i="26"/>
  <c r="G15" i="26"/>
  <c r="K98" i="26"/>
  <c r="K15" i="26"/>
  <c r="C99" i="26"/>
  <c r="C16" i="26"/>
  <c r="G99" i="26"/>
  <c r="G16" i="26"/>
  <c r="K99" i="26"/>
  <c r="K16" i="26"/>
  <c r="B88" i="26"/>
  <c r="B97" i="26"/>
  <c r="B14" i="26"/>
  <c r="B22" i="26"/>
  <c r="B87" i="26" s="1"/>
  <c r="B90" i="26"/>
  <c r="B99" i="26"/>
  <c r="B16" i="26"/>
  <c r="J97" i="26"/>
  <c r="F21" i="26"/>
  <c r="F69" i="26"/>
  <c r="N69" i="26"/>
  <c r="J96" i="26"/>
  <c r="J98" i="26"/>
  <c r="J99" i="26"/>
  <c r="D15" i="26"/>
  <c r="D13" i="26" s="1"/>
  <c r="D115" i="26" s="1"/>
  <c r="E69" i="26"/>
  <c r="D90" i="26"/>
  <c r="F14" i="26"/>
  <c r="J14" i="26"/>
  <c r="F15" i="26"/>
  <c r="J15" i="26"/>
  <c r="F16" i="26"/>
  <c r="J16" i="26"/>
  <c r="O69" i="26"/>
  <c r="C108" i="26"/>
  <c r="C107" i="26"/>
  <c r="C106" i="26"/>
  <c r="C105" i="26"/>
  <c r="G108" i="26"/>
  <c r="G107" i="26"/>
  <c r="G106" i="26"/>
  <c r="G105" i="26"/>
  <c r="K108" i="26"/>
  <c r="K107" i="26"/>
  <c r="K106" i="26"/>
  <c r="K105" i="26"/>
  <c r="K87" i="26"/>
  <c r="O108" i="26"/>
  <c r="O107" i="26"/>
  <c r="O106" i="26"/>
  <c r="O105" i="26"/>
  <c r="O87" i="26"/>
  <c r="C111" i="26"/>
  <c r="C110" i="26"/>
  <c r="C109" i="26"/>
  <c r="C91" i="26"/>
  <c r="G111" i="26"/>
  <c r="G110" i="26"/>
  <c r="G109" i="26"/>
  <c r="G91" i="26"/>
  <c r="K111" i="26"/>
  <c r="K110" i="26"/>
  <c r="K109" i="26"/>
  <c r="K91" i="26"/>
  <c r="O111" i="26"/>
  <c r="O110" i="26"/>
  <c r="O109" i="26"/>
  <c r="O91" i="26"/>
  <c r="O114" i="26"/>
  <c r="O78" i="26"/>
  <c r="O115" i="26"/>
  <c r="O116" i="26"/>
  <c r="O117" i="26"/>
  <c r="C118" i="26"/>
  <c r="C82" i="26"/>
  <c r="G118" i="26"/>
  <c r="G82" i="26"/>
  <c r="K118" i="26"/>
  <c r="K82" i="26"/>
  <c r="O118" i="26"/>
  <c r="O82" i="26"/>
  <c r="C119" i="26"/>
  <c r="G119" i="26"/>
  <c r="K119" i="26"/>
  <c r="O119" i="26"/>
  <c r="C120" i="26"/>
  <c r="G120" i="26"/>
  <c r="K120" i="26"/>
  <c r="O120" i="26"/>
  <c r="K21" i="26"/>
  <c r="C97" i="26"/>
  <c r="C88" i="26"/>
  <c r="I97" i="26"/>
  <c r="I88" i="26"/>
  <c r="I98" i="26"/>
  <c r="I89" i="26"/>
  <c r="I99" i="26"/>
  <c r="I90" i="26"/>
  <c r="K69" i="26"/>
  <c r="D82" i="26"/>
  <c r="B107" i="26"/>
  <c r="B111" i="26"/>
  <c r="D108" i="26"/>
  <c r="D107" i="26"/>
  <c r="D106" i="26"/>
  <c r="D105" i="26"/>
  <c r="H108" i="26"/>
  <c r="H107" i="26"/>
  <c r="H106" i="26"/>
  <c r="H105" i="26"/>
  <c r="L108" i="26"/>
  <c r="L107" i="26"/>
  <c r="L106" i="26"/>
  <c r="L105" i="26"/>
  <c r="P108" i="26"/>
  <c r="P107" i="26"/>
  <c r="P106" i="26"/>
  <c r="P105" i="26"/>
  <c r="D111" i="26"/>
  <c r="D110" i="26"/>
  <c r="D109" i="26"/>
  <c r="H111" i="26"/>
  <c r="H110" i="26"/>
  <c r="H109" i="26"/>
  <c r="L111" i="26"/>
  <c r="L110" i="26"/>
  <c r="L109" i="26"/>
  <c r="P111" i="26"/>
  <c r="P110" i="26"/>
  <c r="P109" i="26"/>
  <c r="H115" i="26"/>
  <c r="L115" i="26"/>
  <c r="P115" i="26"/>
  <c r="H116" i="26"/>
  <c r="L116" i="26"/>
  <c r="P116" i="26"/>
  <c r="H117" i="26"/>
  <c r="L117" i="26"/>
  <c r="P117" i="26"/>
  <c r="D119" i="26"/>
  <c r="L119" i="26"/>
  <c r="P119" i="26"/>
  <c r="D120" i="26"/>
  <c r="L120" i="26"/>
  <c r="P120" i="26"/>
  <c r="E96" i="26"/>
  <c r="E97" i="26"/>
  <c r="E88" i="26"/>
  <c r="E98" i="26"/>
  <c r="E89" i="26"/>
  <c r="E99" i="26"/>
  <c r="E90" i="26"/>
  <c r="H89" i="26"/>
  <c r="H90" i="26"/>
  <c r="H91" i="26"/>
  <c r="B108" i="26"/>
  <c r="B118" i="26"/>
  <c r="E108" i="26"/>
  <c r="E107" i="26"/>
  <c r="E106" i="26"/>
  <c r="E105" i="26"/>
  <c r="E87" i="26"/>
  <c r="I108" i="26"/>
  <c r="I107" i="26"/>
  <c r="I106" i="26"/>
  <c r="I105" i="26"/>
  <c r="M108" i="26"/>
  <c r="M107" i="26"/>
  <c r="M106" i="26"/>
  <c r="M105" i="26"/>
  <c r="M87" i="26"/>
  <c r="Q108" i="26"/>
  <c r="Q107" i="26"/>
  <c r="Q106" i="26"/>
  <c r="Q105" i="26"/>
  <c r="Q87" i="26"/>
  <c r="E111" i="26"/>
  <c r="E110" i="26"/>
  <c r="E109" i="26"/>
  <c r="E91" i="26"/>
  <c r="I111" i="26"/>
  <c r="I110" i="26"/>
  <c r="I109" i="26"/>
  <c r="I91" i="26"/>
  <c r="M111" i="26"/>
  <c r="M110" i="26"/>
  <c r="M109" i="26"/>
  <c r="M91" i="26"/>
  <c r="Q111" i="26"/>
  <c r="Q110" i="26"/>
  <c r="Q109" i="26"/>
  <c r="Q91" i="26"/>
  <c r="E114" i="26"/>
  <c r="E78" i="26"/>
  <c r="I114" i="26"/>
  <c r="I78" i="26"/>
  <c r="M114" i="26"/>
  <c r="M78" i="26"/>
  <c r="E115" i="26"/>
  <c r="M115" i="26"/>
  <c r="E116" i="26"/>
  <c r="M116" i="26"/>
  <c r="E117" i="26"/>
  <c r="M117" i="26"/>
  <c r="E118" i="26"/>
  <c r="E82" i="26"/>
  <c r="I118" i="26"/>
  <c r="I82" i="26"/>
  <c r="M118" i="26"/>
  <c r="M82" i="26"/>
  <c r="Q118" i="26"/>
  <c r="Q82" i="26"/>
  <c r="E119" i="26"/>
  <c r="I119" i="26"/>
  <c r="M119" i="26"/>
  <c r="Q119" i="26"/>
  <c r="E120" i="26"/>
  <c r="I120" i="26"/>
  <c r="M120" i="26"/>
  <c r="Q120" i="26"/>
  <c r="Q97" i="26"/>
  <c r="Q88" i="26"/>
  <c r="Q98" i="26"/>
  <c r="Q89" i="26"/>
  <c r="Q99" i="26"/>
  <c r="Q90" i="26"/>
  <c r="E101" i="26"/>
  <c r="E92" i="26"/>
  <c r="I101" i="26"/>
  <c r="I92" i="26"/>
  <c r="M101" i="26"/>
  <c r="M92" i="26"/>
  <c r="Q101" i="26"/>
  <c r="Q92" i="26"/>
  <c r="E102" i="26"/>
  <c r="E93" i="26"/>
  <c r="I102" i="26"/>
  <c r="I93" i="26"/>
  <c r="M102" i="26"/>
  <c r="M93" i="26"/>
  <c r="Q102" i="26"/>
  <c r="Q93" i="26"/>
  <c r="E73" i="26"/>
  <c r="I73" i="26"/>
  <c r="M73" i="26"/>
  <c r="Q73" i="26"/>
  <c r="D97" i="26"/>
  <c r="D22" i="26"/>
  <c r="H97" i="26"/>
  <c r="H22" i="26"/>
  <c r="L97" i="26"/>
  <c r="L22" i="26"/>
  <c r="L87" i="26" s="1"/>
  <c r="P97" i="26"/>
  <c r="P22" i="26"/>
  <c r="P78" i="26" s="1"/>
  <c r="L82" i="26"/>
  <c r="L88" i="26"/>
  <c r="L89" i="26"/>
  <c r="L90" i="26"/>
  <c r="L91" i="26"/>
  <c r="B105" i="26"/>
  <c r="B109" i="26"/>
  <c r="F87" i="26"/>
  <c r="F108" i="26"/>
  <c r="F107" i="26"/>
  <c r="F106" i="26"/>
  <c r="F105" i="26"/>
  <c r="J108" i="26"/>
  <c r="J107" i="26"/>
  <c r="J106" i="26"/>
  <c r="J105" i="26"/>
  <c r="J87" i="26"/>
  <c r="N108" i="26"/>
  <c r="N107" i="26"/>
  <c r="N106" i="26"/>
  <c r="N105" i="26"/>
  <c r="N87" i="26"/>
  <c r="F91" i="26"/>
  <c r="F111" i="26"/>
  <c r="F110" i="26"/>
  <c r="F109" i="26"/>
  <c r="J111" i="26"/>
  <c r="J110" i="26"/>
  <c r="J109" i="26"/>
  <c r="J91" i="26"/>
  <c r="N111" i="26"/>
  <c r="N110" i="26"/>
  <c r="N109" i="26"/>
  <c r="N91" i="26"/>
  <c r="N114" i="26"/>
  <c r="N78" i="26"/>
  <c r="N115" i="26"/>
  <c r="N116" i="26"/>
  <c r="N117" i="26"/>
  <c r="J118" i="26"/>
  <c r="J82" i="26"/>
  <c r="N118" i="26"/>
  <c r="N82" i="26"/>
  <c r="J119" i="26"/>
  <c r="N119" i="26"/>
  <c r="J120" i="26"/>
  <c r="N120" i="26"/>
  <c r="M97" i="26"/>
  <c r="M88" i="26"/>
  <c r="M98" i="26"/>
  <c r="M89" i="26"/>
  <c r="M99" i="26"/>
  <c r="M90" i="26"/>
  <c r="P82" i="26"/>
  <c r="P87" i="26"/>
  <c r="P88" i="26"/>
  <c r="P89" i="26"/>
  <c r="P90" i="26"/>
  <c r="P91" i="26"/>
  <c r="B106" i="26"/>
  <c r="B110" i="26"/>
  <c r="B120" i="26"/>
  <c r="F101" i="26"/>
  <c r="F102" i="26"/>
  <c r="O102" i="26"/>
  <c r="O93" i="26"/>
  <c r="F88" i="26"/>
  <c r="N88" i="26"/>
  <c r="F89" i="26"/>
  <c r="N89" i="26"/>
  <c r="F90" i="26"/>
  <c r="N90" i="26"/>
  <c r="J92" i="26"/>
  <c r="N92" i="26"/>
  <c r="J93" i="26"/>
  <c r="N93" i="26"/>
  <c r="P102" i="26"/>
  <c r="P93" i="26"/>
  <c r="G88" i="26"/>
  <c r="K88" i="26"/>
  <c r="O88" i="26"/>
  <c r="C89" i="26"/>
  <c r="G89" i="26"/>
  <c r="K89" i="26"/>
  <c r="O89" i="26"/>
  <c r="C90" i="26"/>
  <c r="G90" i="26"/>
  <c r="K90" i="26"/>
  <c r="O90" i="26"/>
  <c r="C92" i="26"/>
  <c r="G92" i="26"/>
  <c r="K92" i="26"/>
  <c r="O92" i="26"/>
  <c r="C93" i="26"/>
  <c r="G93" i="26"/>
  <c r="K93" i="26"/>
  <c r="D121" i="25"/>
  <c r="D120" i="25"/>
  <c r="D119" i="25"/>
  <c r="D117" i="25"/>
  <c r="D116" i="25"/>
  <c r="D105" i="25"/>
  <c r="D61" i="25"/>
  <c r="D83" i="25" s="1"/>
  <c r="H121" i="25"/>
  <c r="H120" i="25"/>
  <c r="H119" i="25"/>
  <c r="H117" i="25"/>
  <c r="H116" i="25"/>
  <c r="H105" i="25"/>
  <c r="H61" i="25"/>
  <c r="H83" i="25" s="1"/>
  <c r="L121" i="25"/>
  <c r="L120" i="25"/>
  <c r="L119" i="25"/>
  <c r="L117" i="25"/>
  <c r="L116" i="25"/>
  <c r="L105" i="25"/>
  <c r="L61" i="25"/>
  <c r="L83" i="25" s="1"/>
  <c r="P121" i="25"/>
  <c r="P120" i="25"/>
  <c r="P119" i="25"/>
  <c r="P117" i="25"/>
  <c r="P116" i="25"/>
  <c r="P105" i="25"/>
  <c r="P61" i="25"/>
  <c r="P83" i="25" s="1"/>
  <c r="D118" i="25"/>
  <c r="D107" i="25"/>
  <c r="D63" i="25"/>
  <c r="D85" i="25" s="1"/>
  <c r="H118" i="25"/>
  <c r="H107" i="25"/>
  <c r="H63" i="25"/>
  <c r="H85" i="25" s="1"/>
  <c r="L118" i="25"/>
  <c r="L107" i="25"/>
  <c r="L63" i="25"/>
  <c r="L85" i="25" s="1"/>
  <c r="P118" i="25"/>
  <c r="P107" i="25"/>
  <c r="P63" i="25"/>
  <c r="P85" i="25" s="1"/>
  <c r="D124" i="25"/>
  <c r="D123" i="25"/>
  <c r="D122" i="25"/>
  <c r="D111" i="25"/>
  <c r="D67" i="25"/>
  <c r="D89" i="25" s="1"/>
  <c r="H124" i="25"/>
  <c r="H123" i="25"/>
  <c r="H122" i="25"/>
  <c r="H111" i="25"/>
  <c r="H67" i="25"/>
  <c r="H89" i="25" s="1"/>
  <c r="L124" i="25"/>
  <c r="L123" i="25"/>
  <c r="L122" i="25"/>
  <c r="L111" i="25"/>
  <c r="L67" i="25"/>
  <c r="L89" i="25" s="1"/>
  <c r="P124" i="25"/>
  <c r="P123" i="25"/>
  <c r="P122" i="25"/>
  <c r="P111" i="25"/>
  <c r="P67" i="25"/>
  <c r="P89" i="25" s="1"/>
  <c r="D132" i="25"/>
  <c r="D131" i="25"/>
  <c r="D130" i="25"/>
  <c r="D128" i="25"/>
  <c r="D127" i="25"/>
  <c r="D94" i="25"/>
  <c r="H132" i="25"/>
  <c r="H131" i="25"/>
  <c r="H130" i="25"/>
  <c r="H128" i="25"/>
  <c r="H127" i="25"/>
  <c r="H94" i="25"/>
  <c r="L132" i="25"/>
  <c r="L131" i="25"/>
  <c r="L130" i="25"/>
  <c r="L128" i="25"/>
  <c r="L127" i="25"/>
  <c r="L94" i="25"/>
  <c r="P132" i="25"/>
  <c r="P131" i="25"/>
  <c r="P130" i="25"/>
  <c r="P128" i="25"/>
  <c r="P127" i="25"/>
  <c r="P94" i="25"/>
  <c r="D129" i="25"/>
  <c r="D96" i="25"/>
  <c r="H129" i="25"/>
  <c r="H96" i="25"/>
  <c r="L129" i="25"/>
  <c r="E121" i="25"/>
  <c r="E120" i="25"/>
  <c r="E119" i="25"/>
  <c r="E117" i="25"/>
  <c r="E116" i="25"/>
  <c r="E105" i="25"/>
  <c r="I121" i="25"/>
  <c r="I120" i="25"/>
  <c r="I119" i="25"/>
  <c r="I117" i="25"/>
  <c r="I116" i="25"/>
  <c r="I105" i="25"/>
  <c r="M121" i="25"/>
  <c r="M120" i="25"/>
  <c r="M119" i="25"/>
  <c r="M117" i="25"/>
  <c r="M116" i="25"/>
  <c r="M105" i="25"/>
  <c r="Q121" i="25"/>
  <c r="Q120" i="25"/>
  <c r="Q119" i="25"/>
  <c r="Q117" i="25"/>
  <c r="Q116" i="25"/>
  <c r="Q105" i="25"/>
  <c r="E118" i="25"/>
  <c r="E107" i="25"/>
  <c r="I118" i="25"/>
  <c r="I107" i="25"/>
  <c r="M118" i="25"/>
  <c r="M107" i="25"/>
  <c r="Q118" i="25"/>
  <c r="Q107" i="25"/>
  <c r="E124" i="25"/>
  <c r="E123" i="25"/>
  <c r="E122" i="25"/>
  <c r="E111" i="25"/>
  <c r="I124" i="25"/>
  <c r="I123" i="25"/>
  <c r="I122" i="25"/>
  <c r="I111" i="25"/>
  <c r="M124" i="25"/>
  <c r="M123" i="25"/>
  <c r="M122" i="25"/>
  <c r="M111" i="25"/>
  <c r="Q124" i="25"/>
  <c r="Q123" i="25"/>
  <c r="Q122" i="25"/>
  <c r="Q111" i="25"/>
  <c r="E132" i="25"/>
  <c r="E131" i="25"/>
  <c r="E130" i="25"/>
  <c r="E128" i="25"/>
  <c r="E127" i="25"/>
  <c r="I132" i="25"/>
  <c r="I131" i="25"/>
  <c r="I130" i="25"/>
  <c r="I128" i="25"/>
  <c r="I127" i="25"/>
  <c r="M132" i="25"/>
  <c r="M131" i="25"/>
  <c r="M130" i="25"/>
  <c r="M128" i="25"/>
  <c r="M127" i="25"/>
  <c r="Q132" i="25"/>
  <c r="Q131" i="25"/>
  <c r="Q130" i="25"/>
  <c r="Q128" i="25"/>
  <c r="Q127" i="25"/>
  <c r="E129" i="25"/>
  <c r="I129" i="25"/>
  <c r="M129" i="25"/>
  <c r="Q129" i="25"/>
  <c r="E135" i="25"/>
  <c r="E134" i="25"/>
  <c r="E133" i="25"/>
  <c r="I135" i="25"/>
  <c r="I134" i="25"/>
  <c r="I133" i="25"/>
  <c r="M135" i="25"/>
  <c r="M134" i="25"/>
  <c r="M133" i="25"/>
  <c r="Q135" i="25"/>
  <c r="Q134" i="25"/>
  <c r="Q133" i="25"/>
  <c r="Q100" i="25"/>
  <c r="Q61" i="25"/>
  <c r="Q63" i="25"/>
  <c r="Q85" i="25" s="1"/>
  <c r="Q67" i="25"/>
  <c r="Q89" i="25" s="1"/>
  <c r="Q94" i="25"/>
  <c r="Q96" i="25"/>
  <c r="B121" i="25"/>
  <c r="B120" i="25"/>
  <c r="B119" i="25"/>
  <c r="B117" i="25"/>
  <c r="B116" i="25"/>
  <c r="B105" i="25"/>
  <c r="B61" i="25"/>
  <c r="B83" i="25" s="1"/>
  <c r="F121" i="25"/>
  <c r="F120" i="25"/>
  <c r="F119" i="25"/>
  <c r="F117" i="25"/>
  <c r="F116" i="25"/>
  <c r="F105" i="25"/>
  <c r="F61" i="25"/>
  <c r="F83" i="25" s="1"/>
  <c r="J121" i="25"/>
  <c r="J120" i="25"/>
  <c r="J119" i="25"/>
  <c r="J117" i="25"/>
  <c r="J116" i="25"/>
  <c r="J105" i="25"/>
  <c r="J61" i="25"/>
  <c r="J83" i="25" s="1"/>
  <c r="N121" i="25"/>
  <c r="N120" i="25"/>
  <c r="N119" i="25"/>
  <c r="N117" i="25"/>
  <c r="N116" i="25"/>
  <c r="N105" i="25"/>
  <c r="N61" i="25"/>
  <c r="N83" i="25" s="1"/>
  <c r="B118" i="25"/>
  <c r="B107" i="25"/>
  <c r="B63" i="25"/>
  <c r="B85" i="25" s="1"/>
  <c r="F118" i="25"/>
  <c r="F107" i="25"/>
  <c r="F63" i="25"/>
  <c r="F85" i="25" s="1"/>
  <c r="J118" i="25"/>
  <c r="J107" i="25"/>
  <c r="J63" i="25"/>
  <c r="J85" i="25" s="1"/>
  <c r="N118" i="25"/>
  <c r="N107" i="25"/>
  <c r="N63" i="25"/>
  <c r="N85" i="25" s="1"/>
  <c r="B124" i="25"/>
  <c r="B123" i="25"/>
  <c r="B122" i="25"/>
  <c r="B111" i="25"/>
  <c r="B67" i="25"/>
  <c r="B89" i="25" s="1"/>
  <c r="F124" i="25"/>
  <c r="F123" i="25"/>
  <c r="F122" i="25"/>
  <c r="F111" i="25"/>
  <c r="F67" i="25"/>
  <c r="F89" i="25" s="1"/>
  <c r="J124" i="25"/>
  <c r="J123" i="25"/>
  <c r="J122" i="25"/>
  <c r="J111" i="25"/>
  <c r="J67" i="25"/>
  <c r="J89" i="25" s="1"/>
  <c r="N124" i="25"/>
  <c r="N123" i="25"/>
  <c r="N122" i="25"/>
  <c r="N111" i="25"/>
  <c r="N67" i="25"/>
  <c r="N89" i="25" s="1"/>
  <c r="B132" i="25"/>
  <c r="B131" i="25"/>
  <c r="B130" i="25"/>
  <c r="B128" i="25"/>
  <c r="B127" i="25"/>
  <c r="B94" i="25"/>
  <c r="F132" i="25"/>
  <c r="F131" i="25"/>
  <c r="F130" i="25"/>
  <c r="F128" i="25"/>
  <c r="F127" i="25"/>
  <c r="F94" i="25"/>
  <c r="J132" i="25"/>
  <c r="J131" i="25"/>
  <c r="J130" i="25"/>
  <c r="J128" i="25"/>
  <c r="J127" i="25"/>
  <c r="J94" i="25"/>
  <c r="N132" i="25"/>
  <c r="N131" i="25"/>
  <c r="N130" i="25"/>
  <c r="N128" i="25"/>
  <c r="N127" i="25"/>
  <c r="N94" i="25"/>
  <c r="B129" i="25"/>
  <c r="B96" i="25"/>
  <c r="F129" i="25"/>
  <c r="F96" i="25"/>
  <c r="J129" i="25"/>
  <c r="J96" i="25"/>
  <c r="N129" i="25"/>
  <c r="N96" i="25"/>
  <c r="B135" i="25"/>
  <c r="B134" i="25"/>
  <c r="B133" i="25"/>
  <c r="B100" i="25"/>
  <c r="F135" i="25"/>
  <c r="F134" i="25"/>
  <c r="F133" i="25"/>
  <c r="F100" i="25"/>
  <c r="J135" i="25"/>
  <c r="J134" i="25"/>
  <c r="J133" i="25"/>
  <c r="J100" i="25"/>
  <c r="N135" i="25"/>
  <c r="N134" i="25"/>
  <c r="N133" i="25"/>
  <c r="N100" i="25"/>
  <c r="E47" i="25"/>
  <c r="I47" i="25"/>
  <c r="M47" i="25"/>
  <c r="Q47" i="25"/>
  <c r="E61" i="25"/>
  <c r="E83" i="25" s="1"/>
  <c r="E63" i="25"/>
  <c r="E85" i="25" s="1"/>
  <c r="E67" i="25"/>
  <c r="E89" i="25" s="1"/>
  <c r="E94" i="25"/>
  <c r="E96" i="25"/>
  <c r="E100" i="25"/>
  <c r="C121" i="25"/>
  <c r="C120" i="25"/>
  <c r="C119" i="25"/>
  <c r="C117" i="25"/>
  <c r="C116" i="25"/>
  <c r="C105" i="25"/>
  <c r="C61" i="25"/>
  <c r="C83" i="25" s="1"/>
  <c r="G121" i="25"/>
  <c r="G120" i="25"/>
  <c r="G119" i="25"/>
  <c r="G117" i="25"/>
  <c r="G116" i="25"/>
  <c r="G105" i="25"/>
  <c r="G61" i="25"/>
  <c r="G83" i="25" s="1"/>
  <c r="K121" i="25"/>
  <c r="K120" i="25"/>
  <c r="K119" i="25"/>
  <c r="K117" i="25"/>
  <c r="K116" i="25"/>
  <c r="K105" i="25"/>
  <c r="K61" i="25"/>
  <c r="K83" i="25" s="1"/>
  <c r="O121" i="25"/>
  <c r="O120" i="25"/>
  <c r="O119" i="25"/>
  <c r="O117" i="25"/>
  <c r="O116" i="25"/>
  <c r="O105" i="25"/>
  <c r="O61" i="25"/>
  <c r="O83" i="25" s="1"/>
  <c r="C118" i="25"/>
  <c r="C107" i="25"/>
  <c r="C63" i="25"/>
  <c r="C85" i="25" s="1"/>
  <c r="G118" i="25"/>
  <c r="G107" i="25"/>
  <c r="G63" i="25"/>
  <c r="G85" i="25" s="1"/>
  <c r="K118" i="25"/>
  <c r="K107" i="25"/>
  <c r="K63" i="25"/>
  <c r="K85" i="25" s="1"/>
  <c r="O118" i="25"/>
  <c r="O107" i="25"/>
  <c r="O63" i="25"/>
  <c r="O85" i="25" s="1"/>
  <c r="C124" i="25"/>
  <c r="C123" i="25"/>
  <c r="C122" i="25"/>
  <c r="C111" i="25"/>
  <c r="C67" i="25"/>
  <c r="C89" i="25" s="1"/>
  <c r="G124" i="25"/>
  <c r="G123" i="25"/>
  <c r="G122" i="25"/>
  <c r="G111" i="25"/>
  <c r="G67" i="25"/>
  <c r="G89" i="25" s="1"/>
  <c r="K124" i="25"/>
  <c r="K123" i="25"/>
  <c r="K122" i="25"/>
  <c r="K111" i="25"/>
  <c r="K67" i="25"/>
  <c r="K89" i="25" s="1"/>
  <c r="O124" i="25"/>
  <c r="O123" i="25"/>
  <c r="O122" i="25"/>
  <c r="O111" i="25"/>
  <c r="O67" i="25"/>
  <c r="O89" i="25" s="1"/>
  <c r="C132" i="25"/>
  <c r="C131" i="25"/>
  <c r="C130" i="25"/>
  <c r="C128" i="25"/>
  <c r="C127" i="25"/>
  <c r="C94" i="25"/>
  <c r="G132" i="25"/>
  <c r="G131" i="25"/>
  <c r="G130" i="25"/>
  <c r="G128" i="25"/>
  <c r="G127" i="25"/>
  <c r="G94" i="25"/>
  <c r="K132" i="25"/>
  <c r="K131" i="25"/>
  <c r="K130" i="25"/>
  <c r="K128" i="25"/>
  <c r="K127" i="25"/>
  <c r="K94" i="25"/>
  <c r="O132" i="25"/>
  <c r="O131" i="25"/>
  <c r="O130" i="25"/>
  <c r="O128" i="25"/>
  <c r="O127" i="25"/>
  <c r="O94" i="25"/>
  <c r="I61" i="25"/>
  <c r="I83" i="25" s="1"/>
  <c r="I63" i="25"/>
  <c r="I85" i="25" s="1"/>
  <c r="I67" i="25"/>
  <c r="I89" i="25" s="1"/>
  <c r="I94" i="25"/>
  <c r="I96" i="25"/>
  <c r="I100" i="25"/>
  <c r="M61" i="25"/>
  <c r="M83" i="25" s="1"/>
  <c r="M63" i="25"/>
  <c r="M85" i="25" s="1"/>
  <c r="M67" i="25"/>
  <c r="M89" i="25" s="1"/>
  <c r="M94" i="25"/>
  <c r="M96" i="25"/>
  <c r="M100" i="25"/>
  <c r="C129" i="25"/>
  <c r="G129" i="25"/>
  <c r="K129" i="25"/>
  <c r="O129" i="25"/>
  <c r="C135" i="25"/>
  <c r="C134" i="25"/>
  <c r="C133" i="25"/>
  <c r="G135" i="25"/>
  <c r="G134" i="25"/>
  <c r="G133" i="25"/>
  <c r="K135" i="25"/>
  <c r="K134" i="25"/>
  <c r="K133" i="25"/>
  <c r="O135" i="25"/>
  <c r="O134" i="25"/>
  <c r="O133" i="25"/>
  <c r="C96" i="25"/>
  <c r="G96" i="25"/>
  <c r="K96" i="25"/>
  <c r="O96" i="25"/>
  <c r="C100" i="25"/>
  <c r="G100" i="25"/>
  <c r="K100" i="25"/>
  <c r="P129" i="25"/>
  <c r="D135" i="25"/>
  <c r="D134" i="25"/>
  <c r="D133" i="25"/>
  <c r="H135" i="25"/>
  <c r="H134" i="25"/>
  <c r="H133" i="25"/>
  <c r="L135" i="25"/>
  <c r="L134" i="25"/>
  <c r="L133" i="25"/>
  <c r="P135" i="25"/>
  <c r="P134" i="25"/>
  <c r="P133" i="25"/>
  <c r="L96" i="25"/>
  <c r="P96" i="25"/>
  <c r="D100" i="25"/>
  <c r="H100" i="25"/>
  <c r="L100" i="25"/>
  <c r="Q115" i="26" l="1"/>
  <c r="H12" i="26"/>
  <c r="O96" i="26"/>
  <c r="O21" i="26"/>
  <c r="H119" i="26"/>
  <c r="F17" i="26"/>
  <c r="Q117" i="26"/>
  <c r="Q78" i="26"/>
  <c r="H82" i="26"/>
  <c r="Q114" i="26"/>
  <c r="N96" i="26"/>
  <c r="N21" i="26"/>
  <c r="Q83" i="25"/>
  <c r="Q116" i="26"/>
  <c r="H120" i="26"/>
  <c r="Q96" i="26"/>
  <c r="Q21" i="26"/>
  <c r="Q69" i="26"/>
  <c r="G13" i="26"/>
  <c r="I69" i="26"/>
  <c r="I117" i="26"/>
  <c r="I116" i="26"/>
  <c r="I115" i="26"/>
  <c r="J69" i="26"/>
  <c r="I96" i="26"/>
  <c r="I21" i="26"/>
  <c r="F13" i="26"/>
  <c r="G96" i="26"/>
  <c r="G21" i="26"/>
  <c r="L78" i="26"/>
  <c r="B21" i="26"/>
  <c r="B96" i="26"/>
  <c r="K13" i="26"/>
  <c r="K115" i="26" s="1"/>
  <c r="D117" i="26"/>
  <c r="D116" i="26"/>
  <c r="G78" i="26"/>
  <c r="B13" i="26"/>
  <c r="D114" i="26"/>
  <c r="D12" i="26"/>
  <c r="C96" i="26"/>
  <c r="C21" i="26"/>
  <c r="C87" i="26"/>
  <c r="G69" i="26"/>
  <c r="G114" i="26"/>
  <c r="J13" i="26"/>
  <c r="B69" i="26"/>
  <c r="C13" i="26"/>
  <c r="P96" i="26"/>
  <c r="P69" i="26"/>
  <c r="P21" i="26"/>
  <c r="H96" i="26"/>
  <c r="H69" i="26"/>
  <c r="H21" i="26"/>
  <c r="H87" i="26"/>
  <c r="L96" i="26"/>
  <c r="L69" i="26"/>
  <c r="L21" i="26"/>
  <c r="D96" i="26"/>
  <c r="D21" i="26"/>
  <c r="D69" i="26"/>
  <c r="D78" i="26"/>
  <c r="H78" i="26"/>
  <c r="D87" i="26"/>
  <c r="F118" i="26" l="1"/>
  <c r="F119" i="26"/>
  <c r="F82" i="26"/>
  <c r="F120" i="26"/>
  <c r="G12" i="26"/>
  <c r="G117" i="26"/>
  <c r="G115" i="26"/>
  <c r="G116" i="26"/>
  <c r="B78" i="26"/>
  <c r="B12" i="26"/>
  <c r="B114" i="26"/>
  <c r="F12" i="26"/>
  <c r="F116" i="26"/>
  <c r="F78" i="26"/>
  <c r="F114" i="26"/>
  <c r="J12" i="26"/>
  <c r="J114" i="26"/>
  <c r="J78" i="26"/>
  <c r="J115" i="26"/>
  <c r="J117" i="26"/>
  <c r="F115" i="26"/>
  <c r="B115" i="26"/>
  <c r="J116" i="26"/>
  <c r="B117" i="26"/>
  <c r="K12" i="26"/>
  <c r="K116" i="26"/>
  <c r="K78" i="26"/>
  <c r="K114" i="26"/>
  <c r="K117" i="26"/>
  <c r="C12" i="26"/>
  <c r="C115" i="26"/>
  <c r="C114" i="26"/>
  <c r="C116" i="26"/>
  <c r="C117" i="26"/>
  <c r="C78" i="26"/>
  <c r="B116" i="26"/>
  <c r="F117" i="26"/>
</calcChain>
</file>

<file path=xl/sharedStrings.xml><?xml version="1.0" encoding="utf-8"?>
<sst xmlns="http://schemas.openxmlformats.org/spreadsheetml/2006/main" count="1007" uniqueCount="279">
  <si>
    <t>SYVbT Start Year Vehicles by Technology</t>
  </si>
  <si>
    <t>Sources:</t>
  </si>
  <si>
    <t>Notes</t>
  </si>
  <si>
    <t>LDVs</t>
  </si>
  <si>
    <t>HDVs</t>
  </si>
  <si>
    <t>aircraft</t>
  </si>
  <si>
    <t>rail</t>
  </si>
  <si>
    <t>ships</t>
  </si>
  <si>
    <t>motorbikes</t>
  </si>
  <si>
    <t>battery electric vehicle</t>
  </si>
  <si>
    <t>natural gas vehicle</t>
  </si>
  <si>
    <t>gasoline vehicle</t>
  </si>
  <si>
    <t>diesel vehicle</t>
  </si>
  <si>
    <t>plugin hybrid vehicle</t>
  </si>
  <si>
    <t/>
  </si>
  <si>
    <t>Rail</t>
  </si>
  <si>
    <t>Start Year</t>
  </si>
  <si>
    <t>LPG vehicle</t>
  </si>
  <si>
    <t>hydrogen vehicle</t>
  </si>
  <si>
    <t>Number of Vehicles</t>
  </si>
  <si>
    <t>EU28 - Road transport / technologies</t>
  </si>
  <si>
    <t>Stock of vehicles - total (vehicles)</t>
  </si>
  <si>
    <t>Passenger transport</t>
  </si>
  <si>
    <t>Powered 2-wheelers</t>
  </si>
  <si>
    <t>Passenger cars</t>
  </si>
  <si>
    <t>Gasoline engine</t>
  </si>
  <si>
    <t>Diesel oil engine</t>
  </si>
  <si>
    <t>LPG engine</t>
  </si>
  <si>
    <t>Natural gas engine</t>
  </si>
  <si>
    <t>Plug-in hybrid electric</t>
  </si>
  <si>
    <t>Battery electric vehicles</t>
  </si>
  <si>
    <t>Motor coaches, buses and trolley buses</t>
  </si>
  <si>
    <t>Freight transport</t>
  </si>
  <si>
    <t>Light duty vehicles</t>
  </si>
  <si>
    <t>Heavy duty vehicles</t>
  </si>
  <si>
    <t>Domestic</t>
  </si>
  <si>
    <t>International</t>
  </si>
  <si>
    <t>New vehicle-registrations</t>
  </si>
  <si>
    <t>Year of registration:</t>
  </si>
  <si>
    <t>&lt;=2000</t>
  </si>
  <si>
    <t>Age structure in 2015</t>
  </si>
  <si>
    <t>Indicators</t>
  </si>
  <si>
    <t>Test cycle efficiency of total stock (kgoe/100 km)</t>
  </si>
  <si>
    <t>Discrepancy between effective and test cycle efficiencies (ratio)</t>
  </si>
  <si>
    <t>Test cycle efficiency of new vehicles (kgoe/100 km)</t>
  </si>
  <si>
    <t>Test cycle emission intensity of total stock (g of CO2 / km)</t>
  </si>
  <si>
    <t>Discrepancy between effective and test cycle emission intensities (ratio)</t>
  </si>
  <si>
    <t>Test cycle emission intensity of new vehicles (g of CO2 / km)</t>
  </si>
  <si>
    <t>Source: Data gathered by the European Alternative Fuels Observatory,</t>
  </si>
  <si>
    <t>commissioned by contract by the European Commission.</t>
  </si>
  <si>
    <t>--DG Mobility and Transport--</t>
  </si>
  <si>
    <t>AF FLEET (2019)</t>
  </si>
  <si>
    <t>Country: European Union</t>
  </si>
  <si>
    <t>H2</t>
  </si>
  <si>
    <t>Total</t>
  </si>
  <si>
    <t>https://www.eafo.eu/vehicles-and-fleet/overview</t>
  </si>
  <si>
    <t>Total number LCVs</t>
  </si>
  <si>
    <t>Total number Alternative Fuels Heavy Duty Vehicles</t>
  </si>
  <si>
    <t>BEV</t>
  </si>
  <si>
    <t>CNG</t>
  </si>
  <si>
    <t>LNG</t>
  </si>
  <si>
    <t>LPG</t>
  </si>
  <si>
    <t>PHEV</t>
  </si>
  <si>
    <t>Passenger cars - EU 28</t>
  </si>
  <si>
    <t>https://www.acea.be/uploads/publications/ACEA_Report_Vehicles_in_use-Europe_2019.pdf</t>
  </si>
  <si>
    <t>ACEA - Vehicles in use: Europe 2019</t>
  </si>
  <si>
    <t>Light Commercial Vehicles - EU 28</t>
  </si>
  <si>
    <t>Medium and heavy commercial vehicles - EU28</t>
  </si>
  <si>
    <t>Buses - EU28</t>
  </si>
  <si>
    <t>Total commercial vehicles and buses - EU28</t>
  </si>
  <si>
    <t>Total motor vehicles - EU28</t>
  </si>
  <si>
    <t>Petrol</t>
  </si>
  <si>
    <t>Diesel</t>
  </si>
  <si>
    <t>Hybrid electric</t>
  </si>
  <si>
    <t>LPG + Natural gas</t>
  </si>
  <si>
    <t>Other + Unknown</t>
  </si>
  <si>
    <t>(battery electric + plug-in hybrid) Electric</t>
  </si>
  <si>
    <t>https://www.acea.be/uploads/statistic_documents/ACEA_Report_Vehicles_in_use-Europe_2017.pdf</t>
  </si>
  <si>
    <t>Total number Passenger Vehicles</t>
  </si>
  <si>
    <t>Total number Buses</t>
  </si>
  <si>
    <t>EU28 - Rail, metro and tram</t>
  </si>
  <si>
    <t>Transport activity</t>
  </si>
  <si>
    <t>Passenger transport (mio pkm)</t>
  </si>
  <si>
    <t>Metro and tram, urban light rail</t>
  </si>
  <si>
    <t>Conventional passenger trains</t>
  </si>
  <si>
    <t>Electric</t>
  </si>
  <si>
    <t>High speed passenger trains</t>
  </si>
  <si>
    <t>Freight transport (mio tkm)</t>
  </si>
  <si>
    <t>Vehicle-km (mio km)</t>
  </si>
  <si>
    <t>Diesel oil</t>
  </si>
  <si>
    <t>Stock of vehicles - total (representative train configuration)</t>
  </si>
  <si>
    <t>Stock of vehicles - in use (representative train configuration)</t>
  </si>
  <si>
    <t>New vehicles - total (representative train configuration)</t>
  </si>
  <si>
    <t>Load factor of vehicles</t>
  </si>
  <si>
    <t>Passenger transport (p/movement)</t>
  </si>
  <si>
    <t>Freight transport (t/movement)</t>
  </si>
  <si>
    <t>Capacity of representative train configuration</t>
  </si>
  <si>
    <t>Passenger transport (passenger-seats)</t>
  </si>
  <si>
    <t>Freight transport (tonnes)</t>
  </si>
  <si>
    <t>Occupancy / utilisation</t>
  </si>
  <si>
    <t>Vehicle-km per vehicle annum (km/vehicle)</t>
  </si>
  <si>
    <t>Passenger-km and tonne-km per vehicle annum</t>
  </si>
  <si>
    <t>Passenger transport (pkm/vehicle)</t>
  </si>
  <si>
    <t>Freight transport (tkm/vehicle)</t>
  </si>
  <si>
    <t>Market shares of activity</t>
  </si>
  <si>
    <t>Passenger transport (% of pkm)</t>
  </si>
  <si>
    <t>Freight transport (% of tkm)</t>
  </si>
  <si>
    <t>Market shares of vehicle km (% of km)</t>
  </si>
  <si>
    <t>EU28 - Aviation</t>
  </si>
  <si>
    <t>International - Intra-EU</t>
  </si>
  <si>
    <t>International - Extra-EU</t>
  </si>
  <si>
    <t>Domestic and International - Intra-EU</t>
  </si>
  <si>
    <t>Number of flights</t>
  </si>
  <si>
    <t>Volume carried</t>
  </si>
  <si>
    <t>Passenger transport (passengers)</t>
  </si>
  <si>
    <t>Stock of aircrafts - total</t>
  </si>
  <si>
    <t>Stock of aircrafts - in use</t>
  </si>
  <si>
    <t>New aircrafts</t>
  </si>
  <si>
    <t>Load factor of flights</t>
  </si>
  <si>
    <t>Passenger transport (p/flight)</t>
  </si>
  <si>
    <t>Freight transport (t/flight)</t>
  </si>
  <si>
    <t>Distance travelled per flight (km/flight)*</t>
  </si>
  <si>
    <t>Passenger-km and tonne-km per flight</t>
  </si>
  <si>
    <t>Passenger transport (pkm/flight)</t>
  </si>
  <si>
    <t>Freight transport (tkm/flight)</t>
  </si>
  <si>
    <t>Flights per year by airplance</t>
  </si>
  <si>
    <t>* The illustrated distance travelled per flight represents half of the actual distance as regards international flights (intra- and extra-EU ones) in line with the territoriality principle used by EUROSTAT</t>
  </si>
  <si>
    <t>JRC-IDEES Database</t>
  </si>
  <si>
    <t>TrAvia_act</t>
  </si>
  <si>
    <t>https://ec.europa.eu/jrc/en/potencia/jrc-idees</t>
  </si>
  <si>
    <t>Stock of aircrafts - total: Total passenger transport; Total freight transport (2015)</t>
  </si>
  <si>
    <t>Aviation</t>
  </si>
  <si>
    <t>TrRail_act</t>
  </si>
  <si>
    <t>For passenger rail no explicit data is available for the energy source of the categories "Metro and tram, urban light rail" and "High speed passenger trains"</t>
  </si>
  <si>
    <t>We assume that the stock in these categories is divided between electric and diesel in the same proportion as for the category "Conventional passenger trains"</t>
  </si>
  <si>
    <t>Motorbikes</t>
  </si>
  <si>
    <t>TrRoad_tech</t>
  </si>
  <si>
    <t>Stock of vehicles - total (vehicles): Powered 2-wheelers, 2015</t>
  </si>
  <si>
    <t>The source data category for motorbikes (JRC-IDEES Database - Powered 2-wheelers) includes mopeds, motorized scooters and motorcycles.</t>
  </si>
  <si>
    <t>We assume all motorbikes are gasoline vehicles.</t>
  </si>
  <si>
    <t>not available</t>
  </si>
  <si>
    <t>:</t>
  </si>
  <si>
    <t>Special value:</t>
  </si>
  <si>
    <t>United Kingdom</t>
  </si>
  <si>
    <t>Finland</t>
  </si>
  <si>
    <t>Slovakia</t>
  </si>
  <si>
    <t>Romania</t>
  </si>
  <si>
    <t>Poland</t>
  </si>
  <si>
    <t>Austria</t>
  </si>
  <si>
    <t>Netherlands</t>
  </si>
  <si>
    <t>Hungary</t>
  </si>
  <si>
    <t>Luxembourg</t>
  </si>
  <si>
    <t>Lithuania</t>
  </si>
  <si>
    <t>Latvia</t>
  </si>
  <si>
    <t>Italy</t>
  </si>
  <si>
    <t>Croatia</t>
  </si>
  <si>
    <t>France</t>
  </si>
  <si>
    <t>Estonia</t>
  </si>
  <si>
    <t>Germany (until 1990 former territory of the FRG)</t>
  </si>
  <si>
    <t>Czechia</t>
  </si>
  <si>
    <t>Bulgaria</t>
  </si>
  <si>
    <t>Belgium</t>
  </si>
  <si>
    <t>2018</t>
  </si>
  <si>
    <t>2017</t>
  </si>
  <si>
    <t>2016</t>
  </si>
  <si>
    <t>2015</t>
  </si>
  <si>
    <t>2014</t>
  </si>
  <si>
    <t>2013</t>
  </si>
  <si>
    <t>2012</t>
  </si>
  <si>
    <t>2011</t>
  </si>
  <si>
    <t>2010</t>
  </si>
  <si>
    <t>2009</t>
  </si>
  <si>
    <t>GEO/TIME</t>
  </si>
  <si>
    <t>WEIGHT</t>
  </si>
  <si>
    <t>Number</t>
  </si>
  <si>
    <t>UNIT</t>
  </si>
  <si>
    <t>Dumb and pushed vessel</t>
  </si>
  <si>
    <t>VESSEL</t>
  </si>
  <si>
    <t>Self-propelled barge + Dumb and pushed vessel</t>
  </si>
  <si>
    <t>Self-propelled barge</t>
  </si>
  <si>
    <t>Eurostat</t>
  </si>
  <si>
    <t>Source of data</t>
  </si>
  <si>
    <t>Extracted on</t>
  </si>
  <si>
    <t>Last update</t>
  </si>
  <si>
    <t>Self-propelled vessels, dumb and pushed vessels, by load capacity [iww_eq_loadcap]</t>
  </si>
  <si>
    <t>The start year is the last year for which there is data in the JRC-IDEES database (2015). More recent data is available for road transport vehicles from ACEA for comparison.</t>
  </si>
  <si>
    <t>Passenger LDVs</t>
  </si>
  <si>
    <t>Passenger HDVs</t>
  </si>
  <si>
    <t>Freight LDVs</t>
  </si>
  <si>
    <t>Freight HDVs</t>
  </si>
  <si>
    <t>Stock of vehicles - total (vehicles): Passenger cars</t>
  </si>
  <si>
    <t>Stock of vehicles - total (vehicles): Motor coaches, buses and trolley buses</t>
  </si>
  <si>
    <t>Stock of vehicles - total (vehicles): Heavy duty vehicles</t>
  </si>
  <si>
    <t>Stock of vehicles - total (vehicles): Light duty vehicles</t>
  </si>
  <si>
    <t>European Alternative Fuels Observatory</t>
  </si>
  <si>
    <t>Fleet Overview</t>
  </si>
  <si>
    <t>Hydrogen road vehicles - Passenger HDVs; Passenger LDVs; Freight LDVs</t>
  </si>
  <si>
    <t>Alternative Fuel Vehicles - Freight HDVs</t>
  </si>
  <si>
    <t>Total number - Passenger Vehicles; Buses; LCVs - Category H2</t>
  </si>
  <si>
    <t>Total number - Heavy Duty Vehicles</t>
  </si>
  <si>
    <t>For alternative fuels vehicles we relied on data from the European Alternative Fuels Observatory (see above).</t>
  </si>
  <si>
    <t>Ships - Freight</t>
  </si>
  <si>
    <t>https://ec.europa.eu/eurostat/web/transport/data/database</t>
  </si>
  <si>
    <t>Total HDVs</t>
  </si>
  <si>
    <t>Total HDVs (Domestic)</t>
  </si>
  <si>
    <t>The JRC-IDEES database does not distinguish between technology types for Heavy Duty Vehicles.</t>
  </si>
  <si>
    <t>Unknown</t>
  </si>
  <si>
    <t>Specialised carrier</t>
  </si>
  <si>
    <t>Cruise ship</t>
  </si>
  <si>
    <t>Passenger ship (excluding cruise ship)</t>
  </si>
  <si>
    <t>General cargo, non-specialised</t>
  </si>
  <si>
    <t>Dry cargo barge</t>
  </si>
  <si>
    <t>Container ship</t>
  </si>
  <si>
    <t>Tug and pusher craft</t>
  </si>
  <si>
    <t>Other type of vessel (dredger, research vessel, other)</t>
  </si>
  <si>
    <t>Offshore activities vessel</t>
  </si>
  <si>
    <t>Fishing vessel</t>
  </si>
  <si>
    <t>Liquid bulk tanker</t>
  </si>
  <si>
    <t>Dry bulk carrier</t>
  </si>
  <si>
    <t>VESSEL/TIME</t>
  </si>
  <si>
    <t>European Union - 28 countries (2013-2020)</t>
  </si>
  <si>
    <t>REP_MAR</t>
  </si>
  <si>
    <t>European Union - 27 countries (from 2020)</t>
  </si>
  <si>
    <t>Country level - number and gross tonnage of vessels in the main ports (based on inwards declarations), by type of vessel [mar_mt_am_csvi]</t>
  </si>
  <si>
    <t>Seagoing vessel</t>
  </si>
  <si>
    <t>Floating marine structure with one or more surface displacement hulls.</t>
  </si>
  <si>
    <t>In the context of the Directive, sea-going vessels are vessels other than those which navigate exclusively in inland waters or in waters within, or closely adjacent to, sheltered waters or areas where port regulations apply.</t>
  </si>
  <si>
    <t>This means a passenger ship intended to provide passengers with a full tourist experience. All passengers have cabins. Facilities for entertainment aboard are included. Ships operating normal ferry services are excluded, even if some passengers treat the service as a cruise. In addition, cargo-carrying vessels able to carry a very limited number of passengers with their own cabins are also excluded. Ships intended solely for day excursions are also excluded.</t>
  </si>
  <si>
    <t>Main port</t>
  </si>
  <si>
    <t>A main port is a statistical port which has annual movements of no less than 200 000 passengers or recording more than one millions tonnes of cargo. For ports selected on the basis of only one of these cargo or passenger criteria, detailed statistics are required only for that transport.</t>
  </si>
  <si>
    <t>3.3. Coverage - sector</t>
  </si>
  <si>
    <t>Maritime transport is the carriage of goods and passengers by sea-going vessels, on voyages undertaken wholly or partly at sea. The data collected from National Statistical Authorities are port statistics: information on goods handled in ports, passengers embarked and disembarked and vessel traffic. Detailed information is collected on the type of cargo and passengers, geographical areas where the partner ports are located, type, size and nationality of ships used to carry out that transportation.</t>
  </si>
  <si>
    <t>18.5. Data compilation</t>
  </si>
  <si>
    <t>In order to estimate maritime transport of goods/passengers in the tables from the "Goods" and "Passengers" collections presenting data for "Main ports", the problem of "double counting" (the transport of the same cargo of goods/passengers is declared by both the port of loading/embarking - as outwards - and the port of unloading/ disembarking - as inwards) has to be addressed. This has been made, as far as possible, when estimating "Intra-MCA transport" at MCA level, "national transport" of individual countries and "international intra-EU transport" of the EU. Ideally, to calculate these aggregates, one should only take inwards declarations (or only outwards declarations). However there are inconsistencies in the mirror declarations. A specific algorithm is used in order to estimate "transport" from the collected port statistics. In practice, for instance, national transport = national inwards + "a part of" national outwards declarations, "a part of" including those national outwards declarations, for which the corresponding inwards declarations of the partner port are missing.</t>
  </si>
  <si>
    <t>The figures shown as "national transport" of the EU are simply based on the sum of the national transport of the Member States.</t>
  </si>
  <si>
    <t>In other words, the sum of the national and international intra-EU transport of the EU would represent the "national transport of the EU", if the EU was treated as one country.</t>
  </si>
  <si>
    <t>The problem of the double counting only appears for the calculation of total transport, but not for the total inwards (respectively total outwards), which corresponds to the sum of the inwards (respectively outwards) movements at each port.</t>
  </si>
  <si>
    <t>Concerning the total international extra-EU transport, the calculation consists in the sum of all the declarations of the Member States to/from all the partner countries out of the European Union, as there is no double counting.</t>
  </si>
  <si>
    <t>For non-EU Member States, the intra-EU transport expresses the transport operations with EU countries and extra-EU transport expresses the international transport with non-EU countries (the national transport being excluded).</t>
  </si>
  <si>
    <t>Figure 1: Short sea shipping of freight in total sea transport, 2018</t>
  </si>
  <si>
    <t>(% share in tonnes)</t>
  </si>
  <si>
    <t>Short Sea Shipping (SSS)</t>
  </si>
  <si>
    <t>Other seaborne transport</t>
  </si>
  <si>
    <t>EU-27</t>
  </si>
  <si>
    <t>Malta (¹)</t>
  </si>
  <si>
    <t>Cyprus</t>
  </si>
  <si>
    <t>Denmark</t>
  </si>
  <si>
    <t>Sweden</t>
  </si>
  <si>
    <t>Ireland</t>
  </si>
  <si>
    <t>Greece</t>
  </si>
  <si>
    <t xml:space="preserve">Romania </t>
  </si>
  <si>
    <t>Germany</t>
  </si>
  <si>
    <t>Portugal</t>
  </si>
  <si>
    <t>Slovenia</t>
  </si>
  <si>
    <t>Spain (²)</t>
  </si>
  <si>
    <t>Norway</t>
  </si>
  <si>
    <t>Montenegro</t>
  </si>
  <si>
    <t>Turkey</t>
  </si>
  <si>
    <t>Note: Czechia, Luxembourg, Hungary, Austria, Slovakia and the EFTA countries Liechtenstein and Switzerland have no maritime ports.</t>
  </si>
  <si>
    <t>(¹) Provisional data.</t>
  </si>
  <si>
    <t>(²) The data reported contain a significant share of declarations to and from unknown ports (see methodological notes).</t>
  </si>
  <si>
    <r>
      <t>Source:</t>
    </r>
    <r>
      <rPr>
        <sz val="9"/>
        <rFont val="Arial"/>
        <family val="2"/>
      </rPr>
      <t xml:space="preserve"> Eurostat (online data code: mar_sg_am_cw)</t>
    </r>
  </si>
  <si>
    <t>Number of vessels relative to SSS share of freight transport (60%)</t>
  </si>
  <si>
    <t>Number of IWW Vessels (2015)</t>
  </si>
  <si>
    <t>Estimate of total number of ships - IWW + SSS (2015)</t>
  </si>
  <si>
    <t>For passenger ship transport we have decided not to include this category due to lack of reliable data.</t>
  </si>
  <si>
    <t>EU28 - Coastal shipping and inland waterways</t>
  </si>
  <si>
    <t>Transport activity (mio tkm)</t>
  </si>
  <si>
    <t>Domestic coastal shipping</t>
  </si>
  <si>
    <t>Inland waterways</t>
  </si>
  <si>
    <t>Load factor of vehicles (t/movement)</t>
  </si>
  <si>
    <t>Market shares of activity (% of tkm)</t>
  </si>
  <si>
    <t>Estimate of share of IWW Vessels</t>
  </si>
  <si>
    <t>For freight ship transport we estimate the number of ships based on Eurostat inland waterways vessels and the market share of IWW in ship transport</t>
  </si>
  <si>
    <t>We assume all ships are diesel vessels</t>
  </si>
  <si>
    <t>For the total number of freight HDVs we used figures provided in the JRC IDEES Database, including both domestic and international vehicles.</t>
  </si>
  <si>
    <t>Therefore an estimate was made for the share of HDVs fueled by petrol and diesel based on the 2017 Vehicles in Use report by ACEA:</t>
  </si>
  <si>
    <t>For ships, no data is available concerning the total stock of ship vessels, and no distinction is made between passenger and freight transport.</t>
  </si>
  <si>
    <t>Source: ACEA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</si>
</sst>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_(* #,##0_);_(* \(#,##0\);_(* &quot;-&quot;??_);_(@_)"/>
    <numFmt numFmtId="169" formatCode="#,##0;\-#,##0;&quot;-&quot;"/>
    <numFmt numFmtId="170" formatCode="#,##0;\-#,##0;&quot;0&quot;"/>
    <numFmt numFmtId="171" formatCode="#,##0.000;\-#,##0.000;&quot;-&quot;"/>
    <numFmt numFmtId="172" formatCode="#,##0.00;\-#,##0.00;&quot;-&quot;"/>
    <numFmt numFmtId="173" formatCode="#,##0.0;\-#,##0.0;&quot;-&quot;"/>
    <numFmt numFmtId="174" formatCode="0.000%"/>
    <numFmt numFmtId="175" formatCode="0.0%;\-0.0%;&quot;-&quot;"/>
    <numFmt numFmtId="176" formatCode="0.00%;\-0.00%;&quot;-&quot;"/>
    <numFmt numFmtId="177" formatCode="dd\.mm\.yy"/>
    <numFmt numFmtId="178" formatCode="###\ ###\ ###\ ##0.0"/>
    <numFmt numFmtId="179" formatCode="#\ ###\ ###\ ##0.0"/>
    <numFmt numFmtId="180" formatCode="###0"/>
  </numFmts>
  <fonts count="64">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b/>
      <sz val="9"/>
      <name val="Arial"/>
      <family val="2"/>
    </font>
    <font>
      <sz val="9"/>
      <name val="Arial"/>
      <family val="2"/>
    </font>
    <font>
      <i/>
      <sz val="9"/>
      <name val="Arial"/>
      <family val="2"/>
    </font>
    <font>
      <sz val="8"/>
      <name val="Helv"/>
    </font>
    <font>
      <b/>
      <sz val="10"/>
      <name val="Helv"/>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0"/>
      <name val="Arial"/>
      <family val="2"/>
      <charset val="161"/>
    </font>
    <font>
      <b/>
      <sz val="10"/>
      <color theme="5" tint="-0.249977111117893"/>
      <name val="Calibri"/>
      <family val="2"/>
      <scheme val="minor"/>
    </font>
    <font>
      <b/>
      <sz val="8"/>
      <color theme="3" tint="-0.499984740745262"/>
      <name val="Calibri"/>
      <family val="2"/>
      <scheme val="minor"/>
    </font>
    <font>
      <sz val="8"/>
      <color theme="3" tint="-0.499984740745262"/>
      <name val="Calibri"/>
      <family val="2"/>
      <scheme val="minor"/>
    </font>
    <font>
      <b/>
      <sz val="8"/>
      <color rgb="FF002060"/>
      <name val="Calibri"/>
      <family val="2"/>
      <scheme val="minor"/>
    </font>
    <font>
      <sz val="8"/>
      <color rgb="FF002060"/>
      <name val="Calibri"/>
      <family val="2"/>
      <scheme val="minor"/>
    </font>
    <font>
      <sz val="8"/>
      <color rgb="FFC00000"/>
      <name val="Calibri"/>
      <family val="2"/>
      <scheme val="minor"/>
    </font>
    <font>
      <b/>
      <sz val="10"/>
      <color rgb="FF002060"/>
      <name val="Calibri"/>
      <family val="2"/>
      <scheme val="minor"/>
    </font>
    <font>
      <sz val="10"/>
      <name val="Calibri"/>
      <family val="2"/>
      <scheme val="minor"/>
    </font>
    <font>
      <sz val="10"/>
      <color theme="3" tint="-0.499984740745262"/>
      <name val="Calibri"/>
      <family val="2"/>
      <scheme val="minor"/>
    </font>
    <font>
      <u/>
      <sz val="11"/>
      <color theme="10"/>
      <name val="Calibri"/>
      <family val="2"/>
      <scheme val="minor"/>
    </font>
    <font>
      <sz val="10"/>
      <color rgb="FF002060"/>
      <name val="Calibri"/>
      <family val="2"/>
      <scheme val="minor"/>
    </font>
    <font>
      <i/>
      <sz val="8"/>
      <color theme="3" tint="-0.499984740745262"/>
      <name val="Calibri"/>
      <family val="2"/>
      <scheme val="minor"/>
    </font>
    <font>
      <sz val="11"/>
      <name val="Arial"/>
      <family val="2"/>
    </font>
    <font>
      <sz val="11"/>
      <name val="Arial"/>
      <charset val="238"/>
    </font>
    <font>
      <sz val="10"/>
      <name val="Arial"/>
    </font>
    <font>
      <sz val="11"/>
      <color rgb="FF000000"/>
      <name val="Times New Roman"/>
      <family val="1"/>
    </font>
    <font>
      <u/>
      <sz val="11"/>
      <color rgb="FF000000"/>
      <name val="Times New Roman"/>
      <family val="1"/>
    </font>
    <font>
      <b/>
      <sz val="11"/>
      <color theme="1"/>
      <name val="Times New Roman"/>
      <family val="1"/>
    </font>
    <font>
      <sz val="11"/>
      <color theme="1"/>
      <name val="Times New Roman"/>
      <family val="1"/>
    </font>
    <font>
      <sz val="10"/>
      <name val="Arial "/>
    </font>
    <font>
      <b/>
      <sz val="9"/>
      <color indexed="53"/>
      <name val="Arial"/>
      <family val="2"/>
    </font>
    <font>
      <b/>
      <sz val="11"/>
      <name val="Arial"/>
      <family val="2"/>
    </font>
  </fonts>
  <fills count="38">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indexed="44"/>
        <bgColor indexed="64"/>
      </patternFill>
    </fill>
    <fill>
      <patternFill patternType="solid">
        <fgColor rgb="FFFFFFCC"/>
        <bgColor indexed="64"/>
      </patternFill>
    </fill>
    <fill>
      <patternFill patternType="solid">
        <fgColor indexed="65"/>
        <bgColor indexed="10"/>
      </patternFill>
    </fill>
    <fill>
      <patternFill patternType="solid">
        <fgColor indexed="65"/>
        <bgColor indexed="11"/>
      </patternFill>
    </fill>
  </fills>
  <borders count="38">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thin">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thin">
        <color indexed="64"/>
      </top>
      <bottom/>
      <diagonal/>
    </border>
    <border>
      <left/>
      <right/>
      <top style="hair">
        <color indexed="64"/>
      </top>
      <bottom style="thin">
        <color indexed="64"/>
      </bottom>
      <diagonal/>
    </border>
    <border>
      <left style="thin">
        <color indexed="8"/>
      </left>
      <right style="thin">
        <color indexed="8"/>
      </right>
      <top style="thin">
        <color indexed="8"/>
      </top>
      <bottom style="thin">
        <color indexed="8"/>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thin">
        <color indexed="8"/>
      </bottom>
      <diagonal/>
    </border>
    <border>
      <left style="thin">
        <color indexed="9"/>
      </left>
      <right style="thin">
        <color indexed="9"/>
      </right>
      <top style="thin">
        <color indexed="9"/>
      </top>
      <bottom style="thin">
        <color indexed="9"/>
      </bottom>
      <diagonal/>
    </border>
    <border>
      <left style="thin">
        <color indexed="10"/>
      </left>
      <right style="thin">
        <color indexed="10"/>
      </right>
      <top style="thin">
        <color indexed="10"/>
      </top>
      <bottom style="thin">
        <color indexed="10"/>
      </bottom>
      <diagonal/>
    </border>
    <border>
      <left/>
      <right/>
      <top style="hair">
        <color indexed="22"/>
      </top>
      <bottom style="hair">
        <color indexed="22"/>
      </bottom>
      <diagonal/>
    </border>
    <border>
      <left/>
      <right/>
      <top/>
      <bottom style="hair">
        <color indexed="22"/>
      </bottom>
      <diagonal/>
    </border>
    <border>
      <left/>
      <right/>
      <top style="hair">
        <color indexed="22"/>
      </top>
      <bottom/>
      <diagonal/>
    </border>
    <border>
      <left/>
      <right/>
      <top style="hair">
        <color indexed="22"/>
      </top>
      <bottom style="thin">
        <color indexed="64"/>
      </bottom>
      <diagonal/>
    </border>
    <border>
      <left style="thin">
        <color indexed="8"/>
      </left>
      <right style="thin">
        <color indexed="8"/>
      </right>
      <top/>
      <bottom/>
      <diagonal/>
    </border>
    <border>
      <left/>
      <right/>
      <top style="hair">
        <color indexed="22"/>
      </top>
      <bottom style="hair">
        <color rgb="FFC0C0C0"/>
      </bottom>
      <diagonal/>
    </border>
  </borders>
  <cellStyleXfs count="150">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11" fillId="0" borderId="0">
      <alignment horizontal="left"/>
    </xf>
    <xf numFmtId="0" fontId="6" fillId="0" borderId="0"/>
    <xf numFmtId="43" fontId="7" fillId="0" borderId="0" applyFont="0" applyFill="0" applyBorder="0" applyAlignment="0" applyProtection="0"/>
    <xf numFmtId="0" fontId="6" fillId="0" borderId="0"/>
    <xf numFmtId="0" fontId="12" fillId="0" borderId="6">
      <alignment horizontal="left"/>
    </xf>
    <xf numFmtId="0" fontId="13" fillId="0" borderId="0">
      <alignment horizontal="left" vertical="top"/>
    </xf>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21" borderId="0" applyNumberFormat="0" applyBorder="0" applyAlignment="0" applyProtection="0"/>
    <xf numFmtId="0" fontId="17" fillId="5" borderId="0" applyNumberFormat="0" applyBorder="0" applyAlignment="0" applyProtection="0"/>
    <xf numFmtId="0" fontId="18" fillId="22" borderId="8" applyNumberFormat="0" applyAlignment="0" applyProtection="0"/>
    <xf numFmtId="0" fontId="19" fillId="23" borderId="9"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43" fontId="7" fillId="0" borderId="0" applyFont="0" applyFill="0" applyBorder="0" applyAlignment="0" applyProtection="0"/>
    <xf numFmtId="43"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6" fontId="21" fillId="0" borderId="6" applyNumberFormat="0" applyFill="0">
      <alignment horizontal="right"/>
    </xf>
    <xf numFmtId="167" fontId="22" fillId="0" borderId="6">
      <alignment horizontal="right" vertical="center"/>
    </xf>
    <xf numFmtId="49" fontId="23" fillId="0" borderId="6">
      <alignment horizontal="left" vertical="center"/>
    </xf>
    <xf numFmtId="166" fontId="21" fillId="0" borderId="6" applyNumberFormat="0" applyFill="0">
      <alignment horizontal="right"/>
    </xf>
    <xf numFmtId="0" fontId="24" fillId="0" borderId="0" applyNumberFormat="0" applyFill="0" applyBorder="0" applyAlignment="0" applyProtection="0"/>
    <xf numFmtId="0" fontId="25" fillId="6" borderId="0" applyNumberFormat="0" applyBorder="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0" borderId="13">
      <alignment horizontal="right" vertical="center"/>
    </xf>
    <xf numFmtId="0" fontId="30" fillId="0" borderId="6">
      <alignment horizontal="left" vertical="center"/>
    </xf>
    <xf numFmtId="0" fontId="21" fillId="0" borderId="6">
      <alignment horizontal="left" vertical="center"/>
    </xf>
    <xf numFmtId="0" fontId="12" fillId="0" borderId="6">
      <alignment horizontal="left"/>
    </xf>
    <xf numFmtId="0" fontId="12" fillId="24" borderId="0">
      <alignment horizontal="centerContinuous" wrapText="1"/>
    </xf>
    <xf numFmtId="0" fontId="31" fillId="9" borderId="8"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20"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4" fillId="0" borderId="0"/>
    <xf numFmtId="0" fontId="6" fillId="0" borderId="0"/>
    <xf numFmtId="37" fontId="35"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5" applyNumberFormat="0" applyFont="0" applyAlignment="0" applyProtection="0"/>
    <xf numFmtId="0" fontId="36" fillId="22" borderId="16"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11" fillId="0" borderId="0">
      <alignment horizontal="right"/>
    </xf>
    <xf numFmtId="0" fontId="23" fillId="0" borderId="0">
      <alignment horizontal="right"/>
    </xf>
    <xf numFmtId="49" fontId="22" fillId="0" borderId="0">
      <alignment horizontal="left" vertical="center"/>
    </xf>
    <xf numFmtId="49" fontId="23" fillId="0" borderId="6">
      <alignment horizontal="left"/>
    </xf>
    <xf numFmtId="166" fontId="22" fillId="0" borderId="0" applyNumberFormat="0">
      <alignment horizontal="right"/>
    </xf>
    <xf numFmtId="0" fontId="29" fillId="27" borderId="0">
      <alignment horizontal="centerContinuous" vertical="center" wrapText="1"/>
    </xf>
    <xf numFmtId="0" fontId="29" fillId="0" borderId="17">
      <alignment horizontal="left" vertical="center"/>
    </xf>
    <xf numFmtId="0" fontId="37" fillId="0" borderId="0" applyNumberFormat="0" applyFill="0" applyBorder="0" applyAlignment="0" applyProtection="0"/>
    <xf numFmtId="0" fontId="12" fillId="0" borderId="0">
      <alignment horizontal="left"/>
    </xf>
    <xf numFmtId="0" fontId="38" fillId="0" borderId="0">
      <alignment horizontal="left"/>
    </xf>
    <xf numFmtId="0" fontId="21" fillId="0" borderId="0">
      <alignment horizontal="left"/>
    </xf>
    <xf numFmtId="0" fontId="38" fillId="0" borderId="0">
      <alignment horizontal="left"/>
    </xf>
    <xf numFmtId="0" fontId="21" fillId="0" borderId="0">
      <alignment horizontal="left"/>
    </xf>
    <xf numFmtId="0" fontId="39" fillId="0" borderId="18" applyNumberFormat="0" applyFill="0" applyAlignment="0" applyProtection="0"/>
    <xf numFmtId="0" fontId="40" fillId="0" borderId="0" applyNumberFormat="0" applyFill="0" applyBorder="0" applyAlignment="0" applyProtection="0"/>
    <xf numFmtId="49" fontId="22" fillId="0" borderId="6">
      <alignment horizontal="left"/>
    </xf>
    <xf numFmtId="0" fontId="29" fillId="0" borderId="13">
      <alignment horizontal="left"/>
    </xf>
    <xf numFmtId="0" fontId="12" fillId="0" borderId="0">
      <alignment horizontal="left" vertical="center"/>
    </xf>
    <xf numFmtId="43" fontId="6" fillId="0" borderId="0" applyFont="0" applyFill="0" applyBorder="0" applyAlignment="0" applyProtection="0"/>
    <xf numFmtId="9" fontId="6" fillId="0" borderId="0" applyFont="0" applyFill="0" applyBorder="0" applyAlignment="0" applyProtection="0"/>
    <xf numFmtId="0" fontId="41" fillId="0" borderId="0"/>
    <xf numFmtId="0" fontId="51" fillId="0" borderId="0" applyNumberFormat="0" applyFill="0" applyBorder="0" applyAlignment="0" applyProtection="0"/>
    <xf numFmtId="0" fontId="54" fillId="0" borderId="0"/>
    <xf numFmtId="0" fontId="55" fillId="0" borderId="0"/>
    <xf numFmtId="0" fontId="56" fillId="0" borderId="0"/>
    <xf numFmtId="0" fontId="61" fillId="0" borderId="0"/>
    <xf numFmtId="0" fontId="7" fillId="0" borderId="0"/>
    <xf numFmtId="9" fontId="7" fillId="0" borderId="0" applyFont="0" applyFill="0" applyBorder="0" applyAlignment="0" applyProtection="0"/>
  </cellStyleXfs>
  <cellXfs count="154">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1" fontId="0" fillId="0" borderId="0" xfId="0" applyNumberFormat="1" applyFill="1"/>
    <xf numFmtId="168" fontId="0" fillId="0" borderId="0" xfId="140" applyNumberFormat="1" applyFont="1"/>
    <xf numFmtId="0" fontId="1" fillId="0" borderId="0" xfId="0" applyFont="1" applyAlignment="1">
      <alignment wrapText="1"/>
    </xf>
    <xf numFmtId="0" fontId="0" fillId="0" borderId="0" xfId="0" applyFill="1"/>
    <xf numFmtId="0" fontId="42" fillId="29" borderId="19" xfId="142" applyFont="1" applyFill="1" applyBorder="1" applyAlignment="1">
      <alignment horizontal="left" vertical="center"/>
    </xf>
    <xf numFmtId="1" fontId="43" fillId="29" borderId="19" xfId="142" applyNumberFormat="1" applyFont="1" applyFill="1" applyBorder="1" applyAlignment="1">
      <alignment horizontal="center" vertical="center"/>
    </xf>
    <xf numFmtId="0" fontId="44" fillId="30" borderId="0" xfId="142" applyFont="1" applyFill="1" applyAlignment="1">
      <alignment vertical="center"/>
    </xf>
    <xf numFmtId="0" fontId="45" fillId="31" borderId="19" xfId="142" applyFont="1" applyFill="1" applyBorder="1" applyAlignment="1">
      <alignment horizontal="left" vertical="center"/>
    </xf>
    <xf numFmtId="169" fontId="46" fillId="31" borderId="19" xfId="142" applyNumberFormat="1" applyFont="1" applyFill="1" applyBorder="1" applyAlignment="1">
      <alignment vertical="center"/>
    </xf>
    <xf numFmtId="0" fontId="47" fillId="32" borderId="19" xfId="142" applyFont="1" applyFill="1" applyBorder="1" applyAlignment="1">
      <alignment horizontal="left" vertical="center" indent="1"/>
    </xf>
    <xf numFmtId="169" fontId="47" fillId="32" borderId="19" xfId="142" applyNumberFormat="1" applyFont="1" applyFill="1" applyBorder="1" applyAlignment="1">
      <alignment vertical="center"/>
    </xf>
    <xf numFmtId="0" fontId="44" fillId="30" borderId="20" xfId="142" applyFont="1" applyFill="1" applyBorder="1" applyAlignment="1">
      <alignment horizontal="left" vertical="center" indent="2"/>
    </xf>
    <xf numFmtId="169" fontId="44" fillId="0" borderId="20" xfId="142" applyNumberFormat="1" applyFont="1" applyBorder="1" applyAlignment="1">
      <alignment vertical="center"/>
    </xf>
    <xf numFmtId="0" fontId="44" fillId="30" borderId="21" xfId="142" applyFont="1" applyFill="1" applyBorder="1" applyAlignment="1">
      <alignment horizontal="left" vertical="center" indent="2"/>
    </xf>
    <xf numFmtId="169" fontId="44" fillId="0" borderId="21" xfId="142" applyNumberFormat="1" applyFont="1" applyBorder="1" applyAlignment="1">
      <alignment vertical="center"/>
    </xf>
    <xf numFmtId="0" fontId="44" fillId="30" borderId="0" xfId="142" applyFont="1" applyFill="1" applyAlignment="1">
      <alignment horizontal="left" vertical="center" indent="3"/>
    </xf>
    <xf numFmtId="169" fontId="44" fillId="0" borderId="0" xfId="142" applyNumberFormat="1" applyFont="1" applyAlignment="1">
      <alignment vertical="center"/>
    </xf>
    <xf numFmtId="0" fontId="44" fillId="30" borderId="7" xfId="142" applyFont="1" applyFill="1" applyBorder="1" applyAlignment="1">
      <alignment horizontal="left" vertical="center" indent="3"/>
    </xf>
    <xf numFmtId="169" fontId="44" fillId="0" borderId="7" xfId="142" applyNumberFormat="1" applyFont="1" applyBorder="1" applyAlignment="1">
      <alignment vertical="center"/>
    </xf>
    <xf numFmtId="0" fontId="44" fillId="0" borderId="0" xfId="142" applyFont="1" applyAlignment="1">
      <alignment vertical="center"/>
    </xf>
    <xf numFmtId="1" fontId="43" fillId="33" borderId="19" xfId="142" applyNumberFormat="1" applyFont="1" applyFill="1" applyBorder="1" applyAlignment="1">
      <alignment horizontal="right" vertical="center"/>
    </xf>
    <xf numFmtId="1" fontId="43" fillId="33" borderId="19" xfId="142" applyNumberFormat="1" applyFont="1" applyFill="1" applyBorder="1" applyAlignment="1">
      <alignment horizontal="center" vertical="center"/>
    </xf>
    <xf numFmtId="170" fontId="44" fillId="30" borderId="0" xfId="142" applyNumberFormat="1" applyFont="1" applyFill="1" applyAlignment="1">
      <alignment vertical="center"/>
    </xf>
    <xf numFmtId="0" fontId="48" fillId="2" borderId="19" xfId="142" applyFont="1" applyFill="1" applyBorder="1" applyAlignment="1">
      <alignment horizontal="left" vertical="center"/>
    </xf>
    <xf numFmtId="171" fontId="49" fillId="2" borderId="19" xfId="142" applyNumberFormat="1" applyFont="1" applyFill="1" applyBorder="1" applyAlignment="1">
      <alignment vertical="center"/>
    </xf>
    <xf numFmtId="171" fontId="50" fillId="2" borderId="19" xfId="142" applyNumberFormat="1" applyFont="1" applyFill="1" applyBorder="1" applyAlignment="1">
      <alignment vertical="center"/>
    </xf>
    <xf numFmtId="172" fontId="46" fillId="31" borderId="19" xfId="142" applyNumberFormat="1" applyFont="1" applyFill="1" applyBorder="1" applyAlignment="1">
      <alignment vertical="center"/>
    </xf>
    <xf numFmtId="172" fontId="47" fillId="32" borderId="19" xfId="142" applyNumberFormat="1" applyFont="1" applyFill="1" applyBorder="1" applyAlignment="1">
      <alignment vertical="center"/>
    </xf>
    <xf numFmtId="172" fontId="44" fillId="0" borderId="20" xfId="142" applyNumberFormat="1" applyFont="1" applyBorder="1" applyAlignment="1">
      <alignment vertical="center"/>
    </xf>
    <xf numFmtId="172" fontId="44" fillId="0" borderId="21" xfId="142" applyNumberFormat="1" applyFont="1" applyBorder="1" applyAlignment="1">
      <alignment vertical="center"/>
    </xf>
    <xf numFmtId="172" fontId="44" fillId="0" borderId="0" xfId="142" applyNumberFormat="1" applyFont="1" applyAlignment="1">
      <alignment vertical="center"/>
    </xf>
    <xf numFmtId="172" fontId="44" fillId="0" borderId="7" xfId="142" applyNumberFormat="1" applyFont="1" applyBorder="1" applyAlignment="1">
      <alignment vertical="center"/>
    </xf>
    <xf numFmtId="171" fontId="46" fillId="31" borderId="19" xfId="142" applyNumberFormat="1" applyFont="1" applyFill="1" applyBorder="1" applyAlignment="1">
      <alignment vertical="center"/>
    </xf>
    <xf numFmtId="171" fontId="47" fillId="32" borderId="19" xfId="142" applyNumberFormat="1" applyFont="1" applyFill="1" applyBorder="1" applyAlignment="1">
      <alignment vertical="center"/>
    </xf>
    <xf numFmtId="171" fontId="44" fillId="0" borderId="20" xfId="142" applyNumberFormat="1" applyFont="1" applyBorder="1" applyAlignment="1">
      <alignment vertical="center"/>
    </xf>
    <xf numFmtId="171" fontId="44" fillId="0" borderId="21" xfId="142" applyNumberFormat="1" applyFont="1" applyBorder="1" applyAlignment="1">
      <alignment vertical="center"/>
    </xf>
    <xf numFmtId="171" fontId="44" fillId="0" borderId="0" xfId="142" applyNumberFormat="1" applyFont="1" applyAlignment="1">
      <alignment vertical="center"/>
    </xf>
    <xf numFmtId="171" fontId="44" fillId="0" borderId="7" xfId="142" applyNumberFormat="1" applyFont="1" applyBorder="1" applyAlignment="1">
      <alignment vertical="center"/>
    </xf>
    <xf numFmtId="173" fontId="46" fillId="31" borderId="19" xfId="142" applyNumberFormat="1" applyFont="1" applyFill="1" applyBorder="1" applyAlignment="1">
      <alignment vertical="center"/>
    </xf>
    <xf numFmtId="173" fontId="47" fillId="32" borderId="19" xfId="142" applyNumberFormat="1" applyFont="1" applyFill="1" applyBorder="1" applyAlignment="1">
      <alignment vertical="center"/>
    </xf>
    <xf numFmtId="173" fontId="44" fillId="0" borderId="20" xfId="142" applyNumberFormat="1" applyFont="1" applyBorder="1" applyAlignment="1">
      <alignment vertical="center"/>
    </xf>
    <xf numFmtId="173" fontId="44" fillId="0" borderId="21" xfId="142" applyNumberFormat="1" applyFont="1" applyBorder="1" applyAlignment="1">
      <alignment vertical="center"/>
    </xf>
    <xf numFmtId="173" fontId="44" fillId="0" borderId="0" xfId="142" applyNumberFormat="1" applyFont="1" applyAlignment="1">
      <alignment vertical="center"/>
    </xf>
    <xf numFmtId="173" fontId="44" fillId="0" borderId="7" xfId="142" applyNumberFormat="1" applyFont="1" applyBorder="1" applyAlignment="1">
      <alignment vertical="center"/>
    </xf>
    <xf numFmtId="0" fontId="51" fillId="0" borderId="0" xfId="143"/>
    <xf numFmtId="0" fontId="1" fillId="31" borderId="0" xfId="0" applyFont="1" applyFill="1"/>
    <xf numFmtId="0" fontId="0" fillId="31" borderId="0" xfId="0" applyFill="1"/>
    <xf numFmtId="10" fontId="0" fillId="0" borderId="0" xfId="0" applyNumberFormat="1"/>
    <xf numFmtId="43" fontId="0" fillId="0" borderId="0" xfId="140" applyFont="1"/>
    <xf numFmtId="174" fontId="0" fillId="0" borderId="0" xfId="141" applyNumberFormat="1" applyFont="1"/>
    <xf numFmtId="0" fontId="44" fillId="30" borderId="22" xfId="142" applyFont="1" applyFill="1" applyBorder="1" applyAlignment="1">
      <alignment horizontal="left" vertical="center" indent="2"/>
    </xf>
    <xf numFmtId="169" fontId="44" fillId="0" borderId="22" xfId="142" applyNumberFormat="1" applyFont="1" applyBorder="1" applyAlignment="1">
      <alignment vertical="center"/>
    </xf>
    <xf numFmtId="0" fontId="44" fillId="30" borderId="23" xfId="142" applyFont="1" applyFill="1" applyBorder="1" applyAlignment="1">
      <alignment horizontal="left" vertical="center" indent="2"/>
    </xf>
    <xf numFmtId="169" fontId="44" fillId="0" borderId="23" xfId="142" applyNumberFormat="1" applyFont="1" applyBorder="1" applyAlignment="1">
      <alignment vertical="center"/>
    </xf>
    <xf numFmtId="0" fontId="44" fillId="30" borderId="0" xfId="142" applyFont="1" applyFill="1" applyAlignment="1">
      <alignment horizontal="left" vertical="center" indent="2"/>
    </xf>
    <xf numFmtId="0" fontId="44" fillId="30" borderId="7" xfId="142" applyFont="1" applyFill="1" applyBorder="1" applyAlignment="1">
      <alignment horizontal="left" vertical="center" indent="2"/>
    </xf>
    <xf numFmtId="173" fontId="44" fillId="0" borderId="22" xfId="142" applyNumberFormat="1" applyFont="1" applyBorder="1" applyAlignment="1">
      <alignment vertical="center"/>
    </xf>
    <xf numFmtId="173" fontId="44" fillId="0" borderId="23" xfId="142" applyNumberFormat="1" applyFont="1" applyBorder="1" applyAlignment="1">
      <alignment vertical="center"/>
    </xf>
    <xf numFmtId="171" fontId="52" fillId="2" borderId="19" xfId="142" applyNumberFormat="1" applyFont="1" applyFill="1" applyBorder="1" applyAlignment="1">
      <alignment vertical="center"/>
    </xf>
    <xf numFmtId="175" fontId="46" fillId="31" borderId="19" xfId="142" applyNumberFormat="1" applyFont="1" applyFill="1" applyBorder="1" applyAlignment="1">
      <alignment vertical="center"/>
    </xf>
    <xf numFmtId="175" fontId="47" fillId="32" borderId="19" xfId="142" applyNumberFormat="1" applyFont="1" applyFill="1" applyBorder="1" applyAlignment="1">
      <alignment vertical="center"/>
    </xf>
    <xf numFmtId="175" fontId="44" fillId="0" borderId="22" xfId="142" applyNumberFormat="1" applyFont="1" applyBorder="1" applyAlignment="1">
      <alignment vertical="center"/>
    </xf>
    <xf numFmtId="175" fontId="44" fillId="0" borderId="21" xfId="142" applyNumberFormat="1" applyFont="1" applyBorder="1" applyAlignment="1">
      <alignment vertical="center"/>
    </xf>
    <xf numFmtId="175" fontId="44" fillId="0" borderId="0" xfId="142" applyNumberFormat="1" applyFont="1" applyAlignment="1">
      <alignment vertical="center"/>
    </xf>
    <xf numFmtId="175" fontId="44" fillId="0" borderId="23" xfId="142" applyNumberFormat="1" applyFont="1" applyBorder="1" applyAlignment="1">
      <alignment vertical="center"/>
    </xf>
    <xf numFmtId="175" fontId="44" fillId="0" borderId="7" xfId="142" applyNumberFormat="1" applyFont="1" applyBorder="1" applyAlignment="1">
      <alignment vertical="center"/>
    </xf>
    <xf numFmtId="176" fontId="46" fillId="31" borderId="19" xfId="142" applyNumberFormat="1" applyFont="1" applyFill="1" applyBorder="1" applyAlignment="1">
      <alignment vertical="center"/>
    </xf>
    <xf numFmtId="176" fontId="47" fillId="32" borderId="19" xfId="142" applyNumberFormat="1" applyFont="1" applyFill="1" applyBorder="1" applyAlignment="1">
      <alignment vertical="center"/>
    </xf>
    <xf numFmtId="176" fontId="44" fillId="0" borderId="22" xfId="142" applyNumberFormat="1" applyFont="1" applyBorder="1" applyAlignment="1">
      <alignment vertical="center"/>
    </xf>
    <xf numFmtId="176" fontId="44" fillId="0" borderId="21" xfId="142" applyNumberFormat="1" applyFont="1" applyBorder="1" applyAlignment="1">
      <alignment vertical="center"/>
    </xf>
    <xf numFmtId="176" fontId="44" fillId="0" borderId="0" xfId="142" applyNumberFormat="1" applyFont="1" applyAlignment="1">
      <alignment vertical="center"/>
    </xf>
    <xf numFmtId="176" fontId="44" fillId="0" borderId="23" xfId="142" applyNumberFormat="1" applyFont="1" applyBorder="1" applyAlignment="1">
      <alignment vertical="center"/>
    </xf>
    <xf numFmtId="176" fontId="44" fillId="0" borderId="7" xfId="142" applyNumberFormat="1" applyFont="1" applyBorder="1" applyAlignment="1">
      <alignment vertical="center"/>
    </xf>
    <xf numFmtId="0" fontId="47" fillId="32" borderId="20" xfId="142" applyFont="1" applyFill="1" applyBorder="1" applyAlignment="1">
      <alignment horizontal="left" vertical="center" indent="1"/>
    </xf>
    <xf numFmtId="169" fontId="47" fillId="32" borderId="20" xfId="142" applyNumberFormat="1" applyFont="1" applyFill="1" applyBorder="1" applyAlignment="1">
      <alignment vertical="center"/>
    </xf>
    <xf numFmtId="0" fontId="47" fillId="32" borderId="21" xfId="142" applyFont="1" applyFill="1" applyBorder="1" applyAlignment="1">
      <alignment horizontal="left" vertical="center" indent="1"/>
    </xf>
    <xf numFmtId="169" fontId="47" fillId="32" borderId="21" xfId="142" applyNumberFormat="1" applyFont="1" applyFill="1" applyBorder="1" applyAlignment="1">
      <alignment vertical="center"/>
    </xf>
    <xf numFmtId="173" fontId="47" fillId="32" borderId="20" xfId="142" applyNumberFormat="1" applyFont="1" applyFill="1" applyBorder="1" applyAlignment="1">
      <alignment vertical="center"/>
    </xf>
    <xf numFmtId="173" fontId="44" fillId="30" borderId="0" xfId="142" applyNumberFormat="1" applyFont="1" applyFill="1" applyAlignment="1">
      <alignment vertical="center"/>
    </xf>
    <xf numFmtId="173" fontId="47" fillId="32" borderId="21" xfId="142" applyNumberFormat="1" applyFont="1" applyFill="1" applyBorder="1" applyAlignment="1">
      <alignment vertical="center"/>
    </xf>
    <xf numFmtId="176" fontId="46" fillId="31" borderId="19" xfId="141" applyNumberFormat="1" applyFont="1" applyFill="1" applyBorder="1" applyAlignment="1">
      <alignment vertical="center"/>
    </xf>
    <xf numFmtId="176" fontId="47" fillId="32" borderId="20" xfId="141" applyNumberFormat="1" applyFont="1" applyFill="1" applyBorder="1" applyAlignment="1">
      <alignment vertical="center"/>
    </xf>
    <xf numFmtId="176" fontId="44" fillId="0" borderId="0" xfId="141" applyNumberFormat="1" applyFont="1" applyAlignment="1">
      <alignment vertical="center"/>
    </xf>
    <xf numFmtId="176" fontId="47" fillId="32" borderId="21" xfId="141" applyNumberFormat="1" applyFont="1" applyFill="1" applyBorder="1" applyAlignment="1">
      <alignment vertical="center"/>
    </xf>
    <xf numFmtId="176" fontId="44" fillId="0" borderId="0" xfId="141" applyNumberFormat="1" applyFont="1" applyBorder="1" applyAlignment="1">
      <alignment vertical="center"/>
    </xf>
    <xf numFmtId="176" fontId="44" fillId="0" borderId="7" xfId="141" applyNumberFormat="1" applyFont="1" applyBorder="1" applyAlignment="1">
      <alignment vertical="center"/>
    </xf>
    <xf numFmtId="0" fontId="53" fillId="30" borderId="0" xfId="142" applyFont="1" applyFill="1" applyAlignment="1">
      <alignment vertical="center"/>
    </xf>
    <xf numFmtId="0" fontId="54" fillId="0" borderId="0" xfId="144"/>
    <xf numFmtId="0" fontId="7" fillId="0" borderId="0" xfId="144" applyFont="1"/>
    <xf numFmtId="3" fontId="7" fillId="0" borderId="24" xfId="144" applyNumberFormat="1" applyFont="1" applyBorder="1"/>
    <xf numFmtId="0" fontId="7" fillId="34" borderId="24" xfId="144" applyFont="1" applyFill="1" applyBorder="1"/>
    <xf numFmtId="0" fontId="7" fillId="0" borderId="24" xfId="144" applyFont="1" applyBorder="1"/>
    <xf numFmtId="3" fontId="54" fillId="0" borderId="0" xfId="144" applyNumberFormat="1"/>
    <xf numFmtId="177" fontId="7" fillId="0" borderId="0" xfId="144" applyNumberFormat="1" applyFont="1"/>
    <xf numFmtId="0" fontId="0" fillId="28" borderId="0" xfId="0" applyFill="1"/>
    <xf numFmtId="1" fontId="43" fillId="29" borderId="19" xfId="142" applyNumberFormat="1" applyFont="1" applyFill="1" applyBorder="1" applyAlignment="1">
      <alignment horizontal="center" vertical="center"/>
    </xf>
    <xf numFmtId="0" fontId="55" fillId="0" borderId="0" xfId="145"/>
    <xf numFmtId="0" fontId="56" fillId="0" borderId="0" xfId="145" applyFont="1"/>
    <xf numFmtId="3" fontId="56" fillId="0" borderId="24" xfId="145" applyNumberFormat="1" applyFont="1" applyBorder="1"/>
    <xf numFmtId="0" fontId="56" fillId="34" borderId="24" xfId="145" applyFont="1" applyFill="1" applyBorder="1"/>
    <xf numFmtId="177" fontId="56" fillId="0" borderId="0" xfId="145" applyNumberFormat="1" applyFont="1"/>
    <xf numFmtId="0" fontId="58" fillId="0" borderId="0" xfId="0" applyFont="1" applyAlignment="1">
      <alignment vertical="center" wrapText="1"/>
    </xf>
    <xf numFmtId="0" fontId="57" fillId="0" borderId="0" xfId="0" applyFont="1" applyAlignment="1">
      <alignment vertical="center" wrapText="1"/>
    </xf>
    <xf numFmtId="0" fontId="57" fillId="0" borderId="0" xfId="0" applyFont="1" applyAlignment="1">
      <alignment horizontal="justify" vertical="center" wrapText="1"/>
    </xf>
    <xf numFmtId="0" fontId="0" fillId="0" borderId="0" xfId="0" applyFill="1" applyAlignment="1">
      <alignment wrapText="1"/>
    </xf>
    <xf numFmtId="0" fontId="59" fillId="35" borderId="25" xfId="0" applyFont="1" applyFill="1" applyBorder="1" applyAlignment="1">
      <alignment vertical="top" wrapText="1"/>
    </xf>
    <xf numFmtId="0" fontId="60" fillId="0" borderId="25" xfId="0" applyFont="1" applyBorder="1" applyAlignment="1">
      <alignment horizontal="justify" vertical="center" wrapText="1"/>
    </xf>
    <xf numFmtId="0" fontId="60" fillId="0" borderId="26" xfId="0" applyFont="1" applyBorder="1" applyAlignment="1">
      <alignment horizontal="justify" vertical="center" wrapText="1"/>
    </xf>
    <xf numFmtId="0" fontId="60" fillId="0" borderId="27" xfId="0" applyFont="1" applyBorder="1" applyAlignment="1">
      <alignment horizontal="justify" vertical="center" wrapText="1"/>
    </xf>
    <xf numFmtId="0" fontId="60" fillId="0" borderId="28" xfId="0" applyFont="1" applyBorder="1" applyAlignment="1">
      <alignment horizontal="justify" vertical="center" wrapText="1"/>
    </xf>
    <xf numFmtId="10" fontId="44" fillId="30" borderId="0" xfId="142" applyNumberFormat="1" applyFont="1" applyFill="1" applyAlignment="1">
      <alignment vertical="center"/>
    </xf>
    <xf numFmtId="0" fontId="9" fillId="0" borderId="0" xfId="147" applyFont="1"/>
    <xf numFmtId="0" fontId="14" fillId="0" borderId="0" xfId="147" applyFont="1" applyAlignment="1">
      <alignment horizontal="left"/>
    </xf>
    <xf numFmtId="0" fontId="7" fillId="0" borderId="0" xfId="147" applyFont="1" applyAlignment="1">
      <alignment horizontal="left"/>
    </xf>
    <xf numFmtId="0" fontId="8" fillId="36" borderId="24" xfId="147" applyFont="1" applyFill="1" applyBorder="1" applyAlignment="1">
      <alignment horizontal="left" vertical="center"/>
    </xf>
    <xf numFmtId="0" fontId="8" fillId="36" borderId="24" xfId="147" applyFont="1" applyFill="1" applyBorder="1" applyAlignment="1">
      <alignment horizontal="center" vertical="center" wrapText="1"/>
    </xf>
    <xf numFmtId="0" fontId="9" fillId="0" borderId="30" xfId="148" applyFont="1" applyBorder="1" applyAlignment="1">
      <alignment horizontal="left" vertical="center"/>
    </xf>
    <xf numFmtId="178" fontId="9" fillId="0" borderId="31" xfId="148" applyNumberFormat="1" applyFont="1" applyBorder="1" applyAlignment="1">
      <alignment horizontal="right" vertical="center"/>
    </xf>
    <xf numFmtId="179" fontId="9" fillId="0" borderId="31" xfId="148" applyNumberFormat="1" applyFont="1" applyBorder="1" applyAlignment="1">
      <alignment horizontal="right" vertical="center"/>
    </xf>
    <xf numFmtId="0" fontId="9" fillId="0" borderId="0" xfId="148" applyFont="1" applyAlignment="1">
      <alignment horizontal="left" vertical="center"/>
    </xf>
    <xf numFmtId="178" fontId="9" fillId="0" borderId="30" xfId="148" applyNumberFormat="1" applyFont="1" applyBorder="1" applyAlignment="1">
      <alignment horizontal="right" vertical="center"/>
    </xf>
    <xf numFmtId="179" fontId="9" fillId="0" borderId="30" xfId="148" applyNumberFormat="1" applyFont="1" applyBorder="1" applyAlignment="1">
      <alignment horizontal="right" vertical="center"/>
    </xf>
    <xf numFmtId="0" fontId="8" fillId="0" borderId="32" xfId="147" applyFont="1" applyBorder="1" applyAlignment="1">
      <alignment horizontal="left" vertical="center"/>
    </xf>
    <xf numFmtId="164" fontId="9" fillId="0" borderId="0" xfId="149" applyNumberFormat="1" applyFont="1" applyFill="1" applyAlignment="1"/>
    <xf numFmtId="0" fontId="9" fillId="0" borderId="32" xfId="147" applyFont="1" applyBorder="1" applyAlignment="1">
      <alignment horizontal="left" vertical="center"/>
    </xf>
    <xf numFmtId="0" fontId="8" fillId="0" borderId="33" xfId="147" applyFont="1" applyBorder="1" applyAlignment="1">
      <alignment horizontal="left" vertical="center"/>
    </xf>
    <xf numFmtId="0" fontId="9" fillId="28" borderId="0" xfId="147" applyFont="1" applyFill="1"/>
    <xf numFmtId="0" fontId="8" fillId="0" borderId="34" xfId="147" applyFont="1" applyBorder="1" applyAlignment="1">
      <alignment horizontal="left" vertical="center"/>
    </xf>
    <xf numFmtId="0" fontId="8" fillId="0" borderId="35" xfId="147" applyFont="1" applyBorder="1" applyAlignment="1">
      <alignment horizontal="left" vertical="center"/>
    </xf>
    <xf numFmtId="165" fontId="9" fillId="0" borderId="0" xfId="147" applyNumberFormat="1" applyFont="1"/>
    <xf numFmtId="0" fontId="9" fillId="37" borderId="36" xfId="147" applyFont="1" applyFill="1" applyBorder="1" applyAlignment="1">
      <alignment horizontal="left" vertical="center"/>
    </xf>
    <xf numFmtId="180" fontId="9" fillId="37" borderId="0" xfId="147" applyNumberFormat="1" applyFont="1" applyFill="1" applyAlignment="1">
      <alignment horizontal="right" vertical="center"/>
    </xf>
    <xf numFmtId="0" fontId="8" fillId="0" borderId="35" xfId="148" applyFont="1" applyBorder="1" applyAlignment="1">
      <alignment horizontal="left" vertical="center"/>
    </xf>
    <xf numFmtId="0" fontId="9" fillId="0" borderId="37" xfId="148" applyFont="1" applyBorder="1" applyAlignment="1">
      <alignment horizontal="left" vertical="center"/>
    </xf>
    <xf numFmtId="0" fontId="9" fillId="0" borderId="0" xfId="148" applyFont="1" applyAlignment="1">
      <alignment horizontal="left"/>
    </xf>
    <xf numFmtId="0" fontId="10" fillId="0" borderId="0" xfId="148" applyFont="1"/>
    <xf numFmtId="0" fontId="63" fillId="0" borderId="0" xfId="145" applyFont="1"/>
    <xf numFmtId="9" fontId="55" fillId="0" borderId="0" xfId="145" applyNumberFormat="1"/>
    <xf numFmtId="0" fontId="7" fillId="0" borderId="0" xfId="145" applyFont="1"/>
    <xf numFmtId="0" fontId="44" fillId="30" borderId="0" xfId="142" applyFont="1" applyFill="1" applyAlignment="1">
      <alignment horizontal="left" vertical="center" indent="1"/>
    </xf>
    <xf numFmtId="0" fontId="44" fillId="30" borderId="7" xfId="142" applyFont="1" applyFill="1" applyBorder="1" applyAlignment="1">
      <alignment horizontal="left" vertical="center" indent="1"/>
    </xf>
    <xf numFmtId="0" fontId="44" fillId="0" borderId="0" xfId="142" applyFont="1" applyAlignment="1">
      <alignment vertical="center" wrapText="1"/>
    </xf>
    <xf numFmtId="1" fontId="43" fillId="29" borderId="19" xfId="142" applyNumberFormat="1" applyFont="1" applyFill="1" applyBorder="1" applyAlignment="1">
      <alignment horizontal="center" vertical="center"/>
    </xf>
    <xf numFmtId="0" fontId="62" fillId="0" borderId="29" xfId="147" applyFont="1" applyBorder="1" applyAlignment="1">
      <alignment horizontal="center" wrapText="1"/>
    </xf>
    <xf numFmtId="0" fontId="1" fillId="0" borderId="0" xfId="0" applyFont="1" applyFill="1" applyAlignment="1">
      <alignment wrapText="1"/>
    </xf>
    <xf numFmtId="0" fontId="1" fillId="0" borderId="0" xfId="0" applyFont="1" applyFill="1" applyAlignment="1">
      <alignment horizontal="right"/>
    </xf>
    <xf numFmtId="0" fontId="1" fillId="0" borderId="0" xfId="0" applyFont="1" applyFill="1"/>
  </cellXfs>
  <cellStyles count="150">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3" builtinId="8"/>
    <cellStyle name="Input 2" xfId="69" xr:uid="{00000000-0005-0000-0000-00003F000000}"/>
    <cellStyle name="Linked Cell 2" xfId="70" xr:uid="{00000000-0005-0000-0000-000040000000}"/>
    <cellStyle name="Neutral 2" xfId="71" xr:uid="{00000000-0005-0000-0000-000041000000}"/>
    <cellStyle name="Normal" xfId="0" builtinId="0"/>
    <cellStyle name="Normal 10" xfId="72" xr:uid="{00000000-0005-0000-0000-000043000000}"/>
    <cellStyle name="Normal 11" xfId="10" xr:uid="{00000000-0005-0000-0000-000044000000}"/>
    <cellStyle name="Normal 2" xfId="1" xr:uid="{00000000-0005-0000-0000-000045000000}"/>
    <cellStyle name="Normal 2 2" xfId="73" xr:uid="{00000000-0005-0000-0000-000046000000}"/>
    <cellStyle name="Normal 2 2 2" xfId="74" xr:uid="{00000000-0005-0000-0000-000047000000}"/>
    <cellStyle name="Normal 2 2 3" xfId="75" xr:uid="{00000000-0005-0000-0000-000048000000}"/>
    <cellStyle name="Normal 2 3" xfId="76" xr:uid="{00000000-0005-0000-0000-000049000000}"/>
    <cellStyle name="Normal 2 4" xfId="77" xr:uid="{00000000-0005-0000-0000-00004A000000}"/>
    <cellStyle name="Normal 2 5" xfId="142" xr:uid="{1BD59478-1179-44CD-AB5B-99ECC9626B09}"/>
    <cellStyle name="Normal 3" xfId="8" xr:uid="{00000000-0005-0000-0000-00004B000000}"/>
    <cellStyle name="Normal 3 2" xfId="78" xr:uid="{00000000-0005-0000-0000-00004C000000}"/>
    <cellStyle name="Normal 3 2 2" xfId="79" xr:uid="{00000000-0005-0000-0000-00004D000000}"/>
    <cellStyle name="Normal 3 2 2 2" xfId="80" xr:uid="{00000000-0005-0000-0000-00004E000000}"/>
    <cellStyle name="Normal 3 2 3" xfId="81" xr:uid="{00000000-0005-0000-0000-00004F000000}"/>
    <cellStyle name="Normal 3 3" xfId="82" xr:uid="{00000000-0005-0000-0000-000050000000}"/>
    <cellStyle name="Normal 3 3 2" xfId="83" xr:uid="{00000000-0005-0000-0000-000051000000}"/>
    <cellStyle name="Normal 3 3 2 2" xfId="84" xr:uid="{00000000-0005-0000-0000-000052000000}"/>
    <cellStyle name="Normal 3 3 3" xfId="85" xr:uid="{00000000-0005-0000-0000-000053000000}"/>
    <cellStyle name="Normal 3 4" xfId="86" xr:uid="{00000000-0005-0000-0000-000054000000}"/>
    <cellStyle name="Normal 3 4 2" xfId="87" xr:uid="{00000000-0005-0000-0000-000055000000}"/>
    <cellStyle name="Normal 3 5" xfId="88" xr:uid="{00000000-0005-0000-0000-000056000000}"/>
    <cellStyle name="Normal 3 6" xfId="89" xr:uid="{00000000-0005-0000-0000-000057000000}"/>
    <cellStyle name="Normal 3 7" xfId="90" xr:uid="{00000000-0005-0000-0000-000058000000}"/>
    <cellStyle name="Normal 3 8" xfId="91" xr:uid="{00000000-0005-0000-0000-000059000000}"/>
    <cellStyle name="Normal 3 9" xfId="12" xr:uid="{00000000-0005-0000-0000-00005A000000}"/>
    <cellStyle name="Normal 4" xfId="92" xr:uid="{00000000-0005-0000-0000-00005B000000}"/>
    <cellStyle name="Normal 4 2" xfId="93" xr:uid="{00000000-0005-0000-0000-00005C000000}"/>
    <cellStyle name="Normal 4 2 2" xfId="94" xr:uid="{00000000-0005-0000-0000-00005D000000}"/>
    <cellStyle name="Normal 4 2 2 2" xfId="95" xr:uid="{00000000-0005-0000-0000-00005E000000}"/>
    <cellStyle name="Normal 4 2 3" xfId="96" xr:uid="{00000000-0005-0000-0000-00005F000000}"/>
    <cellStyle name="Normal 4 3" xfId="97" xr:uid="{00000000-0005-0000-0000-000060000000}"/>
    <cellStyle name="Normal 4 3 2" xfId="98" xr:uid="{00000000-0005-0000-0000-000061000000}"/>
    <cellStyle name="Normal 4 3 2 2" xfId="99" xr:uid="{00000000-0005-0000-0000-000062000000}"/>
    <cellStyle name="Normal 4 3 3" xfId="100" xr:uid="{00000000-0005-0000-0000-000063000000}"/>
    <cellStyle name="Normal 4 4" xfId="101" xr:uid="{00000000-0005-0000-0000-000064000000}"/>
    <cellStyle name="Normal 4 4 2" xfId="102" xr:uid="{00000000-0005-0000-0000-000065000000}"/>
    <cellStyle name="Normal 4 5" xfId="103" xr:uid="{00000000-0005-0000-0000-000066000000}"/>
    <cellStyle name="Normal 4 6" xfId="104" xr:uid="{00000000-0005-0000-0000-000067000000}"/>
    <cellStyle name="Normal 4 7" xfId="105" xr:uid="{00000000-0005-0000-0000-000068000000}"/>
    <cellStyle name="Normal 4 8" xfId="106" xr:uid="{00000000-0005-0000-0000-000069000000}"/>
    <cellStyle name="Normal 5" xfId="107" xr:uid="{00000000-0005-0000-0000-00006A000000}"/>
    <cellStyle name="Normal 5 2" xfId="108" xr:uid="{00000000-0005-0000-0000-00006B000000}"/>
    <cellStyle name="Normal 5 3" xfId="109" xr:uid="{00000000-0005-0000-0000-00006C000000}"/>
    <cellStyle name="Normal 6" xfId="110" xr:uid="{00000000-0005-0000-0000-00006D000000}"/>
    <cellStyle name="Normal 6 2" xfId="111" xr:uid="{00000000-0005-0000-0000-00006E000000}"/>
    <cellStyle name="Normal 7" xfId="112" xr:uid="{00000000-0005-0000-0000-00006F000000}"/>
    <cellStyle name="Normal 8" xfId="113" xr:uid="{00000000-0005-0000-0000-000070000000}"/>
    <cellStyle name="Normal 9" xfId="114" xr:uid="{00000000-0005-0000-0000-000071000000}"/>
    <cellStyle name="Normal_Tables_and_Graphs" xfId="147" xr:uid="{D277F152-0E1A-482A-BECA-6B42EF4A0524}"/>
    <cellStyle name="Note 2" xfId="115" xr:uid="{00000000-0005-0000-0000-000072000000}"/>
    <cellStyle name="Note 2 2" xfId="116" xr:uid="{00000000-0005-0000-0000-000073000000}"/>
    <cellStyle name="Output 2" xfId="117" xr:uid="{00000000-0005-0000-0000-000074000000}"/>
    <cellStyle name="Parent row" xfId="3" xr:uid="{00000000-0005-0000-0000-000075000000}"/>
    <cellStyle name="Percent" xfId="141" builtinId="5"/>
    <cellStyle name="Percent 2" xfId="118" xr:uid="{00000000-0005-0000-0000-000076000000}"/>
    <cellStyle name="Percent 2 2" xfId="119" xr:uid="{00000000-0005-0000-0000-000077000000}"/>
    <cellStyle name="Percent 3" xfId="120" xr:uid="{00000000-0005-0000-0000-000078000000}"/>
    <cellStyle name="Percent 3 2" xfId="121" xr:uid="{00000000-0005-0000-0000-000079000000}"/>
    <cellStyle name="Prozent 2" xfId="149" xr:uid="{34DDAA79-0950-4E12-A733-1B81120079C7}"/>
    <cellStyle name="Source Hed" xfId="122" xr:uid="{00000000-0005-0000-0000-00007A000000}"/>
    <cellStyle name="Source Superscript" xfId="123" xr:uid="{00000000-0005-0000-0000-00007B000000}"/>
    <cellStyle name="Source Text" xfId="9" xr:uid="{00000000-0005-0000-0000-00007C000000}"/>
    <cellStyle name="Standard 2" xfId="144" xr:uid="{DAF255F9-941A-43FE-ABD4-6FCDF68F3B0A}"/>
    <cellStyle name="Standard 3" xfId="145" xr:uid="{FD2AB7E4-9B4A-437F-B310-4BE6FCCF71A5}"/>
    <cellStyle name="Standard 4" xfId="146" xr:uid="{00DB1AA1-CAF2-49EC-86B5-EC72264E2FD6}"/>
    <cellStyle name="Standard 5" xfId="148" xr:uid="{26A0622A-7B3B-4B48-99C0-D38073ECB0F5}"/>
    <cellStyle name="State" xfId="124" xr:uid="{00000000-0005-0000-0000-00007D000000}"/>
    <cellStyle name="Superscript" xfId="125" xr:uid="{00000000-0005-0000-0000-00007E000000}"/>
    <cellStyle name="Table Data" xfId="126" xr:uid="{00000000-0005-0000-0000-00007F000000}"/>
    <cellStyle name="Table Head Top" xfId="127" xr:uid="{00000000-0005-0000-0000-000080000000}"/>
    <cellStyle name="Table Hed Side" xfId="128" xr:uid="{00000000-0005-0000-0000-000081000000}"/>
    <cellStyle name="Table title" xfId="7" xr:uid="{00000000-0005-0000-0000-000082000000}"/>
    <cellStyle name="Title 2" xfId="129" xr:uid="{00000000-0005-0000-0000-000083000000}"/>
    <cellStyle name="Title Text" xfId="130" xr:uid="{00000000-0005-0000-0000-000084000000}"/>
    <cellStyle name="Title Text 1" xfId="131" xr:uid="{00000000-0005-0000-0000-000085000000}"/>
    <cellStyle name="Title Text 2" xfId="132" xr:uid="{00000000-0005-0000-0000-000086000000}"/>
    <cellStyle name="Title-1" xfId="14" xr:uid="{00000000-0005-0000-0000-000087000000}"/>
    <cellStyle name="Title-2" xfId="133" xr:uid="{00000000-0005-0000-0000-000088000000}"/>
    <cellStyle name="Title-3" xfId="134" xr:uid="{00000000-0005-0000-0000-000089000000}"/>
    <cellStyle name="Total 2" xfId="135" xr:uid="{00000000-0005-0000-0000-00008A000000}"/>
    <cellStyle name="Warning Text 2" xfId="136" xr:uid="{00000000-0005-0000-0000-00008B000000}"/>
    <cellStyle name="Wrap" xfId="137" xr:uid="{00000000-0005-0000-0000-00008C000000}"/>
    <cellStyle name="Wrap Bold" xfId="138" xr:uid="{00000000-0005-0000-0000-00008D000000}"/>
    <cellStyle name="Wrap Title" xfId="139" xr:uid="{00000000-0005-0000-0000-00008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Short sea shipping of freight in total sea transport, 2018</a:t>
            </a:r>
          </a:p>
          <a:p>
            <a:pPr algn="l">
              <a:defRPr sz="1800" b="1">
                <a:latin typeface="Arial"/>
                <a:ea typeface="Arial"/>
                <a:cs typeface="Arial"/>
              </a:defRPr>
            </a:pPr>
            <a:r>
              <a:rPr lang="en-US" sz="1600" b="0"/>
              <a:t>(% share in tonnes)</a:t>
            </a:r>
          </a:p>
        </c:rich>
      </c:tx>
      <c:layout>
        <c:manualLayout>
          <c:xMode val="edge"/>
          <c:yMode val="edge"/>
          <c:x val="5.3333333333333332E-3"/>
          <c:y val="7.2323091738140293E-3"/>
        </c:manualLayout>
      </c:layout>
      <c:overlay val="0"/>
    </c:title>
    <c:autoTitleDeleted val="0"/>
    <c:plotArea>
      <c:layout>
        <c:manualLayout>
          <c:xMode val="edge"/>
          <c:yMode val="edge"/>
          <c:x val="1.4666666666666666E-2"/>
          <c:y val="0.10685736804310228"/>
          <c:w val="0.97066666666666668"/>
          <c:h val="0.64499541289366968"/>
        </c:manualLayout>
      </c:layout>
      <c:barChart>
        <c:barDir val="col"/>
        <c:grouping val="percentStacked"/>
        <c:varyColors val="0"/>
        <c:ser>
          <c:idx val="0"/>
          <c:order val="0"/>
          <c:tx>
            <c:strRef>
              <c:f>'SSS of Freight'!$C$4</c:f>
              <c:strCache>
                <c:ptCount val="1"/>
                <c:pt idx="0">
                  <c:v>Short Sea Shipping (SSS)</c:v>
                </c:pt>
              </c:strCache>
            </c:strRef>
          </c:tx>
          <c:spPr>
            <a:solidFill>
              <a:srgbClr val="B9C31E">
                <a:lumMod val="100000"/>
              </a:srgbClr>
            </a:solidFill>
            <a:ln>
              <a:noFill/>
            </a:ln>
            <a:effectLst/>
            <a:extLst>
              <a:ext uri="{91240B29-F687-4F45-9708-019B960494DF}">
                <a14:hiddenLine xmlns:a14="http://schemas.microsoft.com/office/drawing/2010/main">
                  <a:solidFill>
                    <a:sysClr val="window" lastClr="FFFFFF"/>
                  </a:solidFill>
                </a14:hiddenLine>
              </a:ext>
            </a:extLst>
          </c:spPr>
          <c:invertIfNegative val="0"/>
          <c:cat>
            <c:strRef>
              <c:f>'SSS of Freight'!$B$5:$B$35</c:f>
              <c:strCache>
                <c:ptCount val="31"/>
                <c:pt idx="0">
                  <c:v>EU-27</c:v>
                </c:pt>
                <c:pt idx="2">
                  <c:v>Finland</c:v>
                </c:pt>
                <c:pt idx="3">
                  <c:v>Malta (¹)</c:v>
                </c:pt>
                <c:pt idx="4">
                  <c:v>Cyprus</c:v>
                </c:pt>
                <c:pt idx="5">
                  <c:v>Denmark</c:v>
                </c:pt>
                <c:pt idx="6">
                  <c:v>Sweden</c:v>
                </c:pt>
                <c:pt idx="7">
                  <c:v>Ireland</c:v>
                </c:pt>
                <c:pt idx="8">
                  <c:v>Bulgaria</c:v>
                </c:pt>
                <c:pt idx="9">
                  <c:v>Italy</c:v>
                </c:pt>
                <c:pt idx="10">
                  <c:v>Latvia</c:v>
                </c:pt>
                <c:pt idx="11">
                  <c:v>Estonia</c:v>
                </c:pt>
                <c:pt idx="12">
                  <c:v>Greece</c:v>
                </c:pt>
                <c:pt idx="13">
                  <c:v>Poland</c:v>
                </c:pt>
                <c:pt idx="14">
                  <c:v>Romania </c:v>
                </c:pt>
                <c:pt idx="15">
                  <c:v>Lithuania</c:v>
                </c:pt>
                <c:pt idx="16">
                  <c:v>Croatia</c:v>
                </c:pt>
                <c:pt idx="17">
                  <c:v>France</c:v>
                </c:pt>
                <c:pt idx="18">
                  <c:v>Germany</c:v>
                </c:pt>
                <c:pt idx="19">
                  <c:v>Portugal</c:v>
                </c:pt>
                <c:pt idx="20">
                  <c:v>Belgium</c:v>
                </c:pt>
                <c:pt idx="21">
                  <c:v>Netherlands</c:v>
                </c:pt>
                <c:pt idx="22">
                  <c:v>Slovenia</c:v>
                </c:pt>
                <c:pt idx="23">
                  <c:v>Spain (²)</c:v>
                </c:pt>
                <c:pt idx="25">
                  <c:v>United Kingdom</c:v>
                </c:pt>
                <c:pt idx="27">
                  <c:v>Norway</c:v>
                </c:pt>
                <c:pt idx="29">
                  <c:v>Montenegro</c:v>
                </c:pt>
                <c:pt idx="30">
                  <c:v>Turkey</c:v>
                </c:pt>
              </c:strCache>
            </c:strRef>
          </c:cat>
          <c:val>
            <c:numRef>
              <c:f>'SSS of Freight'!$C$5:$C$35</c:f>
              <c:numCache>
                <c:formatCode>###\ ###\ ###\ ##0.0</c:formatCode>
                <c:ptCount val="31"/>
                <c:pt idx="0">
                  <c:v>1774.5321631089098</c:v>
                </c:pt>
                <c:pt idx="2">
                  <c:v>100.92343099999999</c:v>
                </c:pt>
                <c:pt idx="3">
                  <c:v>2.8570009999999999</c:v>
                </c:pt>
                <c:pt idx="4">
                  <c:v>6.2174180000000003</c:v>
                </c:pt>
                <c:pt idx="5">
                  <c:v>72.539083000000005</c:v>
                </c:pt>
                <c:pt idx="6">
                  <c:v>156.127599</c:v>
                </c:pt>
                <c:pt idx="7">
                  <c:v>44.107214999999997</c:v>
                </c:pt>
                <c:pt idx="8">
                  <c:v>23.023005000000001</c:v>
                </c:pt>
                <c:pt idx="9">
                  <c:v>312.78391199999999</c:v>
                </c:pt>
                <c:pt idx="10">
                  <c:v>47.351078999999999</c:v>
                </c:pt>
                <c:pt idx="11">
                  <c:v>25.057079000000002</c:v>
                </c:pt>
                <c:pt idx="12">
                  <c:v>112.04491299999999</c:v>
                </c:pt>
                <c:pt idx="13">
                  <c:v>66.211286999999999</c:v>
                </c:pt>
                <c:pt idx="14">
                  <c:v>35.351492999999998</c:v>
                </c:pt>
                <c:pt idx="15">
                  <c:v>38.208295</c:v>
                </c:pt>
                <c:pt idx="16">
                  <c:v>12.727950999999999</c:v>
                </c:pt>
                <c:pt idx="17">
                  <c:v>178.18700694990997</c:v>
                </c:pt>
                <c:pt idx="18">
                  <c:v>175.32271299999999</c:v>
                </c:pt>
                <c:pt idx="19">
                  <c:v>48.872179000000003</c:v>
                </c:pt>
                <c:pt idx="20">
                  <c:v>136.17919000000001</c:v>
                </c:pt>
                <c:pt idx="21">
                  <c:v>293.745385</c:v>
                </c:pt>
                <c:pt idx="22">
                  <c:v>10.622897</c:v>
                </c:pt>
                <c:pt idx="23">
                  <c:v>213.42435</c:v>
                </c:pt>
                <c:pt idx="25">
                  <c:v>313.739124</c:v>
                </c:pt>
                <c:pt idx="27">
                  <c:v>153.09017900000001</c:v>
                </c:pt>
                <c:pt idx="29">
                  <c:v>1.6061989999999999</c:v>
                </c:pt>
                <c:pt idx="30">
                  <c:v>295.28281800000002</c:v>
                </c:pt>
              </c:numCache>
            </c:numRef>
          </c:val>
          <c:extLst>
            <c:ext xmlns:c16="http://schemas.microsoft.com/office/drawing/2014/chart" uri="{C3380CC4-5D6E-409C-BE32-E72D297353CC}">
              <c16:uniqueId val="{00000000-2EDC-4E8F-906F-9D401B636A9A}"/>
            </c:ext>
          </c:extLst>
        </c:ser>
        <c:ser>
          <c:idx val="1"/>
          <c:order val="1"/>
          <c:tx>
            <c:strRef>
              <c:f>'SSS of Freight'!$D$4</c:f>
              <c:strCache>
                <c:ptCount val="1"/>
                <c:pt idx="0">
                  <c:v>Other seaborne transport</c:v>
                </c:pt>
              </c:strCache>
            </c:strRef>
          </c:tx>
          <c:spPr>
            <a:solidFill>
              <a:srgbClr val="C84B96">
                <a:lumMod val="100000"/>
              </a:srgbClr>
            </a:solidFill>
            <a:ln>
              <a:noFill/>
            </a:ln>
            <a:effectLst/>
            <a:extLst>
              <a:ext uri="{91240B29-F687-4F45-9708-019B960494DF}">
                <a14:hiddenLine xmlns:a14="http://schemas.microsoft.com/office/drawing/2010/main">
                  <a:solidFill>
                    <a:sysClr val="window" lastClr="FFFFFF"/>
                  </a:solidFill>
                </a14:hiddenLine>
              </a:ext>
            </a:extLst>
          </c:spPr>
          <c:invertIfNegative val="0"/>
          <c:cat>
            <c:strRef>
              <c:f>'SSS of Freight'!$B$5:$B$35</c:f>
              <c:strCache>
                <c:ptCount val="31"/>
                <c:pt idx="0">
                  <c:v>EU-27</c:v>
                </c:pt>
                <c:pt idx="2">
                  <c:v>Finland</c:v>
                </c:pt>
                <c:pt idx="3">
                  <c:v>Malta (¹)</c:v>
                </c:pt>
                <c:pt idx="4">
                  <c:v>Cyprus</c:v>
                </c:pt>
                <c:pt idx="5">
                  <c:v>Denmark</c:v>
                </c:pt>
                <c:pt idx="6">
                  <c:v>Sweden</c:v>
                </c:pt>
                <c:pt idx="7">
                  <c:v>Ireland</c:v>
                </c:pt>
                <c:pt idx="8">
                  <c:v>Bulgaria</c:v>
                </c:pt>
                <c:pt idx="9">
                  <c:v>Italy</c:v>
                </c:pt>
                <c:pt idx="10">
                  <c:v>Latvia</c:v>
                </c:pt>
                <c:pt idx="11">
                  <c:v>Estonia</c:v>
                </c:pt>
                <c:pt idx="12">
                  <c:v>Greece</c:v>
                </c:pt>
                <c:pt idx="13">
                  <c:v>Poland</c:v>
                </c:pt>
                <c:pt idx="14">
                  <c:v>Romania </c:v>
                </c:pt>
                <c:pt idx="15">
                  <c:v>Lithuania</c:v>
                </c:pt>
                <c:pt idx="16">
                  <c:v>Croatia</c:v>
                </c:pt>
                <c:pt idx="17">
                  <c:v>France</c:v>
                </c:pt>
                <c:pt idx="18">
                  <c:v>Germany</c:v>
                </c:pt>
                <c:pt idx="19">
                  <c:v>Portugal</c:v>
                </c:pt>
                <c:pt idx="20">
                  <c:v>Belgium</c:v>
                </c:pt>
                <c:pt idx="21">
                  <c:v>Netherlands</c:v>
                </c:pt>
                <c:pt idx="22">
                  <c:v>Slovenia</c:v>
                </c:pt>
                <c:pt idx="23">
                  <c:v>Spain (²)</c:v>
                </c:pt>
                <c:pt idx="25">
                  <c:v>United Kingdom</c:v>
                </c:pt>
                <c:pt idx="27">
                  <c:v>Norway</c:v>
                </c:pt>
                <c:pt idx="29">
                  <c:v>Montenegro</c:v>
                </c:pt>
                <c:pt idx="30">
                  <c:v>Turkey</c:v>
                </c:pt>
              </c:strCache>
            </c:strRef>
          </c:cat>
          <c:val>
            <c:numRef>
              <c:f>'SSS of Freight'!$D$5:$D$35</c:f>
              <c:numCache>
                <c:formatCode>#\ ###\ ###\ ##0.0</c:formatCode>
                <c:ptCount val="31"/>
                <c:pt idx="0">
                  <c:v>1235.6469083791999</c:v>
                </c:pt>
                <c:pt idx="2">
                  <c:v>8.4848210000000002</c:v>
                </c:pt>
                <c:pt idx="3">
                  <c:v>0.27419199999999999</c:v>
                </c:pt>
                <c:pt idx="4">
                  <c:v>0.73037200000000002</c:v>
                </c:pt>
                <c:pt idx="5">
                  <c:v>8.7395139999999998</c:v>
                </c:pt>
                <c:pt idx="6">
                  <c:v>19.052226999999998</c:v>
                </c:pt>
                <c:pt idx="7">
                  <c:v>7.8976170000000003</c:v>
                </c:pt>
                <c:pt idx="8">
                  <c:v>4.8454110000000004</c:v>
                </c:pt>
                <c:pt idx="9">
                  <c:v>86.613455999999999</c:v>
                </c:pt>
                <c:pt idx="10">
                  <c:v>13.326034999999999</c:v>
                </c:pt>
                <c:pt idx="11">
                  <c:v>7.3558110000000001</c:v>
                </c:pt>
                <c:pt idx="12">
                  <c:v>38.02008</c:v>
                </c:pt>
                <c:pt idx="13">
                  <c:v>24.164926000000001</c:v>
                </c:pt>
                <c:pt idx="14">
                  <c:v>13.035253000000001</c:v>
                </c:pt>
                <c:pt idx="15">
                  <c:v>14.254080999999999</c:v>
                </c:pt>
                <c:pt idx="16">
                  <c:v>6.5619519999999998</c:v>
                </c:pt>
                <c:pt idx="17">
                  <c:v>109.9880233792</c:v>
                </c:pt>
                <c:pt idx="18">
                  <c:v>117.261619</c:v>
                </c:pt>
                <c:pt idx="19">
                  <c:v>35.216700000000003</c:v>
                </c:pt>
                <c:pt idx="20">
                  <c:v>133.92141000000001</c:v>
                </c:pt>
                <c:pt idx="21">
                  <c:v>310.25435499999998</c:v>
                </c:pt>
                <c:pt idx="22">
                  <c:v>12.504262000000001</c:v>
                </c:pt>
                <c:pt idx="23">
                  <c:v>263.144791</c:v>
                </c:pt>
                <c:pt idx="25">
                  <c:v>126.09186</c:v>
                </c:pt>
                <c:pt idx="27">
                  <c:v>21.117182</c:v>
                </c:pt>
                <c:pt idx="29">
                  <c:v>0.349912</c:v>
                </c:pt>
                <c:pt idx="30">
                  <c:v>133.45556300000001</c:v>
                </c:pt>
              </c:numCache>
            </c:numRef>
          </c:val>
          <c:extLst>
            <c:ext xmlns:c16="http://schemas.microsoft.com/office/drawing/2014/chart" uri="{C3380CC4-5D6E-409C-BE32-E72D297353CC}">
              <c16:uniqueId val="{00000001-2EDC-4E8F-906F-9D401B636A9A}"/>
            </c:ext>
          </c:extLst>
        </c:ser>
        <c:dLbls>
          <c:showLegendKey val="0"/>
          <c:showVal val="0"/>
          <c:showCatName val="0"/>
          <c:showSerName val="0"/>
          <c:showPercent val="0"/>
          <c:showBubbleSize val="0"/>
        </c:dLbls>
        <c:gapWidth val="55"/>
        <c:overlap val="100"/>
        <c:axId val="415064696"/>
        <c:axId val="413461048"/>
      </c:barChart>
      <c:catAx>
        <c:axId val="415064696"/>
        <c:scaling>
          <c:orientation val="minMax"/>
        </c:scaling>
        <c:delete val="0"/>
        <c:axPos val="b"/>
        <c:numFmt formatCode="General" sourceLinked="1"/>
        <c:majorTickMark val="out"/>
        <c:minorTickMark val="none"/>
        <c:tickLblPos val="nextTo"/>
        <c:spPr>
          <a:ln>
            <a:solidFill>
              <a:srgbClr val="000000"/>
            </a:solidFill>
            <a:prstDash val="solid"/>
          </a:ln>
        </c:spPr>
        <c:txPr>
          <a:bodyPr rot="-5400000" vert="horz"/>
          <a:lstStyle/>
          <a:p>
            <a:pPr>
              <a:defRPr/>
            </a:pPr>
            <a:endParaRPr lang="en-US"/>
          </a:p>
        </c:txPr>
        <c:crossAx val="413461048"/>
        <c:crosses val="autoZero"/>
        <c:auto val="1"/>
        <c:lblAlgn val="ctr"/>
        <c:lblOffset val="100"/>
        <c:tickMarkSkip val="1"/>
        <c:noMultiLvlLbl val="0"/>
      </c:catAx>
      <c:valAx>
        <c:axId val="413461048"/>
        <c:scaling>
          <c:orientation val="minMax"/>
        </c:scaling>
        <c:delete val="0"/>
        <c:axPos val="l"/>
        <c:majorGridlines>
          <c:spPr>
            <a:ln w="3175">
              <a:solidFill>
                <a:srgbClr val="C0C0C0"/>
              </a:solidFill>
              <a:prstDash val="sysDash"/>
            </a:ln>
          </c:spPr>
        </c:majorGridlines>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0" vert="horz"/>
          <a:lstStyle/>
          <a:p>
            <a:pPr>
              <a:defRPr/>
            </a:pPr>
            <a:endParaRPr lang="en-US"/>
          </a:p>
        </c:txPr>
        <c:crossAx val="415064696"/>
        <c:crosses val="autoZero"/>
        <c:crossBetween val="between"/>
      </c:valAx>
    </c:plotArea>
    <c:legend>
      <c:legendPos val="b"/>
      <c:layout>
        <c:manualLayout>
          <c:xMode val="edge"/>
          <c:yMode val="edge"/>
          <c:x val="0.24810855643044619"/>
          <c:y val="0.77174163116476058"/>
          <c:w val="0.50378278215223093"/>
          <c:h val="3.4852327066660825E-2"/>
        </c:manualLayout>
      </c:layout>
      <c:overlay val="0"/>
      <c:spPr>
        <a:noFill/>
        <a:ln w="25400">
          <a:noFill/>
        </a:ln>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drawing1.xml><?xml version="1.0" encoding="utf-8"?>
<xdr:wsDr xmlns:xdr="http://schemas.openxmlformats.org/drawingml/2006/spreadsheetDrawing" xmlns:a="http://schemas.openxmlformats.org/drawingml/2006/main">
  <xdr:twoCellAnchor>
    <xdr:from>
      <xdr:col>7</xdr:col>
      <xdr:colOff>0</xdr:colOff>
      <xdr:row>3</xdr:row>
      <xdr:rowOff>123825</xdr:rowOff>
    </xdr:from>
    <xdr:to>
      <xdr:col>20</xdr:col>
      <xdr:colOff>295275</xdr:colOff>
      <xdr:row>40</xdr:row>
      <xdr:rowOff>137461</xdr:rowOff>
    </xdr:to>
    <xdr:graphicFrame macro="">
      <xdr:nvGraphicFramePr>
        <xdr:cNvPr id="2" name="Chart 1025">
          <a:extLst>
            <a:ext uri="{FF2B5EF4-FFF2-40B4-BE49-F238E27FC236}">
              <a16:creationId xmlns:a16="http://schemas.microsoft.com/office/drawing/2014/main" id="{C2D1751D-2891-4C08-82B3-48C943E2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0.00533</cdr:x>
      <cdr:y>0.82467</cdr:y>
    </cdr:from>
    <cdr:ext cx="7994650" cy="1231490"/>
    <cdr:sp macro="" textlink="">
      <cdr:nvSpPr>
        <cdr:cNvPr id="2" name="FootonotesShape"/>
        <cdr:cNvSpPr txBox="1"/>
      </cdr:nvSpPr>
      <cdr:spPr>
        <a:xfrm xmlns:a="http://schemas.openxmlformats.org/drawingml/2006/main">
          <a:off x="50800" y="5792545"/>
          <a:ext cx="7994650" cy="1231490"/>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Czechia, Luxembourg, Hungary, Austria, Slovakia and the EFTA countries Liechtenstein and Switzerland have no maritime ports.</a:t>
          </a:r>
        </a:p>
        <a:p xmlns:a="http://schemas.openxmlformats.org/drawingml/2006/main">
          <a:pPr>
            <a:spcBef>
              <a:spcPts val="300"/>
            </a:spcBef>
          </a:pPr>
          <a:r>
            <a:rPr lang="en-GB" sz="1200">
              <a:latin typeface="Arial" panose="020B0604020202020204" pitchFamily="34" charset="0"/>
            </a:rPr>
            <a:t>(¹) Provisional data.</a:t>
          </a:r>
        </a:p>
        <a:p xmlns:a="http://schemas.openxmlformats.org/drawingml/2006/main">
          <a:r>
            <a:rPr lang="en-GB" sz="1200">
              <a:latin typeface="Arial" panose="020B0604020202020204" pitchFamily="34" charset="0"/>
            </a:rPr>
            <a:t>(²) The data reported contain a significant share of declarations to and from unknown ports (see methodological notes).</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mar_sg_am_cw)</a:t>
          </a:r>
        </a:p>
      </cdr:txBody>
    </cdr:sp>
  </cdr:absSizeAnchor>
  <cdr:absSizeAnchor xmlns:cdr="http://schemas.openxmlformats.org/drawingml/2006/chartDrawing">
    <cdr:from>
      <cdr:x>0.83933</cdr:x>
      <cdr:y>0.9405</cdr:y>
    </cdr:from>
    <cdr:ext cx="1530358" cy="417915"/>
    <cdr:pic>
      <cdr:nvPicPr>
        <cdr:cNvPr id="5" name="LogoShape">
          <a:extLst xmlns:a="http://schemas.openxmlformats.org/drawingml/2006/main">
            <a:ext uri="{FF2B5EF4-FFF2-40B4-BE49-F238E27FC236}">
              <a16:creationId xmlns:a16="http://schemas.microsoft.com/office/drawing/2014/main" id="{EF900F65-0972-4B47-A9DF-4A57C708565B}"/>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606120"/>
          <a:ext cx="1530358" cy="417915"/>
        </a:xfrm>
        <a:prstGeom xmlns:a="http://schemas.openxmlformats.org/drawingml/2006/main" prst="rect">
          <a:avLst/>
        </a:prstGeom>
      </cdr:spPr>
    </cdr:pic>
  </cdr:abs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dreas/Documents/Projects/2%20-%20Ad%20Hoc/EPS/JRC-IDEES-2015_All_xlsx_EU28/JRC-IDEES-2015_Transport_EU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Transport"/>
      <sheetName val="TrRoad_act"/>
      <sheetName val="TrRoad_ene"/>
      <sheetName val="TrRoad_emi"/>
      <sheetName val="TrRoad_tech"/>
      <sheetName val="TrRail_act"/>
      <sheetName val="TrRail_ene"/>
      <sheetName val="TrRail_emi"/>
      <sheetName val="TrAvia_act"/>
      <sheetName val="TrAvia_emi"/>
      <sheetName val="TrAvia_ene"/>
      <sheetName val="TrAvia_png"/>
      <sheetName val="TrNavi_act"/>
      <sheetName val="TrNavi_ene"/>
      <sheetName val="TrNavi_emi"/>
    </sheetNames>
    <sheetDataSet>
      <sheetData sheetId="0"/>
      <sheetData sheetId="1"/>
      <sheetData sheetId="2"/>
      <sheetData sheetId="3">
        <row r="57">
          <cell r="B57">
            <v>256144294.17904755</v>
          </cell>
          <cell r="C57">
            <v>263427961.88082531</v>
          </cell>
          <cell r="D57">
            <v>268820935.21092725</v>
          </cell>
          <cell r="E57">
            <v>273658329.24138331</v>
          </cell>
          <cell r="F57">
            <v>278404118.85675418</v>
          </cell>
          <cell r="G57">
            <v>284589505.33850813</v>
          </cell>
          <cell r="H57">
            <v>291258991.73345572</v>
          </cell>
          <cell r="I57">
            <v>298753086.69491667</v>
          </cell>
          <cell r="J57">
            <v>303748883.90327168</v>
          </cell>
          <cell r="K57">
            <v>305611817.55668062</v>
          </cell>
          <cell r="L57">
            <v>310156348.9660989</v>
          </cell>
          <cell r="M57">
            <v>313582448.45298815</v>
          </cell>
          <cell r="N57">
            <v>314987025.31172669</v>
          </cell>
          <cell r="O57">
            <v>319608426.47037679</v>
          </cell>
          <cell r="P57">
            <v>323509058.58149427</v>
          </cell>
          <cell r="Q57">
            <v>327835506.99146843</v>
          </cell>
        </row>
        <row r="58">
          <cell r="B58">
            <v>227942846</v>
          </cell>
          <cell r="C58">
            <v>234377604</v>
          </cell>
          <cell r="D58">
            <v>239280894</v>
          </cell>
          <cell r="E58">
            <v>243548497</v>
          </cell>
          <cell r="F58">
            <v>247577889</v>
          </cell>
          <cell r="G58">
            <v>253066482</v>
          </cell>
          <cell r="H58">
            <v>258973453</v>
          </cell>
          <cell r="I58">
            <v>265190216</v>
          </cell>
          <cell r="J58">
            <v>269860619</v>
          </cell>
          <cell r="K58">
            <v>272113428</v>
          </cell>
          <cell r="L58">
            <v>276529092</v>
          </cell>
          <cell r="M58">
            <v>279812599</v>
          </cell>
          <cell r="N58">
            <v>281549162</v>
          </cell>
          <cell r="O58">
            <v>286000218</v>
          </cell>
          <cell r="P58">
            <v>289308296</v>
          </cell>
          <cell r="Q58">
            <v>292751201</v>
          </cell>
        </row>
        <row r="59">
          <cell r="B59">
            <v>26679508</v>
          </cell>
          <cell r="C59">
            <v>27609356</v>
          </cell>
          <cell r="D59">
            <v>28647121</v>
          </cell>
          <cell r="E59">
            <v>29429695</v>
          </cell>
          <cell r="F59">
            <v>30192633</v>
          </cell>
          <cell r="G59">
            <v>31273941</v>
          </cell>
          <cell r="H59">
            <v>32303391</v>
          </cell>
          <cell r="I59">
            <v>33513997</v>
          </cell>
          <cell r="J59">
            <v>34753905</v>
          </cell>
          <cell r="K59">
            <v>35320124</v>
          </cell>
          <cell r="L59">
            <v>35884391</v>
          </cell>
          <cell r="M59">
            <v>36307796</v>
          </cell>
          <cell r="N59">
            <v>36013088</v>
          </cell>
          <cell r="O59">
            <v>36192222</v>
          </cell>
          <cell r="P59">
            <v>36564027</v>
          </cell>
          <cell r="Q59">
            <v>37036579</v>
          </cell>
        </row>
        <row r="60">
          <cell r="B60">
            <v>200599391</v>
          </cell>
          <cell r="C60">
            <v>206096297</v>
          </cell>
          <cell r="D60">
            <v>209967381</v>
          </cell>
          <cell r="E60">
            <v>213447603</v>
          </cell>
          <cell r="F60">
            <v>216710017</v>
          </cell>
          <cell r="G60">
            <v>221125428</v>
          </cell>
          <cell r="H60">
            <v>226000715</v>
          </cell>
          <cell r="I60">
            <v>231005293</v>
          </cell>
          <cell r="J60">
            <v>234426746</v>
          </cell>
          <cell r="K60">
            <v>236114507</v>
          </cell>
          <cell r="L60">
            <v>239968731</v>
          </cell>
          <cell r="M60">
            <v>242827586</v>
          </cell>
          <cell r="N60">
            <v>244863667</v>
          </cell>
          <cell r="O60">
            <v>249130639</v>
          </cell>
          <cell r="P60">
            <v>252056715</v>
          </cell>
          <cell r="Q60">
            <v>255004455</v>
          </cell>
        </row>
        <row r="61">
          <cell r="B61">
            <v>158855956</v>
          </cell>
          <cell r="C61">
            <v>160086903</v>
          </cell>
          <cell r="D61">
            <v>159210184</v>
          </cell>
          <cell r="E61">
            <v>157556134</v>
          </cell>
          <cell r="F61">
            <v>155284913</v>
          </cell>
          <cell r="G61">
            <v>154388861</v>
          </cell>
          <cell r="H61">
            <v>153000612</v>
          </cell>
          <cell r="I61">
            <v>152669704</v>
          </cell>
          <cell r="J61">
            <v>150364082</v>
          </cell>
          <cell r="K61">
            <v>147365482</v>
          </cell>
          <cell r="L61">
            <v>145998073</v>
          </cell>
          <cell r="M61">
            <v>144080609</v>
          </cell>
          <cell r="N61">
            <v>141772302</v>
          </cell>
          <cell r="O61">
            <v>140845134</v>
          </cell>
          <cell r="P61">
            <v>139854618</v>
          </cell>
          <cell r="Q61">
            <v>139055432</v>
          </cell>
        </row>
        <row r="62">
          <cell r="B62">
            <v>37724220</v>
          </cell>
          <cell r="C62">
            <v>41413208</v>
          </cell>
          <cell r="D62">
            <v>45664297</v>
          </cell>
          <cell r="E62">
            <v>50212367</v>
          </cell>
          <cell r="F62">
            <v>55448971</v>
          </cell>
          <cell r="G62">
            <v>60408251</v>
          </cell>
          <cell r="H62">
            <v>66388125</v>
          </cell>
          <cell r="I62">
            <v>71405384</v>
          </cell>
          <cell r="J62">
            <v>76862917</v>
          </cell>
          <cell r="K62">
            <v>81238312</v>
          </cell>
          <cell r="L62">
            <v>86017480</v>
          </cell>
          <cell r="M62">
            <v>90815705</v>
          </cell>
          <cell r="N62">
            <v>94836497</v>
          </cell>
          <cell r="O62">
            <v>99612472</v>
          </cell>
          <cell r="P62">
            <v>103154291</v>
          </cell>
          <cell r="Q62">
            <v>106612315</v>
          </cell>
        </row>
        <row r="63">
          <cell r="B63">
            <v>3730015</v>
          </cell>
          <cell r="C63">
            <v>4257955</v>
          </cell>
          <cell r="D63">
            <v>4753347</v>
          </cell>
          <cell r="E63">
            <v>5341617</v>
          </cell>
          <cell r="F63">
            <v>5628901</v>
          </cell>
          <cell r="G63">
            <v>5881840</v>
          </cell>
          <cell r="H63">
            <v>6086089</v>
          </cell>
          <cell r="I63">
            <v>6334989</v>
          </cell>
          <cell r="J63">
            <v>6520408</v>
          </cell>
          <cell r="K63">
            <v>6755828</v>
          </cell>
          <cell r="L63">
            <v>7017824</v>
          </cell>
          <cell r="M63">
            <v>6940405</v>
          </cell>
          <cell r="N63">
            <v>7119510</v>
          </cell>
          <cell r="O63">
            <v>7401821</v>
          </cell>
          <cell r="P63">
            <v>7614498</v>
          </cell>
          <cell r="Q63">
            <v>7685081</v>
          </cell>
        </row>
        <row r="64">
          <cell r="B64">
            <v>289200</v>
          </cell>
          <cell r="C64">
            <v>338231</v>
          </cell>
          <cell r="D64">
            <v>339553</v>
          </cell>
          <cell r="E64">
            <v>337476</v>
          </cell>
          <cell r="F64">
            <v>347219</v>
          </cell>
          <cell r="G64">
            <v>446461</v>
          </cell>
          <cell r="H64">
            <v>525839</v>
          </cell>
          <cell r="I64">
            <v>595140</v>
          </cell>
          <cell r="J64">
            <v>678143</v>
          </cell>
          <cell r="K64">
            <v>752594</v>
          </cell>
          <cell r="L64">
            <v>926798</v>
          </cell>
          <cell r="M64">
            <v>965753</v>
          </cell>
          <cell r="N64">
            <v>1089082</v>
          </cell>
          <cell r="O64">
            <v>1175568</v>
          </cell>
          <cell r="P64">
            <v>1238936</v>
          </cell>
          <cell r="Q64">
            <v>1313031</v>
          </cell>
        </row>
        <row r="65">
          <cell r="B65">
            <v>0</v>
          </cell>
          <cell r="C65">
            <v>0</v>
          </cell>
          <cell r="D65">
            <v>0</v>
          </cell>
          <cell r="E65">
            <v>0</v>
          </cell>
          <cell r="F65">
            <v>0</v>
          </cell>
          <cell r="G65">
            <v>0</v>
          </cell>
          <cell r="H65">
            <v>0</v>
          </cell>
          <cell r="I65">
            <v>0</v>
          </cell>
          <cell r="J65">
            <v>132</v>
          </cell>
          <cell r="K65">
            <v>165</v>
          </cell>
          <cell r="L65">
            <v>389</v>
          </cell>
          <cell r="M65">
            <v>608</v>
          </cell>
          <cell r="N65">
            <v>6805</v>
          </cell>
          <cell r="O65">
            <v>30848</v>
          </cell>
          <cell r="P65">
            <v>92956</v>
          </cell>
          <cell r="Q65">
            <v>181560</v>
          </cell>
        </row>
        <row r="66">
          <cell r="B66">
            <v>0</v>
          </cell>
          <cell r="C66">
            <v>0</v>
          </cell>
          <cell r="D66">
            <v>0</v>
          </cell>
          <cell r="E66">
            <v>9</v>
          </cell>
          <cell r="F66">
            <v>13</v>
          </cell>
          <cell r="G66">
            <v>15</v>
          </cell>
          <cell r="H66">
            <v>50</v>
          </cell>
          <cell r="I66">
            <v>76</v>
          </cell>
          <cell r="J66">
            <v>1064</v>
          </cell>
          <cell r="K66">
            <v>2126</v>
          </cell>
          <cell r="L66">
            <v>8167</v>
          </cell>
          <cell r="M66">
            <v>24506</v>
          </cell>
          <cell r="N66">
            <v>39471</v>
          </cell>
          <cell r="O66">
            <v>64796</v>
          </cell>
          <cell r="P66">
            <v>101416</v>
          </cell>
          <cell r="Q66">
            <v>157036</v>
          </cell>
        </row>
        <row r="67">
          <cell r="B67">
            <v>663947</v>
          </cell>
          <cell r="C67">
            <v>671951</v>
          </cell>
          <cell r="D67">
            <v>666392</v>
          </cell>
          <cell r="E67">
            <v>671199</v>
          </cell>
          <cell r="F67">
            <v>675239</v>
          </cell>
          <cell r="G67">
            <v>667113</v>
          </cell>
          <cell r="H67">
            <v>669347</v>
          </cell>
          <cell r="I67">
            <v>670926</v>
          </cell>
          <cell r="J67">
            <v>679968</v>
          </cell>
          <cell r="K67">
            <v>678797</v>
          </cell>
          <cell r="L67">
            <v>675970</v>
          </cell>
          <cell r="M67">
            <v>677217</v>
          </cell>
          <cell r="N67">
            <v>672407</v>
          </cell>
          <cell r="O67">
            <v>677357</v>
          </cell>
          <cell r="P67">
            <v>687554</v>
          </cell>
          <cell r="Q67">
            <v>710167</v>
          </cell>
        </row>
        <row r="68">
          <cell r="B68">
            <v>14605</v>
          </cell>
          <cell r="C68">
            <v>13822</v>
          </cell>
          <cell r="D68">
            <v>13094</v>
          </cell>
          <cell r="E68">
            <v>11242</v>
          </cell>
          <cell r="F68">
            <v>10158</v>
          </cell>
          <cell r="G68">
            <v>9073</v>
          </cell>
          <cell r="H68">
            <v>8454</v>
          </cell>
          <cell r="I68">
            <v>7523</v>
          </cell>
          <cell r="J68">
            <v>6926</v>
          </cell>
          <cell r="K68">
            <v>6185</v>
          </cell>
          <cell r="L68">
            <v>5664</v>
          </cell>
          <cell r="M68">
            <v>5248</v>
          </cell>
          <cell r="N68">
            <v>4881</v>
          </cell>
          <cell r="O68">
            <v>5320</v>
          </cell>
          <cell r="P68">
            <v>4517</v>
          </cell>
          <cell r="Q68">
            <v>4259</v>
          </cell>
        </row>
        <row r="69">
          <cell r="B69">
            <v>642963</v>
          </cell>
          <cell r="C69">
            <v>649691</v>
          </cell>
          <cell r="D69">
            <v>644832</v>
          </cell>
          <cell r="E69">
            <v>649240</v>
          </cell>
          <cell r="F69">
            <v>652562</v>
          </cell>
          <cell r="G69">
            <v>644096</v>
          </cell>
          <cell r="H69">
            <v>644828</v>
          </cell>
          <cell r="I69">
            <v>645585</v>
          </cell>
          <cell r="J69">
            <v>653488</v>
          </cell>
          <cell r="K69">
            <v>651693</v>
          </cell>
          <cell r="L69">
            <v>648171</v>
          </cell>
          <cell r="M69">
            <v>647470</v>
          </cell>
          <cell r="N69">
            <v>641729</v>
          </cell>
          <cell r="O69">
            <v>643303</v>
          </cell>
          <cell r="P69">
            <v>651602</v>
          </cell>
          <cell r="Q69">
            <v>664879</v>
          </cell>
        </row>
        <row r="70">
          <cell r="B70">
            <v>1225</v>
          </cell>
          <cell r="C70">
            <v>1203</v>
          </cell>
          <cell r="D70">
            <v>1138</v>
          </cell>
          <cell r="E70">
            <v>1103</v>
          </cell>
          <cell r="F70">
            <v>2248</v>
          </cell>
          <cell r="G70">
            <v>2247</v>
          </cell>
          <cell r="H70">
            <v>2167</v>
          </cell>
          <cell r="I70">
            <v>2263</v>
          </cell>
          <cell r="J70">
            <v>2282</v>
          </cell>
          <cell r="K70">
            <v>2396</v>
          </cell>
          <cell r="L70">
            <v>2375</v>
          </cell>
          <cell r="M70">
            <v>2314</v>
          </cell>
          <cell r="N70">
            <v>2212</v>
          </cell>
          <cell r="O70">
            <v>2153</v>
          </cell>
          <cell r="P70">
            <v>2116</v>
          </cell>
          <cell r="Q70">
            <v>2004</v>
          </cell>
        </row>
        <row r="71">
          <cell r="B71">
            <v>3430</v>
          </cell>
          <cell r="C71">
            <v>5453</v>
          </cell>
          <cell r="D71">
            <v>5514</v>
          </cell>
          <cell r="E71">
            <v>7848</v>
          </cell>
          <cell r="F71">
            <v>8498</v>
          </cell>
          <cell r="G71">
            <v>9526</v>
          </cell>
          <cell r="H71">
            <v>11770</v>
          </cell>
          <cell r="I71">
            <v>13446</v>
          </cell>
          <cell r="J71">
            <v>15119</v>
          </cell>
          <cell r="K71">
            <v>16318</v>
          </cell>
          <cell r="L71">
            <v>17209</v>
          </cell>
          <cell r="M71">
            <v>19523</v>
          </cell>
          <cell r="N71">
            <v>20930</v>
          </cell>
          <cell r="O71">
            <v>22803</v>
          </cell>
          <cell r="P71">
            <v>25598</v>
          </cell>
          <cell r="Q71">
            <v>34907</v>
          </cell>
        </row>
        <row r="72">
          <cell r="B72">
            <v>1724</v>
          </cell>
          <cell r="C72">
            <v>1782</v>
          </cell>
          <cell r="D72">
            <v>1814</v>
          </cell>
          <cell r="E72">
            <v>1766</v>
          </cell>
          <cell r="F72">
            <v>1773</v>
          </cell>
          <cell r="G72">
            <v>2171</v>
          </cell>
          <cell r="H72">
            <v>2128</v>
          </cell>
          <cell r="I72">
            <v>2109</v>
          </cell>
          <cell r="J72">
            <v>2153</v>
          </cell>
          <cell r="K72">
            <v>2205</v>
          </cell>
          <cell r="L72">
            <v>2551</v>
          </cell>
          <cell r="M72">
            <v>2662</v>
          </cell>
          <cell r="N72">
            <v>2655</v>
          </cell>
          <cell r="O72">
            <v>3778</v>
          </cell>
          <cell r="P72">
            <v>3721</v>
          </cell>
          <cell r="Q72">
            <v>4118</v>
          </cell>
        </row>
        <row r="73">
          <cell r="B73">
            <v>28201448.179047562</v>
          </cell>
          <cell r="C73">
            <v>29050357.880825322</v>
          </cell>
          <cell r="D73">
            <v>29540041.210927226</v>
          </cell>
          <cell r="E73">
            <v>30109832.241383344</v>
          </cell>
          <cell r="F73">
            <v>30826229.856754202</v>
          </cell>
          <cell r="G73">
            <v>31523023.338508099</v>
          </cell>
          <cell r="H73">
            <v>32285538.733455695</v>
          </cell>
          <cell r="I73">
            <v>33562870.694916643</v>
          </cell>
          <cell r="J73">
            <v>33888264.90327166</v>
          </cell>
          <cell r="K73">
            <v>33498389.55668062</v>
          </cell>
          <cell r="L73">
            <v>33627256.966098927</v>
          </cell>
          <cell r="M73">
            <v>33769849.45298817</v>
          </cell>
          <cell r="N73">
            <v>33437863.31172666</v>
          </cell>
          <cell r="O73">
            <v>33608208.470376797</v>
          </cell>
          <cell r="P73">
            <v>34200762.581494287</v>
          </cell>
          <cell r="Q73">
            <v>35084305.991468422</v>
          </cell>
        </row>
        <row r="74">
          <cell r="B74">
            <v>22894199</v>
          </cell>
          <cell r="C74">
            <v>23651287</v>
          </cell>
          <cell r="D74">
            <v>24043841</v>
          </cell>
          <cell r="E74">
            <v>24574075</v>
          </cell>
          <cell r="F74">
            <v>25255875</v>
          </cell>
          <cell r="G74">
            <v>25916468</v>
          </cell>
          <cell r="H74">
            <v>26555673</v>
          </cell>
          <cell r="I74">
            <v>27819515</v>
          </cell>
          <cell r="J74">
            <v>28067306</v>
          </cell>
          <cell r="K74">
            <v>27733367</v>
          </cell>
          <cell r="L74">
            <v>27890843</v>
          </cell>
          <cell r="M74">
            <v>27995901</v>
          </cell>
          <cell r="N74">
            <v>27734174</v>
          </cell>
          <cell r="O74">
            <v>27887887</v>
          </cell>
          <cell r="P74">
            <v>28400895</v>
          </cell>
          <cell r="Q74">
            <v>29147375</v>
          </cell>
        </row>
        <row r="75">
          <cell r="B75">
            <v>4256246</v>
          </cell>
          <cell r="C75">
            <v>4129059</v>
          </cell>
          <cell r="D75">
            <v>3876127</v>
          </cell>
          <cell r="E75">
            <v>3698441</v>
          </cell>
          <cell r="F75">
            <v>3472911</v>
          </cell>
          <cell r="G75">
            <v>3303603</v>
          </cell>
          <cell r="H75">
            <v>3150880</v>
          </cell>
          <cell r="I75">
            <v>3018511</v>
          </cell>
          <cell r="J75">
            <v>2945459</v>
          </cell>
          <cell r="K75">
            <v>2774534</v>
          </cell>
          <cell r="L75">
            <v>2663701</v>
          </cell>
          <cell r="M75">
            <v>2535325</v>
          </cell>
          <cell r="N75">
            <v>2414411</v>
          </cell>
          <cell r="O75">
            <v>2340037</v>
          </cell>
          <cell r="P75">
            <v>2239165</v>
          </cell>
          <cell r="Q75">
            <v>2226999</v>
          </cell>
        </row>
        <row r="76">
          <cell r="B76">
            <v>18473309</v>
          </cell>
          <cell r="C76">
            <v>19325329</v>
          </cell>
          <cell r="D76">
            <v>19923880</v>
          </cell>
          <cell r="E76">
            <v>20605800</v>
          </cell>
          <cell r="F76">
            <v>21498986</v>
          </cell>
          <cell r="G76">
            <v>22312167</v>
          </cell>
          <cell r="H76">
            <v>23065641</v>
          </cell>
          <cell r="I76">
            <v>24452804</v>
          </cell>
          <cell r="J76">
            <v>24750723</v>
          </cell>
          <cell r="K76">
            <v>24571070</v>
          </cell>
          <cell r="L76">
            <v>24810533</v>
          </cell>
          <cell r="M76">
            <v>25030027</v>
          </cell>
          <cell r="N76">
            <v>24884593</v>
          </cell>
          <cell r="O76">
            <v>25105666</v>
          </cell>
          <cell r="P76">
            <v>25689788</v>
          </cell>
          <cell r="Q76">
            <v>26430217</v>
          </cell>
        </row>
        <row r="77">
          <cell r="B77">
            <v>151939</v>
          </cell>
          <cell r="C77">
            <v>182110</v>
          </cell>
          <cell r="D77">
            <v>226935</v>
          </cell>
          <cell r="E77">
            <v>250547</v>
          </cell>
          <cell r="F77">
            <v>261558</v>
          </cell>
          <cell r="G77">
            <v>275825</v>
          </cell>
          <cell r="H77">
            <v>300756</v>
          </cell>
          <cell r="I77">
            <v>304964</v>
          </cell>
          <cell r="J77">
            <v>315874</v>
          </cell>
          <cell r="K77">
            <v>313737</v>
          </cell>
          <cell r="L77">
            <v>320139</v>
          </cell>
          <cell r="M77">
            <v>325834</v>
          </cell>
          <cell r="N77">
            <v>320541</v>
          </cell>
          <cell r="O77">
            <v>312457</v>
          </cell>
          <cell r="P77">
            <v>324103</v>
          </cell>
          <cell r="Q77">
            <v>320764</v>
          </cell>
        </row>
        <row r="78">
          <cell r="B78">
            <v>7509</v>
          </cell>
          <cell r="C78">
            <v>8885</v>
          </cell>
          <cell r="D78">
            <v>10724</v>
          </cell>
          <cell r="E78">
            <v>12990</v>
          </cell>
          <cell r="F78">
            <v>14937</v>
          </cell>
          <cell r="G78">
            <v>17506</v>
          </cell>
          <cell r="H78">
            <v>30914</v>
          </cell>
          <cell r="I78">
            <v>35571</v>
          </cell>
          <cell r="J78">
            <v>48075</v>
          </cell>
          <cell r="K78">
            <v>66498</v>
          </cell>
          <cell r="L78">
            <v>89137</v>
          </cell>
          <cell r="M78">
            <v>96274</v>
          </cell>
          <cell r="N78">
            <v>99591</v>
          </cell>
          <cell r="O78">
            <v>107225</v>
          </cell>
          <cell r="P78">
            <v>116812</v>
          </cell>
          <cell r="Q78">
            <v>128891</v>
          </cell>
        </row>
        <row r="79">
          <cell r="B79">
            <v>5196</v>
          </cell>
          <cell r="C79">
            <v>5904</v>
          </cell>
          <cell r="D79">
            <v>6175</v>
          </cell>
          <cell r="E79">
            <v>6297</v>
          </cell>
          <cell r="F79">
            <v>7483</v>
          </cell>
          <cell r="G79">
            <v>7367</v>
          </cell>
          <cell r="H79">
            <v>7482</v>
          </cell>
          <cell r="I79">
            <v>7665</v>
          </cell>
          <cell r="J79">
            <v>7175</v>
          </cell>
          <cell r="K79">
            <v>7528</v>
          </cell>
          <cell r="L79">
            <v>7333</v>
          </cell>
          <cell r="M79">
            <v>8441</v>
          </cell>
          <cell r="N79">
            <v>15038</v>
          </cell>
          <cell r="O79">
            <v>22502</v>
          </cell>
          <cell r="P79">
            <v>31027</v>
          </cell>
          <cell r="Q79">
            <v>40504</v>
          </cell>
        </row>
        <row r="80">
          <cell r="B80">
            <v>5307249.1790475631</v>
          </cell>
          <cell r="C80">
            <v>5399070.8808253231</v>
          </cell>
          <cell r="D80">
            <v>5496200.2109272266</v>
          </cell>
          <cell r="E80">
            <v>5535757.2413833458</v>
          </cell>
          <cell r="F80">
            <v>5570354.8567542015</v>
          </cell>
          <cell r="G80">
            <v>5606555.3385081002</v>
          </cell>
          <cell r="H80">
            <v>5729865.7334556961</v>
          </cell>
          <cell r="I80">
            <v>5743355.6949166423</v>
          </cell>
          <cell r="J80">
            <v>5820958.9032716565</v>
          </cell>
          <cell r="K80">
            <v>5765022.5566806216</v>
          </cell>
          <cell r="L80">
            <v>5736413.9660989251</v>
          </cell>
          <cell r="M80">
            <v>5773948.4529881692</v>
          </cell>
          <cell r="N80">
            <v>5703689.3117266577</v>
          </cell>
          <cell r="O80">
            <v>5720321.4703767998</v>
          </cell>
          <cell r="P80">
            <v>5799867.5814942904</v>
          </cell>
          <cell r="Q80">
            <v>5936930.9914684212</v>
          </cell>
        </row>
        <row r="81">
          <cell r="B81">
            <v>4977186</v>
          </cell>
          <cell r="C81">
            <v>5048061</v>
          </cell>
          <cell r="D81">
            <v>5128284</v>
          </cell>
          <cell r="E81">
            <v>5160718</v>
          </cell>
          <cell r="F81">
            <v>5133236</v>
          </cell>
          <cell r="G81">
            <v>5155639</v>
          </cell>
          <cell r="H81">
            <v>5258476</v>
          </cell>
          <cell r="I81">
            <v>5256191</v>
          </cell>
          <cell r="J81">
            <v>5335821</v>
          </cell>
          <cell r="K81">
            <v>5331542</v>
          </cell>
          <cell r="L81">
            <v>5287311</v>
          </cell>
          <cell r="M81">
            <v>5325523</v>
          </cell>
          <cell r="N81">
            <v>5253452</v>
          </cell>
          <cell r="O81">
            <v>5244760</v>
          </cell>
          <cell r="P81">
            <v>5321019</v>
          </cell>
          <cell r="Q81">
            <v>5446891</v>
          </cell>
        </row>
        <row r="82">
          <cell r="B82">
            <v>330063.1790475634</v>
          </cell>
          <cell r="C82">
            <v>351009.88082532288</v>
          </cell>
          <cell r="D82">
            <v>367916.21092722681</v>
          </cell>
          <cell r="E82">
            <v>375039.24138334551</v>
          </cell>
          <cell r="F82">
            <v>437118.85675420141</v>
          </cell>
          <cell r="G82">
            <v>450916.33850810013</v>
          </cell>
          <cell r="H82">
            <v>471389.73345569643</v>
          </cell>
          <cell r="I82">
            <v>487164.69491664221</v>
          </cell>
          <cell r="J82">
            <v>485137.90327165648</v>
          </cell>
          <cell r="K82">
            <v>433480.55668062117</v>
          </cell>
          <cell r="L82">
            <v>449102.96609892522</v>
          </cell>
          <cell r="M82">
            <v>448425.45298816875</v>
          </cell>
          <cell r="N82">
            <v>450237.31172665808</v>
          </cell>
          <cell r="O82">
            <v>475561.47037679993</v>
          </cell>
          <cell r="P82">
            <v>478848.58149429015</v>
          </cell>
          <cell r="Q82">
            <v>490039.99146842147</v>
          </cell>
        </row>
        <row r="86">
          <cell r="B86">
            <v>26679508</v>
          </cell>
          <cell r="C86">
            <v>27609356</v>
          </cell>
          <cell r="D86">
            <v>28647121</v>
          </cell>
          <cell r="E86">
            <v>29429695</v>
          </cell>
          <cell r="F86">
            <v>30192633</v>
          </cell>
          <cell r="G86">
            <v>31273941</v>
          </cell>
          <cell r="H86">
            <v>32303391</v>
          </cell>
          <cell r="I86">
            <v>33513997</v>
          </cell>
          <cell r="J86">
            <v>34753905</v>
          </cell>
          <cell r="K86">
            <v>35320124</v>
          </cell>
          <cell r="L86">
            <v>35884391</v>
          </cell>
          <cell r="M86">
            <v>36307796</v>
          </cell>
          <cell r="N86">
            <v>36013088</v>
          </cell>
          <cell r="O86">
            <v>36192222</v>
          </cell>
          <cell r="P86">
            <v>36564027</v>
          </cell>
          <cell r="Q86">
            <v>37036579</v>
          </cell>
        </row>
        <row r="87">
          <cell r="B87">
            <v>200599391</v>
          </cell>
          <cell r="C87">
            <v>206096297</v>
          </cell>
          <cell r="D87">
            <v>209967381</v>
          </cell>
          <cell r="E87">
            <v>213447603</v>
          </cell>
          <cell r="F87">
            <v>216710017</v>
          </cell>
          <cell r="G87">
            <v>221125428</v>
          </cell>
          <cell r="H87">
            <v>226000715</v>
          </cell>
          <cell r="I87">
            <v>231005293</v>
          </cell>
          <cell r="J87">
            <v>234426746</v>
          </cell>
          <cell r="K87">
            <v>236114507</v>
          </cell>
          <cell r="L87">
            <v>239968731</v>
          </cell>
          <cell r="M87">
            <v>242827586</v>
          </cell>
          <cell r="N87">
            <v>244863667</v>
          </cell>
          <cell r="O87">
            <v>249130639</v>
          </cell>
          <cell r="P87">
            <v>252056715</v>
          </cell>
          <cell r="Q87">
            <v>255004455</v>
          </cell>
        </row>
        <row r="88">
          <cell r="B88">
            <v>158855956</v>
          </cell>
          <cell r="C88">
            <v>160086903</v>
          </cell>
          <cell r="D88">
            <v>159210184</v>
          </cell>
          <cell r="E88">
            <v>157556134</v>
          </cell>
          <cell r="F88">
            <v>155284913</v>
          </cell>
          <cell r="G88">
            <v>154388861</v>
          </cell>
          <cell r="H88">
            <v>153000612</v>
          </cell>
          <cell r="I88">
            <v>152669704</v>
          </cell>
          <cell r="J88">
            <v>150364082</v>
          </cell>
          <cell r="K88">
            <v>147365482</v>
          </cell>
          <cell r="L88">
            <v>145998073</v>
          </cell>
          <cell r="M88">
            <v>144080609</v>
          </cell>
          <cell r="N88">
            <v>141772302</v>
          </cell>
          <cell r="O88">
            <v>140845134</v>
          </cell>
          <cell r="P88">
            <v>139854618</v>
          </cell>
          <cell r="Q88">
            <v>139055432</v>
          </cell>
        </row>
        <row r="89">
          <cell r="B89">
            <v>37724220</v>
          </cell>
          <cell r="C89">
            <v>41413208</v>
          </cell>
          <cell r="D89">
            <v>45664297</v>
          </cell>
          <cell r="E89">
            <v>50212367</v>
          </cell>
          <cell r="F89">
            <v>55448971</v>
          </cell>
          <cell r="G89">
            <v>60408251</v>
          </cell>
          <cell r="H89">
            <v>66388125</v>
          </cell>
          <cell r="I89">
            <v>71405384</v>
          </cell>
          <cell r="J89">
            <v>76862917</v>
          </cell>
          <cell r="K89">
            <v>81238312</v>
          </cell>
          <cell r="L89">
            <v>86017480</v>
          </cell>
          <cell r="M89">
            <v>90815705</v>
          </cell>
          <cell r="N89">
            <v>94836497</v>
          </cell>
          <cell r="O89">
            <v>99612472</v>
          </cell>
          <cell r="P89">
            <v>103154291</v>
          </cell>
          <cell r="Q89">
            <v>106612315</v>
          </cell>
        </row>
        <row r="90">
          <cell r="B90">
            <v>3730015</v>
          </cell>
          <cell r="C90">
            <v>4257955</v>
          </cell>
          <cell r="D90">
            <v>4753347</v>
          </cell>
          <cell r="E90">
            <v>5341617</v>
          </cell>
          <cell r="F90">
            <v>5628901</v>
          </cell>
          <cell r="G90">
            <v>5881840</v>
          </cell>
          <cell r="H90">
            <v>6086089</v>
          </cell>
          <cell r="I90">
            <v>6334989</v>
          </cell>
          <cell r="J90">
            <v>6520408</v>
          </cell>
          <cell r="K90">
            <v>6755828</v>
          </cell>
          <cell r="L90">
            <v>7017824</v>
          </cell>
          <cell r="M90">
            <v>6940405</v>
          </cell>
          <cell r="N90">
            <v>7119510</v>
          </cell>
          <cell r="O90">
            <v>7401821</v>
          </cell>
          <cell r="P90">
            <v>7614498</v>
          </cell>
          <cell r="Q90">
            <v>7685081</v>
          </cell>
        </row>
        <row r="91">
          <cell r="B91">
            <v>289200</v>
          </cell>
          <cell r="C91">
            <v>338231</v>
          </cell>
          <cell r="D91">
            <v>339553</v>
          </cell>
          <cell r="E91">
            <v>337476</v>
          </cell>
          <cell r="F91">
            <v>347219</v>
          </cell>
          <cell r="G91">
            <v>446461</v>
          </cell>
          <cell r="H91">
            <v>525839</v>
          </cell>
          <cell r="I91">
            <v>595140</v>
          </cell>
          <cell r="J91">
            <v>678143</v>
          </cell>
          <cell r="K91">
            <v>752594</v>
          </cell>
          <cell r="L91">
            <v>926798</v>
          </cell>
          <cell r="M91">
            <v>965753</v>
          </cell>
          <cell r="N91">
            <v>1089082</v>
          </cell>
          <cell r="O91">
            <v>1175568</v>
          </cell>
          <cell r="P91">
            <v>1238936</v>
          </cell>
          <cell r="Q91">
            <v>1313031</v>
          </cell>
        </row>
        <row r="92">
          <cell r="B92">
            <v>0</v>
          </cell>
          <cell r="C92">
            <v>0</v>
          </cell>
          <cell r="D92">
            <v>0</v>
          </cell>
          <cell r="E92">
            <v>0</v>
          </cell>
          <cell r="F92">
            <v>0</v>
          </cell>
          <cell r="G92">
            <v>0</v>
          </cell>
          <cell r="H92">
            <v>0</v>
          </cell>
          <cell r="I92">
            <v>0</v>
          </cell>
          <cell r="J92">
            <v>132</v>
          </cell>
          <cell r="K92">
            <v>165</v>
          </cell>
          <cell r="L92">
            <v>389</v>
          </cell>
          <cell r="M92">
            <v>608</v>
          </cell>
          <cell r="N92">
            <v>6805</v>
          </cell>
          <cell r="O92">
            <v>30848</v>
          </cell>
          <cell r="P92">
            <v>92956</v>
          </cell>
          <cell r="Q92">
            <v>181560</v>
          </cell>
        </row>
        <row r="93">
          <cell r="B93">
            <v>0</v>
          </cell>
          <cell r="C93">
            <v>0</v>
          </cell>
          <cell r="D93">
            <v>0</v>
          </cell>
          <cell r="E93">
            <v>9</v>
          </cell>
          <cell r="F93">
            <v>13</v>
          </cell>
          <cell r="G93">
            <v>15</v>
          </cell>
          <cell r="H93">
            <v>50</v>
          </cell>
          <cell r="I93">
            <v>76</v>
          </cell>
          <cell r="J93">
            <v>1064</v>
          </cell>
          <cell r="K93">
            <v>2126</v>
          </cell>
          <cell r="L93">
            <v>8167</v>
          </cell>
          <cell r="M93">
            <v>24506</v>
          </cell>
          <cell r="N93">
            <v>39471</v>
          </cell>
          <cell r="O93">
            <v>64796</v>
          </cell>
          <cell r="P93">
            <v>101416</v>
          </cell>
          <cell r="Q93">
            <v>157036</v>
          </cell>
        </row>
        <row r="94">
          <cell r="B94">
            <v>663947</v>
          </cell>
          <cell r="C94">
            <v>671951</v>
          </cell>
          <cell r="D94">
            <v>666392</v>
          </cell>
          <cell r="E94">
            <v>671199</v>
          </cell>
          <cell r="F94">
            <v>675239</v>
          </cell>
          <cell r="G94">
            <v>667113</v>
          </cell>
          <cell r="H94">
            <v>669347</v>
          </cell>
          <cell r="I94">
            <v>670926</v>
          </cell>
          <cell r="J94">
            <v>679968</v>
          </cell>
          <cell r="K94">
            <v>678797</v>
          </cell>
          <cell r="L94">
            <v>675970</v>
          </cell>
          <cell r="M94">
            <v>677217</v>
          </cell>
          <cell r="N94">
            <v>672407</v>
          </cell>
          <cell r="O94">
            <v>677357</v>
          </cell>
          <cell r="P94">
            <v>687554</v>
          </cell>
          <cell r="Q94">
            <v>710167</v>
          </cell>
        </row>
        <row r="95">
          <cell r="B95">
            <v>14605</v>
          </cell>
          <cell r="C95">
            <v>13822</v>
          </cell>
          <cell r="D95">
            <v>13094</v>
          </cell>
          <cell r="E95">
            <v>11242</v>
          </cell>
          <cell r="F95">
            <v>10158</v>
          </cell>
          <cell r="G95">
            <v>9073</v>
          </cell>
          <cell r="H95">
            <v>8454</v>
          </cell>
          <cell r="I95">
            <v>7523</v>
          </cell>
          <cell r="J95">
            <v>6926</v>
          </cell>
          <cell r="K95">
            <v>6185</v>
          </cell>
          <cell r="L95">
            <v>5664</v>
          </cell>
          <cell r="M95">
            <v>5248</v>
          </cell>
          <cell r="N95">
            <v>4881</v>
          </cell>
          <cell r="O95">
            <v>5320</v>
          </cell>
          <cell r="P95">
            <v>4517</v>
          </cell>
          <cell r="Q95">
            <v>4259</v>
          </cell>
        </row>
        <row r="96">
          <cell r="B96">
            <v>642963</v>
          </cell>
          <cell r="C96">
            <v>649691</v>
          </cell>
          <cell r="D96">
            <v>644832</v>
          </cell>
          <cell r="E96">
            <v>649240</v>
          </cell>
          <cell r="F96">
            <v>652562</v>
          </cell>
          <cell r="G96">
            <v>644096</v>
          </cell>
          <cell r="H96">
            <v>644828</v>
          </cell>
          <cell r="I96">
            <v>645585</v>
          </cell>
          <cell r="J96">
            <v>653488</v>
          </cell>
          <cell r="K96">
            <v>651693</v>
          </cell>
          <cell r="L96">
            <v>648171</v>
          </cell>
          <cell r="M96">
            <v>647470</v>
          </cell>
          <cell r="N96">
            <v>641729</v>
          </cell>
          <cell r="O96">
            <v>643303</v>
          </cell>
          <cell r="P96">
            <v>651602</v>
          </cell>
          <cell r="Q96">
            <v>664879</v>
          </cell>
        </row>
        <row r="97">
          <cell r="B97">
            <v>1225</v>
          </cell>
          <cell r="C97">
            <v>1203</v>
          </cell>
          <cell r="D97">
            <v>1138</v>
          </cell>
          <cell r="E97">
            <v>1103</v>
          </cell>
          <cell r="F97">
            <v>2248</v>
          </cell>
          <cell r="G97">
            <v>2247</v>
          </cell>
          <cell r="H97">
            <v>2167</v>
          </cell>
          <cell r="I97">
            <v>2263</v>
          </cell>
          <cell r="J97">
            <v>2282</v>
          </cell>
          <cell r="K97">
            <v>2396</v>
          </cell>
          <cell r="L97">
            <v>2375</v>
          </cell>
          <cell r="M97">
            <v>2314</v>
          </cell>
          <cell r="N97">
            <v>2212</v>
          </cell>
          <cell r="O97">
            <v>2153</v>
          </cell>
          <cell r="P97">
            <v>2116</v>
          </cell>
          <cell r="Q97">
            <v>2004</v>
          </cell>
        </row>
        <row r="98">
          <cell r="B98">
            <v>3430</v>
          </cell>
          <cell r="C98">
            <v>5453</v>
          </cell>
          <cell r="D98">
            <v>5514</v>
          </cell>
          <cell r="E98">
            <v>7848</v>
          </cell>
          <cell r="F98">
            <v>8498</v>
          </cell>
          <cell r="G98">
            <v>9526</v>
          </cell>
          <cell r="H98">
            <v>11770</v>
          </cell>
          <cell r="I98">
            <v>13446</v>
          </cell>
          <cell r="J98">
            <v>15119</v>
          </cell>
          <cell r="K98">
            <v>16318</v>
          </cell>
          <cell r="L98">
            <v>17209</v>
          </cell>
          <cell r="M98">
            <v>19523</v>
          </cell>
          <cell r="N98">
            <v>20930</v>
          </cell>
          <cell r="O98">
            <v>22803</v>
          </cell>
          <cell r="P98">
            <v>25598</v>
          </cell>
          <cell r="Q98">
            <v>34907</v>
          </cell>
        </row>
        <row r="99">
          <cell r="B99">
            <v>1724</v>
          </cell>
          <cell r="C99">
            <v>1782</v>
          </cell>
          <cell r="D99">
            <v>1814</v>
          </cell>
          <cell r="E99">
            <v>1766</v>
          </cell>
          <cell r="F99">
            <v>1773</v>
          </cell>
          <cell r="G99">
            <v>2171</v>
          </cell>
          <cell r="H99">
            <v>2128</v>
          </cell>
          <cell r="I99">
            <v>2109</v>
          </cell>
          <cell r="J99">
            <v>2153</v>
          </cell>
          <cell r="K99">
            <v>2205</v>
          </cell>
          <cell r="L99">
            <v>2551</v>
          </cell>
          <cell r="M99">
            <v>2662</v>
          </cell>
          <cell r="N99">
            <v>2655</v>
          </cell>
          <cell r="O99">
            <v>3778</v>
          </cell>
          <cell r="P99">
            <v>3721</v>
          </cell>
          <cell r="Q99">
            <v>4118</v>
          </cell>
        </row>
        <row r="101">
          <cell r="B101">
            <v>22894199</v>
          </cell>
          <cell r="C101">
            <v>23651287</v>
          </cell>
          <cell r="D101">
            <v>24043841</v>
          </cell>
          <cell r="E101">
            <v>24574075</v>
          </cell>
          <cell r="F101">
            <v>25255875</v>
          </cell>
          <cell r="G101">
            <v>25916468</v>
          </cell>
          <cell r="H101">
            <v>26555673</v>
          </cell>
          <cell r="I101">
            <v>27819515</v>
          </cell>
          <cell r="J101">
            <v>28067306</v>
          </cell>
          <cell r="K101">
            <v>27733367</v>
          </cell>
          <cell r="L101">
            <v>27890843</v>
          </cell>
          <cell r="M101">
            <v>27995901</v>
          </cell>
          <cell r="N101">
            <v>27734174</v>
          </cell>
          <cell r="O101">
            <v>27887887</v>
          </cell>
          <cell r="P101">
            <v>28400895</v>
          </cell>
          <cell r="Q101">
            <v>29147375</v>
          </cell>
        </row>
        <row r="102">
          <cell r="B102">
            <v>4256246</v>
          </cell>
          <cell r="C102">
            <v>4129059</v>
          </cell>
          <cell r="D102">
            <v>3876127</v>
          </cell>
          <cell r="E102">
            <v>3698441</v>
          </cell>
          <cell r="F102">
            <v>3472911</v>
          </cell>
          <cell r="G102">
            <v>3303603</v>
          </cell>
          <cell r="H102">
            <v>3150880</v>
          </cell>
          <cell r="I102">
            <v>3018511</v>
          </cell>
          <cell r="J102">
            <v>2945459</v>
          </cell>
          <cell r="K102">
            <v>2774534</v>
          </cell>
          <cell r="L102">
            <v>2663701</v>
          </cell>
          <cell r="M102">
            <v>2535325</v>
          </cell>
          <cell r="N102">
            <v>2414411</v>
          </cell>
          <cell r="O102">
            <v>2340037</v>
          </cell>
          <cell r="P102">
            <v>2239165</v>
          </cell>
          <cell r="Q102">
            <v>2226999</v>
          </cell>
        </row>
        <row r="103">
          <cell r="B103">
            <v>18473309</v>
          </cell>
          <cell r="C103">
            <v>19325329</v>
          </cell>
          <cell r="D103">
            <v>19923880</v>
          </cell>
          <cell r="E103">
            <v>20605800</v>
          </cell>
          <cell r="F103">
            <v>21498986</v>
          </cell>
          <cell r="G103">
            <v>22312167</v>
          </cell>
          <cell r="H103">
            <v>23065641</v>
          </cell>
          <cell r="I103">
            <v>24452804</v>
          </cell>
          <cell r="J103">
            <v>24750723</v>
          </cell>
          <cell r="K103">
            <v>24571070</v>
          </cell>
          <cell r="L103">
            <v>24810533</v>
          </cell>
          <cell r="M103">
            <v>25030027</v>
          </cell>
          <cell r="N103">
            <v>24884593</v>
          </cell>
          <cell r="O103">
            <v>25105666</v>
          </cell>
          <cell r="P103">
            <v>25689788</v>
          </cell>
          <cell r="Q103">
            <v>26430217</v>
          </cell>
        </row>
        <row r="104">
          <cell r="B104">
            <v>151939</v>
          </cell>
          <cell r="C104">
            <v>182110</v>
          </cell>
          <cell r="D104">
            <v>226935</v>
          </cell>
          <cell r="E104">
            <v>250547</v>
          </cell>
          <cell r="F104">
            <v>261558</v>
          </cell>
          <cell r="G104">
            <v>275825</v>
          </cell>
          <cell r="H104">
            <v>300756</v>
          </cell>
          <cell r="I104">
            <v>304964</v>
          </cell>
          <cell r="J104">
            <v>315874</v>
          </cell>
          <cell r="K104">
            <v>313737</v>
          </cell>
          <cell r="L104">
            <v>320139</v>
          </cell>
          <cell r="M104">
            <v>325834</v>
          </cell>
          <cell r="N104">
            <v>320541</v>
          </cell>
          <cell r="O104">
            <v>312457</v>
          </cell>
          <cell r="P104">
            <v>324103</v>
          </cell>
          <cell r="Q104">
            <v>320764</v>
          </cell>
        </row>
        <row r="105">
          <cell r="B105">
            <v>7509</v>
          </cell>
          <cell r="C105">
            <v>8885</v>
          </cell>
          <cell r="D105">
            <v>10724</v>
          </cell>
          <cell r="E105">
            <v>12990</v>
          </cell>
          <cell r="F105">
            <v>14937</v>
          </cell>
          <cell r="G105">
            <v>17506</v>
          </cell>
          <cell r="H105">
            <v>30914</v>
          </cell>
          <cell r="I105">
            <v>35571</v>
          </cell>
          <cell r="J105">
            <v>48075</v>
          </cell>
          <cell r="K105">
            <v>66498</v>
          </cell>
          <cell r="L105">
            <v>89137</v>
          </cell>
          <cell r="M105">
            <v>96274</v>
          </cell>
          <cell r="N105">
            <v>99591</v>
          </cell>
          <cell r="O105">
            <v>107225</v>
          </cell>
          <cell r="P105">
            <v>116812</v>
          </cell>
          <cell r="Q105">
            <v>128891</v>
          </cell>
        </row>
        <row r="106">
          <cell r="B106">
            <v>5196</v>
          </cell>
          <cell r="C106">
            <v>5904</v>
          </cell>
          <cell r="D106">
            <v>6175</v>
          </cell>
          <cell r="E106">
            <v>6297</v>
          </cell>
          <cell r="F106">
            <v>7483</v>
          </cell>
          <cell r="G106">
            <v>7367</v>
          </cell>
          <cell r="H106">
            <v>7482</v>
          </cell>
          <cell r="I106">
            <v>7665</v>
          </cell>
          <cell r="J106">
            <v>7175</v>
          </cell>
          <cell r="K106">
            <v>7528</v>
          </cell>
          <cell r="L106">
            <v>7333</v>
          </cell>
          <cell r="M106">
            <v>8441</v>
          </cell>
          <cell r="N106">
            <v>15038</v>
          </cell>
          <cell r="O106">
            <v>22502</v>
          </cell>
          <cell r="P106">
            <v>31027</v>
          </cell>
          <cell r="Q106">
            <v>40504</v>
          </cell>
        </row>
        <row r="107">
          <cell r="B107">
            <v>5307249.1790475631</v>
          </cell>
          <cell r="C107">
            <v>5399070.8808253231</v>
          </cell>
          <cell r="D107">
            <v>5496200.2109272266</v>
          </cell>
          <cell r="E107">
            <v>5535757.2413833458</v>
          </cell>
          <cell r="F107">
            <v>5570354.8567542015</v>
          </cell>
          <cell r="G107">
            <v>5606555.3385081002</v>
          </cell>
          <cell r="H107">
            <v>5729865.7334556961</v>
          </cell>
          <cell r="I107">
            <v>5743355.6949166423</v>
          </cell>
          <cell r="J107">
            <v>5820958.9032716565</v>
          </cell>
          <cell r="K107">
            <v>5765022.5566806216</v>
          </cell>
          <cell r="L107">
            <v>5736413.9660989251</v>
          </cell>
          <cell r="M107">
            <v>5773948.4529881692</v>
          </cell>
          <cell r="N107">
            <v>5703689.3117266577</v>
          </cell>
          <cell r="O107">
            <v>5720321.4703767998</v>
          </cell>
          <cell r="P107">
            <v>5799867.5814942904</v>
          </cell>
          <cell r="Q107">
            <v>5936930.9914684212</v>
          </cell>
        </row>
        <row r="108">
          <cell r="B108">
            <v>4977186</v>
          </cell>
          <cell r="C108">
            <v>5048061</v>
          </cell>
          <cell r="D108">
            <v>5128284</v>
          </cell>
          <cell r="E108">
            <v>5160718</v>
          </cell>
          <cell r="F108">
            <v>5133236</v>
          </cell>
          <cell r="G108">
            <v>5155639</v>
          </cell>
          <cell r="H108">
            <v>5258476</v>
          </cell>
          <cell r="I108">
            <v>5256191</v>
          </cell>
          <cell r="J108">
            <v>5335821</v>
          </cell>
          <cell r="K108">
            <v>5331542</v>
          </cell>
          <cell r="L108">
            <v>5287311</v>
          </cell>
          <cell r="M108">
            <v>5325523</v>
          </cell>
          <cell r="N108">
            <v>5253452</v>
          </cell>
          <cell r="O108">
            <v>5244760</v>
          </cell>
          <cell r="P108">
            <v>5321019</v>
          </cell>
          <cell r="Q108">
            <v>5446891</v>
          </cell>
        </row>
        <row r="109">
          <cell r="B109">
            <v>330063.1790475634</v>
          </cell>
          <cell r="C109">
            <v>351009.88082532288</v>
          </cell>
          <cell r="D109">
            <v>367916.21092722681</v>
          </cell>
          <cell r="E109">
            <v>375039.24138334551</v>
          </cell>
          <cell r="F109">
            <v>437118.85675420141</v>
          </cell>
          <cell r="G109">
            <v>450916.33850810013</v>
          </cell>
          <cell r="H109">
            <v>471389.73345569643</v>
          </cell>
          <cell r="I109">
            <v>487164.69491664221</v>
          </cell>
          <cell r="J109">
            <v>485137.90327165648</v>
          </cell>
          <cell r="K109">
            <v>433480.55668062117</v>
          </cell>
          <cell r="L109">
            <v>449102.96609892522</v>
          </cell>
          <cell r="M109">
            <v>448425.45298816875</v>
          </cell>
          <cell r="N109">
            <v>450237.31172665808</v>
          </cell>
          <cell r="O109">
            <v>475561.47037679993</v>
          </cell>
          <cell r="P109">
            <v>478848.58149429015</v>
          </cell>
          <cell r="Q109">
            <v>490039.99146842147</v>
          </cell>
        </row>
        <row r="111">
          <cell r="C111">
            <v>23595931</v>
          </cell>
          <cell r="D111">
            <v>22607966</v>
          </cell>
          <cell r="E111">
            <v>22640849</v>
          </cell>
          <cell r="F111">
            <v>23621252</v>
          </cell>
          <cell r="G111">
            <v>24119132</v>
          </cell>
          <cell r="H111">
            <v>25514376</v>
          </cell>
          <cell r="I111">
            <v>27056237</v>
          </cell>
          <cell r="J111">
            <v>24937718</v>
          </cell>
          <cell r="K111">
            <v>22319667</v>
          </cell>
          <cell r="L111">
            <v>21816463</v>
          </cell>
          <cell r="M111">
            <v>21677952</v>
          </cell>
          <cell r="N111">
            <v>20132311</v>
          </cell>
          <cell r="O111">
            <v>20817568</v>
          </cell>
          <cell r="P111">
            <v>22045070</v>
          </cell>
          <cell r="Q111">
            <v>24382696</v>
          </cell>
        </row>
        <row r="112">
          <cell r="C112">
            <v>20869836</v>
          </cell>
          <cell r="D112">
            <v>20074109</v>
          </cell>
          <cell r="E112">
            <v>20009882</v>
          </cell>
          <cell r="F112">
            <v>20720340</v>
          </cell>
          <cell r="G112">
            <v>21388661</v>
          </cell>
          <cell r="H112">
            <v>22443420</v>
          </cell>
          <cell r="I112">
            <v>23268492</v>
          </cell>
          <cell r="J112">
            <v>22058854</v>
          </cell>
          <cell r="K112">
            <v>19841083</v>
          </cell>
          <cell r="L112">
            <v>19107234</v>
          </cell>
          <cell r="M112">
            <v>18892430</v>
          </cell>
          <cell r="N112">
            <v>17623362</v>
          </cell>
          <cell r="O112">
            <v>17903058</v>
          </cell>
          <cell r="P112">
            <v>18707667</v>
          </cell>
          <cell r="Q112">
            <v>20815237</v>
          </cell>
        </row>
        <row r="113">
          <cell r="C113">
            <v>2289402</v>
          </cell>
          <cell r="D113">
            <v>2632014</v>
          </cell>
          <cell r="E113">
            <v>2307391</v>
          </cell>
          <cell r="F113">
            <v>2341697</v>
          </cell>
          <cell r="G113">
            <v>2823246</v>
          </cell>
          <cell r="H113">
            <v>3046514</v>
          </cell>
          <cell r="I113">
            <v>3061977</v>
          </cell>
          <cell r="J113">
            <v>3366691</v>
          </cell>
          <cell r="K113">
            <v>2473581</v>
          </cell>
          <cell r="L113">
            <v>2062910</v>
          </cell>
          <cell r="M113">
            <v>2071624</v>
          </cell>
          <cell r="N113">
            <v>1731038</v>
          </cell>
          <cell r="O113">
            <v>1870592</v>
          </cell>
          <cell r="P113">
            <v>2084896</v>
          </cell>
          <cell r="Q113">
            <v>2031962</v>
          </cell>
        </row>
        <row r="114">
          <cell r="C114">
            <v>18521813</v>
          </cell>
          <cell r="D114">
            <v>17388835</v>
          </cell>
          <cell r="E114">
            <v>17649925</v>
          </cell>
          <cell r="F114">
            <v>18320580</v>
          </cell>
          <cell r="G114">
            <v>18511686</v>
          </cell>
          <cell r="H114">
            <v>19334425</v>
          </cell>
          <cell r="I114">
            <v>20144889</v>
          </cell>
          <cell r="J114">
            <v>18629316</v>
          </cell>
          <cell r="K114">
            <v>17316596</v>
          </cell>
          <cell r="L114">
            <v>16996810</v>
          </cell>
          <cell r="M114">
            <v>16771608</v>
          </cell>
          <cell r="N114">
            <v>15847684</v>
          </cell>
          <cell r="O114">
            <v>15983455</v>
          </cell>
          <cell r="P114">
            <v>16565850</v>
          </cell>
          <cell r="Q114">
            <v>18714984</v>
          </cell>
        </row>
        <row r="115">
          <cell r="C115">
            <v>11416459</v>
          </cell>
          <cell r="D115">
            <v>10095773</v>
          </cell>
          <cell r="E115">
            <v>9732128</v>
          </cell>
          <cell r="F115">
            <v>9621405</v>
          </cell>
          <cell r="G115">
            <v>9516072</v>
          </cell>
          <cell r="H115">
            <v>9543702</v>
          </cell>
          <cell r="I115">
            <v>10316915</v>
          </cell>
          <cell r="J115">
            <v>9401713</v>
          </cell>
          <cell r="K115">
            <v>8789435</v>
          </cell>
          <cell r="L115">
            <v>8056954</v>
          </cell>
          <cell r="M115">
            <v>7652723</v>
          </cell>
          <cell r="N115">
            <v>7142763</v>
          </cell>
          <cell r="O115">
            <v>6922148</v>
          </cell>
          <cell r="P115">
            <v>7579810</v>
          </cell>
          <cell r="Q115">
            <v>9118346</v>
          </cell>
        </row>
        <row r="116">
          <cell r="C116">
            <v>6397363</v>
          </cell>
          <cell r="D116">
            <v>6586835</v>
          </cell>
          <cell r="E116">
            <v>7177687</v>
          </cell>
          <cell r="F116">
            <v>8206019</v>
          </cell>
          <cell r="G116">
            <v>8434036</v>
          </cell>
          <cell r="H116">
            <v>9275168</v>
          </cell>
          <cell r="I116">
            <v>9280698</v>
          </cell>
          <cell r="J116">
            <v>8670770</v>
          </cell>
          <cell r="K116">
            <v>7669112</v>
          </cell>
          <cell r="L116">
            <v>8226770</v>
          </cell>
          <cell r="M116">
            <v>8710890</v>
          </cell>
          <cell r="N116">
            <v>8056921</v>
          </cell>
          <cell r="O116">
            <v>8277999</v>
          </cell>
          <cell r="P116">
            <v>8206006</v>
          </cell>
          <cell r="Q116">
            <v>8794891</v>
          </cell>
        </row>
        <row r="117">
          <cell r="C117">
            <v>658931</v>
          </cell>
          <cell r="D117">
            <v>704885</v>
          </cell>
          <cell r="E117">
            <v>734401</v>
          </cell>
          <cell r="F117">
            <v>472051</v>
          </cell>
          <cell r="G117">
            <v>462183</v>
          </cell>
          <cell r="H117">
            <v>435549</v>
          </cell>
          <cell r="I117">
            <v>466049</v>
          </cell>
          <cell r="J117">
            <v>469847</v>
          </cell>
          <cell r="K117">
            <v>679618</v>
          </cell>
          <cell r="L117">
            <v>530929</v>
          </cell>
          <cell r="M117">
            <v>319648</v>
          </cell>
          <cell r="N117">
            <v>498328</v>
          </cell>
          <cell r="O117">
            <v>633744</v>
          </cell>
          <cell r="P117">
            <v>555069</v>
          </cell>
          <cell r="Q117">
            <v>557532</v>
          </cell>
        </row>
        <row r="118">
          <cell r="C118">
            <v>49060</v>
          </cell>
          <cell r="D118">
            <v>1342</v>
          </cell>
          <cell r="E118">
            <v>5700</v>
          </cell>
          <cell r="F118">
            <v>21101</v>
          </cell>
          <cell r="G118">
            <v>99393</v>
          </cell>
          <cell r="H118">
            <v>79971</v>
          </cell>
          <cell r="I118">
            <v>81200</v>
          </cell>
          <cell r="J118">
            <v>85863</v>
          </cell>
          <cell r="K118">
            <v>177336</v>
          </cell>
          <cell r="L118">
            <v>175770</v>
          </cell>
          <cell r="M118">
            <v>71498</v>
          </cell>
          <cell r="N118">
            <v>127541</v>
          </cell>
          <cell r="O118">
            <v>99242</v>
          </cell>
          <cell r="P118">
            <v>122987</v>
          </cell>
          <cell r="Q118">
            <v>94046</v>
          </cell>
        </row>
        <row r="119">
          <cell r="C119">
            <v>0</v>
          </cell>
          <cell r="D119">
            <v>0</v>
          </cell>
          <cell r="E119">
            <v>0</v>
          </cell>
          <cell r="F119">
            <v>0</v>
          </cell>
          <cell r="G119">
            <v>0</v>
          </cell>
          <cell r="H119">
            <v>0</v>
          </cell>
          <cell r="I119">
            <v>0</v>
          </cell>
          <cell r="J119">
            <v>132</v>
          </cell>
          <cell r="K119">
            <v>33</v>
          </cell>
          <cell r="L119">
            <v>224</v>
          </cell>
          <cell r="M119">
            <v>224</v>
          </cell>
          <cell r="N119">
            <v>6219</v>
          </cell>
          <cell r="O119">
            <v>24367</v>
          </cell>
          <cell r="P119">
            <v>63358</v>
          </cell>
          <cell r="Q119">
            <v>92083</v>
          </cell>
        </row>
        <row r="120">
          <cell r="C120">
            <v>0</v>
          </cell>
          <cell r="D120">
            <v>0</v>
          </cell>
          <cell r="E120">
            <v>9</v>
          </cell>
          <cell r="F120">
            <v>4</v>
          </cell>
          <cell r="G120">
            <v>2</v>
          </cell>
          <cell r="H120">
            <v>35</v>
          </cell>
          <cell r="I120">
            <v>27</v>
          </cell>
          <cell r="J120">
            <v>991</v>
          </cell>
          <cell r="K120">
            <v>1062</v>
          </cell>
          <cell r="L120">
            <v>6163</v>
          </cell>
          <cell r="M120">
            <v>16625</v>
          </cell>
          <cell r="N120">
            <v>15912</v>
          </cell>
          <cell r="O120">
            <v>25955</v>
          </cell>
          <cell r="P120">
            <v>38620</v>
          </cell>
          <cell r="Q120">
            <v>58086</v>
          </cell>
        </row>
        <row r="121">
          <cell r="C121">
            <v>58621</v>
          </cell>
          <cell r="D121">
            <v>53260</v>
          </cell>
          <cell r="E121">
            <v>52566</v>
          </cell>
          <cell r="F121">
            <v>58063</v>
          </cell>
          <cell r="G121">
            <v>53729</v>
          </cell>
          <cell r="H121">
            <v>62481</v>
          </cell>
          <cell r="I121">
            <v>61626</v>
          </cell>
          <cell r="J121">
            <v>62847</v>
          </cell>
          <cell r="K121">
            <v>50906</v>
          </cell>
          <cell r="L121">
            <v>47514</v>
          </cell>
          <cell r="M121">
            <v>49198</v>
          </cell>
          <cell r="N121">
            <v>44640</v>
          </cell>
          <cell r="O121">
            <v>49011</v>
          </cell>
          <cell r="P121">
            <v>56921</v>
          </cell>
          <cell r="Q121">
            <v>68291</v>
          </cell>
        </row>
        <row r="122">
          <cell r="C122">
            <v>147</v>
          </cell>
          <cell r="D122">
            <v>174</v>
          </cell>
          <cell r="E122">
            <v>92</v>
          </cell>
          <cell r="F122">
            <v>83</v>
          </cell>
          <cell r="G122">
            <v>15</v>
          </cell>
          <cell r="H122">
            <v>87</v>
          </cell>
          <cell r="I122">
            <v>213</v>
          </cell>
          <cell r="J122">
            <v>238</v>
          </cell>
          <cell r="K122">
            <v>47</v>
          </cell>
          <cell r="L122">
            <v>82</v>
          </cell>
          <cell r="M122">
            <v>83</v>
          </cell>
          <cell r="N122">
            <v>39</v>
          </cell>
          <cell r="O122">
            <v>683</v>
          </cell>
          <cell r="P122">
            <v>33</v>
          </cell>
          <cell r="Q122">
            <v>25</v>
          </cell>
        </row>
        <row r="123">
          <cell r="C123">
            <v>56011</v>
          </cell>
          <cell r="D123">
            <v>52007</v>
          </cell>
          <cell r="E123">
            <v>49809</v>
          </cell>
          <cell r="F123">
            <v>55827</v>
          </cell>
          <cell r="G123">
            <v>51636</v>
          </cell>
          <cell r="H123">
            <v>59724</v>
          </cell>
          <cell r="I123">
            <v>58966</v>
          </cell>
          <cell r="J123">
            <v>60065</v>
          </cell>
          <cell r="K123">
            <v>48853</v>
          </cell>
          <cell r="L123">
            <v>45745</v>
          </cell>
          <cell r="M123">
            <v>46120</v>
          </cell>
          <cell r="N123">
            <v>42527</v>
          </cell>
          <cell r="O123">
            <v>43896</v>
          </cell>
          <cell r="P123">
            <v>52620</v>
          </cell>
          <cell r="Q123">
            <v>57538</v>
          </cell>
        </row>
        <row r="124">
          <cell r="C124">
            <v>54</v>
          </cell>
          <cell r="D124">
            <v>35</v>
          </cell>
          <cell r="E124">
            <v>47</v>
          </cell>
          <cell r="F124">
            <v>1165</v>
          </cell>
          <cell r="G124">
            <v>147</v>
          </cell>
          <cell r="H124">
            <v>62</v>
          </cell>
          <cell r="I124">
            <v>196</v>
          </cell>
          <cell r="J124">
            <v>107</v>
          </cell>
          <cell r="K124">
            <v>212</v>
          </cell>
          <cell r="L124">
            <v>71</v>
          </cell>
          <cell r="M124">
            <v>53</v>
          </cell>
          <cell r="N124">
            <v>12</v>
          </cell>
          <cell r="O124">
            <v>54</v>
          </cell>
          <cell r="P124">
            <v>93</v>
          </cell>
          <cell r="Q124">
            <v>103</v>
          </cell>
        </row>
        <row r="125">
          <cell r="C125">
            <v>2319</v>
          </cell>
          <cell r="D125">
            <v>976</v>
          </cell>
          <cell r="E125">
            <v>2553</v>
          </cell>
          <cell r="F125">
            <v>929</v>
          </cell>
          <cell r="G125">
            <v>1391</v>
          </cell>
          <cell r="H125">
            <v>2526</v>
          </cell>
          <cell r="I125">
            <v>2186</v>
          </cell>
          <cell r="J125">
            <v>2321</v>
          </cell>
          <cell r="K125">
            <v>1666</v>
          </cell>
          <cell r="L125">
            <v>1200</v>
          </cell>
          <cell r="M125">
            <v>2750</v>
          </cell>
          <cell r="N125">
            <v>1992</v>
          </cell>
          <cell r="O125">
            <v>2974</v>
          </cell>
          <cell r="P125">
            <v>3736</v>
          </cell>
          <cell r="Q125">
            <v>10117</v>
          </cell>
        </row>
        <row r="126">
          <cell r="C126">
            <v>90</v>
          </cell>
          <cell r="D126">
            <v>68</v>
          </cell>
          <cell r="E126">
            <v>65</v>
          </cell>
          <cell r="F126">
            <v>59</v>
          </cell>
          <cell r="G126">
            <v>540</v>
          </cell>
          <cell r="H126">
            <v>82</v>
          </cell>
          <cell r="I126">
            <v>65</v>
          </cell>
          <cell r="J126">
            <v>116</v>
          </cell>
          <cell r="K126">
            <v>128</v>
          </cell>
          <cell r="L126">
            <v>416</v>
          </cell>
          <cell r="M126">
            <v>192</v>
          </cell>
          <cell r="N126">
            <v>70</v>
          </cell>
          <cell r="O126">
            <v>1404</v>
          </cell>
          <cell r="P126">
            <v>439</v>
          </cell>
          <cell r="Q126">
            <v>508</v>
          </cell>
        </row>
        <row r="127">
          <cell r="C127">
            <v>2726095</v>
          </cell>
          <cell r="D127">
            <v>2533857</v>
          </cell>
          <cell r="E127">
            <v>2630967</v>
          </cell>
          <cell r="F127">
            <v>2900912</v>
          </cell>
          <cell r="G127">
            <v>2730471</v>
          </cell>
          <cell r="H127">
            <v>3070956</v>
          </cell>
          <cell r="I127">
            <v>3787745</v>
          </cell>
          <cell r="J127">
            <v>2878864</v>
          </cell>
          <cell r="K127">
            <v>2478584</v>
          </cell>
          <cell r="L127">
            <v>2709229</v>
          </cell>
          <cell r="M127">
            <v>2785522</v>
          </cell>
          <cell r="N127">
            <v>2508949</v>
          </cell>
          <cell r="O127">
            <v>2914510</v>
          </cell>
          <cell r="P127">
            <v>3337403</v>
          </cell>
          <cell r="Q127">
            <v>3567459</v>
          </cell>
        </row>
        <row r="128">
          <cell r="C128">
            <v>2298811</v>
          </cell>
          <cell r="D128">
            <v>2077203</v>
          </cell>
          <cell r="E128">
            <v>2229061</v>
          </cell>
          <cell r="F128">
            <v>2420617</v>
          </cell>
          <cell r="G128">
            <v>2262797</v>
          </cell>
          <cell r="H128">
            <v>2512771</v>
          </cell>
          <cell r="I128">
            <v>3259943</v>
          </cell>
          <cell r="J128">
            <v>2342335</v>
          </cell>
          <cell r="K128">
            <v>2073334</v>
          </cell>
          <cell r="L128">
            <v>2230347</v>
          </cell>
          <cell r="M128">
            <v>2247306</v>
          </cell>
          <cell r="N128">
            <v>2049537</v>
          </cell>
          <cell r="O128">
            <v>2357106</v>
          </cell>
          <cell r="P128">
            <v>2781653</v>
          </cell>
          <cell r="Q128">
            <v>2926545</v>
          </cell>
        </row>
        <row r="129">
          <cell r="C129">
            <v>210137</v>
          </cell>
          <cell r="D129">
            <v>220974</v>
          </cell>
          <cell r="E129">
            <v>226231</v>
          </cell>
          <cell r="F129">
            <v>176047</v>
          </cell>
          <cell r="G129">
            <v>149850</v>
          </cell>
          <cell r="H129">
            <v>171498</v>
          </cell>
          <cell r="I129">
            <v>195849</v>
          </cell>
          <cell r="J129">
            <v>239140</v>
          </cell>
          <cell r="K129">
            <v>137287</v>
          </cell>
          <cell r="L129">
            <v>193091</v>
          </cell>
          <cell r="M129">
            <v>160772</v>
          </cell>
          <cell r="N129">
            <v>142374</v>
          </cell>
          <cell r="O129">
            <v>162708</v>
          </cell>
          <cell r="P129">
            <v>138057</v>
          </cell>
          <cell r="Q129">
            <v>201298</v>
          </cell>
        </row>
        <row r="130">
          <cell r="C130">
            <v>2050835</v>
          </cell>
          <cell r="D130">
            <v>1802989</v>
          </cell>
          <cell r="E130">
            <v>1969664</v>
          </cell>
          <cell r="F130">
            <v>2222320</v>
          </cell>
          <cell r="G130">
            <v>2086291</v>
          </cell>
          <cell r="H130">
            <v>2294166</v>
          </cell>
          <cell r="I130">
            <v>3040364</v>
          </cell>
          <cell r="J130">
            <v>2070336</v>
          </cell>
          <cell r="K130">
            <v>1902042</v>
          </cell>
          <cell r="L130">
            <v>1997478</v>
          </cell>
          <cell r="M130">
            <v>2061607</v>
          </cell>
          <cell r="N130">
            <v>1873404</v>
          </cell>
          <cell r="O130">
            <v>2161917</v>
          </cell>
          <cell r="P130">
            <v>2596774</v>
          </cell>
          <cell r="Q130">
            <v>2687171</v>
          </cell>
        </row>
        <row r="131">
          <cell r="C131">
            <v>35361</v>
          </cell>
          <cell r="D131">
            <v>50691</v>
          </cell>
          <cell r="E131">
            <v>30210</v>
          </cell>
          <cell r="F131">
            <v>18403</v>
          </cell>
          <cell r="G131">
            <v>23211</v>
          </cell>
          <cell r="H131">
            <v>32563</v>
          </cell>
          <cell r="I131">
            <v>17745</v>
          </cell>
          <cell r="J131">
            <v>19654</v>
          </cell>
          <cell r="K131">
            <v>14206</v>
          </cell>
          <cell r="L131">
            <v>14665</v>
          </cell>
          <cell r="M131">
            <v>14462</v>
          </cell>
          <cell r="N131">
            <v>17693</v>
          </cell>
          <cell r="O131">
            <v>14039</v>
          </cell>
          <cell r="P131">
            <v>23844</v>
          </cell>
          <cell r="Q131">
            <v>11205</v>
          </cell>
        </row>
        <row r="132">
          <cell r="C132">
            <v>1718</v>
          </cell>
          <cell r="D132">
            <v>2204</v>
          </cell>
          <cell r="E132">
            <v>2718</v>
          </cell>
          <cell r="F132">
            <v>2460</v>
          </cell>
          <cell r="G132">
            <v>3161</v>
          </cell>
          <cell r="H132">
            <v>14057</v>
          </cell>
          <cell r="I132">
            <v>5507</v>
          </cell>
          <cell r="J132">
            <v>12685</v>
          </cell>
          <cell r="K132">
            <v>19104</v>
          </cell>
          <cell r="L132">
            <v>23917</v>
          </cell>
          <cell r="M132">
            <v>8568</v>
          </cell>
          <cell r="N132">
            <v>9050</v>
          </cell>
          <cell r="O132">
            <v>10370</v>
          </cell>
          <cell r="P132">
            <v>13497</v>
          </cell>
          <cell r="Q132">
            <v>16637</v>
          </cell>
        </row>
        <row r="133">
          <cell r="C133">
            <v>760</v>
          </cell>
          <cell r="D133">
            <v>345</v>
          </cell>
          <cell r="E133">
            <v>238</v>
          </cell>
          <cell r="F133">
            <v>1387</v>
          </cell>
          <cell r="G133">
            <v>284</v>
          </cell>
          <cell r="H133">
            <v>487</v>
          </cell>
          <cell r="I133">
            <v>478</v>
          </cell>
          <cell r="J133">
            <v>520</v>
          </cell>
          <cell r="K133">
            <v>695</v>
          </cell>
          <cell r="L133">
            <v>1196</v>
          </cell>
          <cell r="M133">
            <v>1897</v>
          </cell>
          <cell r="N133">
            <v>7016</v>
          </cell>
          <cell r="O133">
            <v>8072</v>
          </cell>
          <cell r="P133">
            <v>9481</v>
          </cell>
          <cell r="Q133">
            <v>10234</v>
          </cell>
        </row>
        <row r="134">
          <cell r="C134">
            <v>427284</v>
          </cell>
          <cell r="D134">
            <v>456654</v>
          </cell>
          <cell r="E134">
            <v>401906</v>
          </cell>
          <cell r="F134">
            <v>480295</v>
          </cell>
          <cell r="G134">
            <v>467674</v>
          </cell>
          <cell r="H134">
            <v>558185</v>
          </cell>
          <cell r="I134">
            <v>527802</v>
          </cell>
          <cell r="J134">
            <v>536529</v>
          </cell>
          <cell r="K134">
            <v>405250</v>
          </cell>
          <cell r="L134">
            <v>478882</v>
          </cell>
          <cell r="M134">
            <v>538216</v>
          </cell>
          <cell r="N134">
            <v>459412</v>
          </cell>
          <cell r="O134">
            <v>557404</v>
          </cell>
          <cell r="P134">
            <v>555750</v>
          </cell>
          <cell r="Q134">
            <v>640914</v>
          </cell>
        </row>
        <row r="135">
          <cell r="C135">
            <v>305796</v>
          </cell>
          <cell r="D135">
            <v>345367</v>
          </cell>
          <cell r="E135">
            <v>309942</v>
          </cell>
          <cell r="F135">
            <v>341111</v>
          </cell>
          <cell r="G135">
            <v>375088</v>
          </cell>
          <cell r="H135">
            <v>451788</v>
          </cell>
          <cell r="I135">
            <v>418147</v>
          </cell>
          <cell r="J135">
            <v>435929</v>
          </cell>
          <cell r="K135">
            <v>350036</v>
          </cell>
          <cell r="L135">
            <v>361387</v>
          </cell>
          <cell r="M135">
            <v>437970</v>
          </cell>
          <cell r="N135">
            <v>358761</v>
          </cell>
          <cell r="O135">
            <v>434516</v>
          </cell>
          <cell r="P135">
            <v>452558</v>
          </cell>
          <cell r="Q135">
            <v>529607</v>
          </cell>
        </row>
        <row r="136">
          <cell r="C136">
            <v>121488</v>
          </cell>
          <cell r="D136">
            <v>111287</v>
          </cell>
          <cell r="E136">
            <v>91964</v>
          </cell>
          <cell r="F136">
            <v>139184</v>
          </cell>
          <cell r="G136">
            <v>92586</v>
          </cell>
          <cell r="H136">
            <v>106397</v>
          </cell>
          <cell r="I136">
            <v>109655</v>
          </cell>
          <cell r="J136">
            <v>100600</v>
          </cell>
          <cell r="K136">
            <v>55214</v>
          </cell>
          <cell r="L136">
            <v>117495</v>
          </cell>
          <cell r="M136">
            <v>100246</v>
          </cell>
          <cell r="N136">
            <v>100651</v>
          </cell>
          <cell r="O136">
            <v>122888</v>
          </cell>
          <cell r="P136">
            <v>103192</v>
          </cell>
          <cell r="Q136">
            <v>111307</v>
          </cell>
        </row>
      </sheetData>
      <sheetData sheetId="4">
        <row r="62">
          <cell r="B62">
            <v>4.1963017639357743</v>
          </cell>
          <cell r="C62">
            <v>4.1624390196989935</v>
          </cell>
          <cell r="D62">
            <v>4.1269877328623155</v>
          </cell>
          <cell r="E62">
            <v>4.0944411915909855</v>
          </cell>
          <cell r="F62">
            <v>4.0496346990647156</v>
          </cell>
          <cell r="G62">
            <v>4.0171079026506611</v>
          </cell>
          <cell r="H62">
            <v>3.971467829931405</v>
          </cell>
          <cell r="I62">
            <v>3.9238430913590396</v>
          </cell>
          <cell r="J62">
            <v>3.8793395321790247</v>
          </cell>
          <cell r="K62">
            <v>3.8590382093787299</v>
          </cell>
          <cell r="L62">
            <v>3.8364643852615634</v>
          </cell>
          <cell r="M62">
            <v>3.8069738841584266</v>
          </cell>
          <cell r="N62">
            <v>3.7655701323447075</v>
          </cell>
          <cell r="O62">
            <v>3.7200483700988025</v>
          </cell>
          <cell r="P62">
            <v>3.6827174923680359</v>
          </cell>
          <cell r="Q62">
            <v>3.6585806827258023</v>
          </cell>
        </row>
        <row r="63">
          <cell r="B63">
            <v>7.0951084160648863</v>
          </cell>
          <cell r="C63">
            <v>6.9534251322786398</v>
          </cell>
          <cell r="D63">
            <v>6.9274034152668529</v>
          </cell>
          <cell r="E63">
            <v>6.864969718965348</v>
          </cell>
          <cell r="F63">
            <v>6.7737291629120167</v>
          </cell>
          <cell r="G63">
            <v>6.7468355284101014</v>
          </cell>
          <cell r="H63">
            <v>6.7450530063809033</v>
          </cell>
          <cell r="I63">
            <v>6.6671552024001723</v>
          </cell>
          <cell r="J63">
            <v>6.53134340107</v>
          </cell>
          <cell r="K63">
            <v>6.3826779314199511</v>
          </cell>
          <cell r="L63">
            <v>6.3055223083181469</v>
          </cell>
          <cell r="M63">
            <v>6.2398647575168349</v>
          </cell>
          <cell r="N63">
            <v>6.1463776902218488</v>
          </cell>
          <cell r="O63">
            <v>6.0699810810418038</v>
          </cell>
          <cell r="P63">
            <v>6.0262278847479394</v>
          </cell>
          <cell r="Q63">
            <v>5.9582658979213239</v>
          </cell>
        </row>
        <row r="64">
          <cell r="B64">
            <v>7.3647596517058167</v>
          </cell>
          <cell r="C64">
            <v>7.2670268690150381</v>
          </cell>
          <cell r="D64">
            <v>7.2852354055069553</v>
          </cell>
          <cell r="E64">
            <v>7.2646416225357324</v>
          </cell>
          <cell r="F64">
            <v>7.2467399724019543</v>
          </cell>
          <cell r="G64">
            <v>7.2417879193719799</v>
          </cell>
          <cell r="H64">
            <v>7.2863055930277598</v>
          </cell>
          <cell r="I64">
            <v>7.242656889453901</v>
          </cell>
          <cell r="J64">
            <v>7.0915079549018936</v>
          </cell>
          <cell r="K64">
            <v>6.9238817224677769</v>
          </cell>
          <cell r="L64">
            <v>6.8148129745298158</v>
          </cell>
          <cell r="M64">
            <v>6.735149928524466</v>
          </cell>
          <cell r="N64">
            <v>6.6571395444937007</v>
          </cell>
          <cell r="O64">
            <v>6.5666021845308205</v>
          </cell>
          <cell r="P64">
            <v>6.5122560324314671</v>
          </cell>
          <cell r="Q64">
            <v>6.3865151791048582</v>
          </cell>
        </row>
        <row r="65">
          <cell r="B65">
            <v>6.3943330432199321</v>
          </cell>
          <cell r="C65">
            <v>6.217973305590796</v>
          </cell>
          <cell r="D65">
            <v>6.1681414705898669</v>
          </cell>
          <cell r="E65">
            <v>6.1157201950273414</v>
          </cell>
          <cell r="F65">
            <v>5.9999896223520857</v>
          </cell>
          <cell r="G65">
            <v>5.9950653679128525</v>
          </cell>
          <cell r="H65">
            <v>6.0281859813739374</v>
          </cell>
          <cell r="I65">
            <v>5.9814382055022843</v>
          </cell>
          <cell r="J65">
            <v>5.9022347652721177</v>
          </cell>
          <cell r="K65">
            <v>5.803603836869323</v>
          </cell>
          <cell r="L65">
            <v>5.7943724946438069</v>
          </cell>
          <cell r="M65">
            <v>5.7456956584002139</v>
          </cell>
          <cell r="N65">
            <v>5.6727665984557518</v>
          </cell>
          <cell r="O65">
            <v>5.6165152085438246</v>
          </cell>
          <cell r="P65">
            <v>5.6089304702798604</v>
          </cell>
          <cell r="Q65">
            <v>5.6028890655067141</v>
          </cell>
        </row>
        <row r="66">
          <cell r="B66">
            <v>7.3290972575199937</v>
          </cell>
          <cell r="C66">
            <v>7.3085265768467425</v>
          </cell>
          <cell r="D66">
            <v>7.358782782629965</v>
          </cell>
          <cell r="E66">
            <v>7.2445377039464169</v>
          </cell>
          <cell r="F66">
            <v>7.2249368783058374</v>
          </cell>
          <cell r="G66">
            <v>7.4142759390460871</v>
          </cell>
          <cell r="H66">
            <v>7.4206869475010953</v>
          </cell>
          <cell r="I66">
            <v>7.0913929100278512</v>
          </cell>
          <cell r="J66">
            <v>7.1347939246718433</v>
          </cell>
          <cell r="K66">
            <v>7.0531031198481493</v>
          </cell>
          <cell r="L66">
            <v>6.8014663872441874</v>
          </cell>
          <cell r="M66">
            <v>7.2127458965931011</v>
          </cell>
          <cell r="N66">
            <v>7.1920578069636925</v>
          </cell>
          <cell r="O66">
            <v>7.3062617741459253</v>
          </cell>
          <cell r="P66">
            <v>7.1884237496353167</v>
          </cell>
          <cell r="Q66">
            <v>7.0137068919672734</v>
          </cell>
        </row>
        <row r="67">
          <cell r="B67">
            <v>7.7764096115910268</v>
          </cell>
          <cell r="C67">
            <v>7.6848892376365718</v>
          </cell>
          <cell r="D67">
            <v>7.6662032149887747</v>
          </cell>
          <cell r="E67">
            <v>7.6671196235221801</v>
          </cell>
          <cell r="F67">
            <v>7.7224584264917473</v>
          </cell>
          <cell r="G67">
            <v>7.7604425105337729</v>
          </cell>
          <cell r="H67">
            <v>7.6382876959372989</v>
          </cell>
          <cell r="I67">
            <v>7.6861012963261075</v>
          </cell>
          <cell r="J67">
            <v>7.4450467424805833</v>
          </cell>
          <cell r="K67">
            <v>7.2132105295827174</v>
          </cell>
          <cell r="L67">
            <v>7.0655224683110678</v>
          </cell>
          <cell r="M67">
            <v>7.0381672493477501</v>
          </cell>
          <cell r="N67">
            <v>7.0006549944156964</v>
          </cell>
          <cell r="O67">
            <v>6.8876136639625161</v>
          </cell>
          <cell r="P67">
            <v>6.7480437110879352</v>
          </cell>
          <cell r="Q67">
            <v>6.6538761604813743</v>
          </cell>
        </row>
        <row r="68">
          <cell r="B68" t="str">
            <v/>
          </cell>
          <cell r="C68" t="str">
            <v/>
          </cell>
          <cell r="D68" t="str">
            <v/>
          </cell>
          <cell r="E68" t="str">
            <v/>
          </cell>
          <cell r="F68" t="str">
            <v/>
          </cell>
          <cell r="G68" t="str">
            <v/>
          </cell>
          <cell r="H68" t="str">
            <v/>
          </cell>
          <cell r="I68" t="str">
            <v/>
          </cell>
          <cell r="J68">
            <v>3.6045237902128435</v>
          </cell>
          <cell r="K68">
            <v>3.6798822667779576</v>
          </cell>
          <cell r="L68">
            <v>3.8159903515238667</v>
          </cell>
          <cell r="M68">
            <v>3.6495511841934549</v>
          </cell>
          <cell r="N68">
            <v>3.7921019999867434</v>
          </cell>
          <cell r="O68">
            <v>4.0862252117283715</v>
          </cell>
          <cell r="P68">
            <v>4.1475751708882296</v>
          </cell>
          <cell r="Q68">
            <v>3.8913751609521223</v>
          </cell>
        </row>
        <row r="69">
          <cell r="B69" t="str">
            <v/>
          </cell>
          <cell r="C69" t="str">
            <v/>
          </cell>
          <cell r="D69" t="str">
            <v/>
          </cell>
          <cell r="E69">
            <v>2.6197125799083567</v>
          </cell>
          <cell r="F69">
            <v>2.6219065079379207</v>
          </cell>
          <cell r="G69">
            <v>2.625660982391345</v>
          </cell>
          <cell r="H69">
            <v>2.8029660367195381</v>
          </cell>
          <cell r="I69">
            <v>2.800653100069789</v>
          </cell>
          <cell r="J69">
            <v>2.953954501227205</v>
          </cell>
          <cell r="K69">
            <v>2.9637620063136669</v>
          </cell>
          <cell r="L69">
            <v>2.7540211428774817</v>
          </cell>
          <cell r="M69">
            <v>2.7670078352784526</v>
          </cell>
          <cell r="N69">
            <v>2.8016167990795822</v>
          </cell>
          <cell r="O69">
            <v>2.8327686054786767</v>
          </cell>
          <cell r="P69">
            <v>2.8644390392344814</v>
          </cell>
          <cell r="Q69">
            <v>2.8918502445213576</v>
          </cell>
        </row>
        <row r="70">
          <cell r="B70">
            <v>57.712778349070327</v>
          </cell>
          <cell r="C70">
            <v>57.138157843533797</v>
          </cell>
          <cell r="D70">
            <v>56.734824280022409</v>
          </cell>
          <cell r="E70">
            <v>56.581313361409023</v>
          </cell>
          <cell r="F70">
            <v>56.214302037541039</v>
          </cell>
          <cell r="G70">
            <v>55.574736212616656</v>
          </cell>
          <cell r="H70">
            <v>55.253267783213168</v>
          </cell>
          <cell r="I70">
            <v>54.647011578133451</v>
          </cell>
          <cell r="J70">
            <v>54.288841852888872</v>
          </cell>
          <cell r="K70">
            <v>53.897794598418614</v>
          </cell>
          <cell r="L70">
            <v>53.629669421162284</v>
          </cell>
          <cell r="M70">
            <v>53.10234630246152</v>
          </cell>
          <cell r="N70">
            <v>52.813798284804683</v>
          </cell>
          <cell r="O70">
            <v>52.387469667075571</v>
          </cell>
          <cell r="P70">
            <v>52.180587068593574</v>
          </cell>
          <cell r="Q70">
            <v>52.22306744785282</v>
          </cell>
        </row>
        <row r="71">
          <cell r="B71">
            <v>19.50492658986327</v>
          </cell>
          <cell r="C71">
            <v>19.422804873501835</v>
          </cell>
          <cell r="D71">
            <v>19.354587740554532</v>
          </cell>
          <cell r="E71">
            <v>19.429188184922712</v>
          </cell>
          <cell r="F71">
            <v>19.43999959750445</v>
          </cell>
          <cell r="G71">
            <v>19.431425793306651</v>
          </cell>
          <cell r="H71">
            <v>19.452975551710523</v>
          </cell>
          <cell r="I71">
            <v>19.229237042431755</v>
          </cell>
          <cell r="J71">
            <v>19.026506914249744</v>
          </cell>
          <cell r="K71">
            <v>18.917967140037646</v>
          </cell>
          <cell r="L71">
            <v>18.729004582660373</v>
          </cell>
          <cell r="M71">
            <v>18.501466009066693</v>
          </cell>
          <cell r="N71">
            <v>18.390094259295527</v>
          </cell>
          <cell r="O71">
            <v>17.768227973657559</v>
          </cell>
          <cell r="P71">
            <v>17.658724079495791</v>
          </cell>
          <cell r="Q71">
            <v>17.567883826391661</v>
          </cell>
        </row>
        <row r="72">
          <cell r="B72">
            <v>58.353105016335341</v>
          </cell>
          <cell r="C72">
            <v>57.783114511741942</v>
          </cell>
          <cell r="D72">
            <v>57.37726876986725</v>
          </cell>
          <cell r="E72">
            <v>57.151490693451926</v>
          </cell>
          <cell r="F72">
            <v>56.734178427471619</v>
          </cell>
          <cell r="G72">
            <v>56.120638531548892</v>
          </cell>
          <cell r="H72">
            <v>55.801956070384421</v>
          </cell>
          <cell r="I72">
            <v>55.16839623068018</v>
          </cell>
          <cell r="J72">
            <v>54.829273277620381</v>
          </cell>
          <cell r="K72">
            <v>54.463632106916315</v>
          </cell>
          <cell r="L72">
            <v>54.200978442913147</v>
          </cell>
          <cell r="M72">
            <v>53.71494768517617</v>
          </cell>
          <cell r="N72">
            <v>53.357644292688263</v>
          </cell>
          <cell r="O72">
            <v>52.952643171114403</v>
          </cell>
          <cell r="P72">
            <v>52.768064744292396</v>
          </cell>
          <cell r="Q72">
            <v>52.760263622875833</v>
          </cell>
        </row>
        <row r="73">
          <cell r="B73">
            <v>45.442095390413634</v>
          </cell>
          <cell r="C73">
            <v>45.405412488552251</v>
          </cell>
          <cell r="D73">
            <v>45.486631444444839</v>
          </cell>
          <cell r="E73">
            <v>45.510739300294979</v>
          </cell>
          <cell r="F73">
            <v>44.329374877190176</v>
          </cell>
          <cell r="G73">
            <v>44.261426878680219</v>
          </cell>
          <cell r="H73">
            <v>44.21570029683425</v>
          </cell>
          <cell r="I73">
            <v>44.174387958951435</v>
          </cell>
          <cell r="J73">
            <v>44.158322221895943</v>
          </cell>
          <cell r="K73">
            <v>44.077923554689349</v>
          </cell>
          <cell r="L73">
            <v>44.098230805539409</v>
          </cell>
          <cell r="M73">
            <v>44.100929004108643</v>
          </cell>
          <cell r="N73">
            <v>44.146765968046182</v>
          </cell>
          <cell r="O73">
            <v>44.188378193378135</v>
          </cell>
          <cell r="P73">
            <v>44.222177565074851</v>
          </cell>
          <cell r="Q73">
            <v>44.258560431281815</v>
          </cell>
        </row>
        <row r="74">
          <cell r="B74">
            <v>46.689531908045545</v>
          </cell>
          <cell r="C74">
            <v>45.797225932600398</v>
          </cell>
          <cell r="D74">
            <v>43.693696949235381</v>
          </cell>
          <cell r="E74">
            <v>46.532633369020147</v>
          </cell>
          <cell r="F74">
            <v>47.844558917625932</v>
          </cell>
          <cell r="G74">
            <v>44.8128292256145</v>
          </cell>
          <cell r="H74">
            <v>45.361891328520656</v>
          </cell>
          <cell r="I74">
            <v>45.122121686983348</v>
          </cell>
          <cell r="J74">
            <v>43.923820227188266</v>
          </cell>
          <cell r="K74">
            <v>43.549873559823936</v>
          </cell>
          <cell r="L74">
            <v>43.878851843900911</v>
          </cell>
          <cell r="M74">
            <v>43.549982812559364</v>
          </cell>
          <cell r="N74">
            <v>45.667041393962556</v>
          </cell>
          <cell r="O74">
            <v>45.958930105035506</v>
          </cell>
          <cell r="P74">
            <v>45.08794908046039</v>
          </cell>
          <cell r="Q74">
            <v>47.742687156919985</v>
          </cell>
        </row>
        <row r="75">
          <cell r="B75">
            <v>33.103393903940024</v>
          </cell>
          <cell r="C75">
            <v>32.910189755478775</v>
          </cell>
          <cell r="D75">
            <v>32.83269094146543</v>
          </cell>
          <cell r="E75">
            <v>32.795986766394435</v>
          </cell>
          <cell r="F75">
            <v>32.726183914110038</v>
          </cell>
          <cell r="G75">
            <v>31.830209343694932</v>
          </cell>
          <cell r="H75">
            <v>31.650160921587172</v>
          </cell>
          <cell r="I75">
            <v>31.703300593371324</v>
          </cell>
          <cell r="J75">
            <v>31.814557375924679</v>
          </cell>
          <cell r="K75">
            <v>31.891041019381035</v>
          </cell>
          <cell r="L75">
            <v>31.591585302910651</v>
          </cell>
          <cell r="M75">
            <v>31.373619273122706</v>
          </cell>
          <cell r="N75">
            <v>31.358137984000972</v>
          </cell>
          <cell r="O75">
            <v>29.905532371277271</v>
          </cell>
          <cell r="P75">
            <v>29.269461840984732</v>
          </cell>
          <cell r="Q75">
            <v>29.215008993649604</v>
          </cell>
        </row>
        <row r="77">
          <cell r="B77">
            <v>8.8292099572441209</v>
          </cell>
          <cell r="C77">
            <v>8.6564085536109374</v>
          </cell>
          <cell r="D77">
            <v>8.5798100231442582</v>
          </cell>
          <cell r="E77">
            <v>8.4822082932857334</v>
          </cell>
          <cell r="F77">
            <v>8.375093064380815</v>
          </cell>
          <cell r="G77">
            <v>8.3037017133321847</v>
          </cell>
          <cell r="H77">
            <v>8.2251562009700478</v>
          </cell>
          <cell r="I77">
            <v>8.1354908272553512</v>
          </cell>
          <cell r="J77">
            <v>8.0661007187866538</v>
          </cell>
          <cell r="K77">
            <v>7.9884053613369934</v>
          </cell>
          <cell r="L77">
            <v>7.9301895962115996</v>
          </cell>
          <cell r="M77">
            <v>7.8655085926380695</v>
          </cell>
          <cell r="N77">
            <v>7.815685404159713</v>
          </cell>
          <cell r="O77">
            <v>7.7210658850818277</v>
          </cell>
          <cell r="P77">
            <v>7.6364309237973051</v>
          </cell>
          <cell r="Q77">
            <v>7.5788705779275904</v>
          </cell>
        </row>
        <row r="78">
          <cell r="B78">
            <v>9.1764945935409603</v>
          </cell>
          <cell r="C78">
            <v>9.0813180773799864</v>
          </cell>
          <cell r="D78">
            <v>9.0326151681649574</v>
          </cell>
          <cell r="E78">
            <v>8.9617193867578084</v>
          </cell>
          <cell r="F78">
            <v>8.8778444634866833</v>
          </cell>
          <cell r="G78">
            <v>8.8306489436566835</v>
          </cell>
          <cell r="H78">
            <v>8.7430704659668521</v>
          </cell>
          <cell r="I78">
            <v>8.6853071134744209</v>
          </cell>
          <cell r="J78">
            <v>8.4992726748827554</v>
          </cell>
          <cell r="K78">
            <v>8.3802200918373302</v>
          </cell>
          <cell r="L78">
            <v>8.2063082663950535</v>
          </cell>
          <cell r="M78">
            <v>8.1170126211126856</v>
          </cell>
          <cell r="N78">
            <v>8.0380806245190346</v>
          </cell>
          <cell r="O78">
            <v>7.9279763789762256</v>
          </cell>
          <cell r="P78">
            <v>7.8306560279117132</v>
          </cell>
          <cell r="Q78">
            <v>7.736378461058524</v>
          </cell>
        </row>
        <row r="79">
          <cell r="B79">
            <v>8.7570958878720191</v>
          </cell>
          <cell r="C79">
            <v>8.5752872289115167</v>
          </cell>
          <cell r="D79">
            <v>8.4996734871037347</v>
          </cell>
          <cell r="E79">
            <v>8.4053082039871008</v>
          </cell>
          <cell r="F79">
            <v>8.3027575184566693</v>
          </cell>
          <cell r="G79">
            <v>8.2354743603976051</v>
          </cell>
          <cell r="H79">
            <v>8.1610355661580041</v>
          </cell>
          <cell r="I79">
            <v>8.0748278340257329</v>
          </cell>
          <cell r="J79">
            <v>8.0173718534577461</v>
          </cell>
          <cell r="K79">
            <v>7.9453251488318095</v>
          </cell>
          <cell r="L79">
            <v>7.8973931838701885</v>
          </cell>
          <cell r="M79">
            <v>7.8355826359515506</v>
          </cell>
          <cell r="N79">
            <v>7.7884999856622574</v>
          </cell>
          <cell r="O79">
            <v>7.6947951617562733</v>
          </cell>
          <cell r="P79">
            <v>7.6124596191908953</v>
          </cell>
          <cell r="Q79">
            <v>7.5575374760162823</v>
          </cell>
        </row>
        <row r="80">
          <cell r="B80">
            <v>11.411131351510978</v>
          </cell>
          <cell r="C80">
            <v>11.036506952724261</v>
          </cell>
          <cell r="D80">
            <v>10.597429177637384</v>
          </cell>
          <cell r="E80">
            <v>10.377497917957708</v>
          </cell>
          <cell r="F80">
            <v>10.31983294932758</v>
          </cell>
          <cell r="G80">
            <v>10.153300354743935</v>
          </cell>
          <cell r="H80">
            <v>9.9448563517380926</v>
          </cell>
          <cell r="I80">
            <v>9.8391564530557805</v>
          </cell>
          <cell r="J80">
            <v>9.7537364496036094</v>
          </cell>
          <cell r="K80">
            <v>9.6181287383479841</v>
          </cell>
          <cell r="L80">
            <v>9.5411853389184813</v>
          </cell>
          <cell r="M80">
            <v>9.494449836249176</v>
          </cell>
          <cell r="N80">
            <v>9.4796253083320003</v>
          </cell>
          <cell r="O80">
            <v>9.4791130010026023</v>
          </cell>
          <cell r="P80">
            <v>9.3446252302862653</v>
          </cell>
          <cell r="Q80">
            <v>9.3206204449103875</v>
          </cell>
        </row>
        <row r="81">
          <cell r="B81">
            <v>10.392735974571583</v>
          </cell>
          <cell r="C81">
            <v>10.14483159482649</v>
          </cell>
          <cell r="D81">
            <v>9.9323816535242333</v>
          </cell>
          <cell r="E81">
            <v>9.7560534486817847</v>
          </cell>
          <cell r="F81">
            <v>9.6500866485728043</v>
          </cell>
          <cell r="G81">
            <v>9.5479381691399183</v>
          </cell>
          <cell r="H81">
            <v>9.4319706229553937</v>
          </cell>
          <cell r="I81">
            <v>9.4085776231907392</v>
          </cell>
          <cell r="J81">
            <v>9.286607442894093</v>
          </cell>
          <cell r="K81">
            <v>9.0740020253924207</v>
          </cell>
          <cell r="L81">
            <v>8.8630982554332789</v>
          </cell>
          <cell r="M81">
            <v>8.8013337282501105</v>
          </cell>
          <cell r="N81">
            <v>8.695766661482919</v>
          </cell>
          <cell r="O81">
            <v>8.6856815875487481</v>
          </cell>
          <cell r="P81">
            <v>8.5983294554093774</v>
          </cell>
          <cell r="Q81">
            <v>8.5941252371741808</v>
          </cell>
        </row>
        <row r="82">
          <cell r="B82">
            <v>4.7348992183731164</v>
          </cell>
          <cell r="C82">
            <v>4.5881724783144087</v>
          </cell>
          <cell r="D82">
            <v>4.5700668769618469</v>
          </cell>
          <cell r="E82">
            <v>4.5592139620845096</v>
          </cell>
          <cell r="F82">
            <v>4.5115559940682202</v>
          </cell>
          <cell r="G82">
            <v>4.4953173151850061</v>
          </cell>
          <cell r="H82">
            <v>4.4672032010101441</v>
          </cell>
          <cell r="I82">
            <v>4.4445331490082403</v>
          </cell>
          <cell r="J82">
            <v>4.3896948562088118</v>
          </cell>
          <cell r="K82">
            <v>4.3617369161937072</v>
          </cell>
          <cell r="L82">
            <v>4.2842116047348631</v>
          </cell>
          <cell r="M82">
            <v>4.2778840268191018</v>
          </cell>
          <cell r="N82">
            <v>4.2504837209090516</v>
          </cell>
          <cell r="O82">
            <v>4.2462418865373071</v>
          </cell>
          <cell r="P82">
            <v>4.2708400020224628</v>
          </cell>
          <cell r="Q82">
            <v>4.2965181423673284</v>
          </cell>
        </row>
        <row r="83">
          <cell r="B83">
            <v>46.802915215089797</v>
          </cell>
          <cell r="C83">
            <v>46.715344871542605</v>
          </cell>
          <cell r="D83">
            <v>46.31851603008311</v>
          </cell>
          <cell r="E83">
            <v>47.106431293527415</v>
          </cell>
          <cell r="F83">
            <v>45.384844527504356</v>
          </cell>
          <cell r="G83">
            <v>45.563248060323971</v>
          </cell>
          <cell r="H83">
            <v>46.054363639265787</v>
          </cell>
          <cell r="I83">
            <v>45.997981524417277</v>
          </cell>
          <cell r="J83">
            <v>45.465184194342541</v>
          </cell>
          <cell r="K83">
            <v>46.072060627980314</v>
          </cell>
          <cell r="L83">
            <v>47.019334097839412</v>
          </cell>
          <cell r="M83">
            <v>46.206971320285952</v>
          </cell>
          <cell r="N83">
            <v>46.232970105498254</v>
          </cell>
          <cell r="O83">
            <v>45.051217419574421</v>
          </cell>
          <cell r="P83">
            <v>44.144281748397972</v>
          </cell>
          <cell r="Q83">
            <v>43.927732217900747</v>
          </cell>
        </row>
        <row r="84">
          <cell r="B84">
            <v>44.473844102432842</v>
          </cell>
          <cell r="C84">
            <v>44.817982258407504</v>
          </cell>
          <cell r="D84">
            <v>44.390194364718646</v>
          </cell>
          <cell r="E84">
            <v>44.911336528828592</v>
          </cell>
          <cell r="F84">
            <v>44.213768220931406</v>
          </cell>
          <cell r="G84">
            <v>44.464592574454478</v>
          </cell>
          <cell r="H84">
            <v>44.694046120713388</v>
          </cell>
          <cell r="I84">
            <v>45.054406991548227</v>
          </cell>
          <cell r="J84">
            <v>44.749545761234749</v>
          </cell>
          <cell r="K84">
            <v>45.214298985949789</v>
          </cell>
          <cell r="L84">
            <v>45.293851582638737</v>
          </cell>
          <cell r="M84">
            <v>44.4495827540335</v>
          </cell>
          <cell r="N84">
            <v>43.925672917366541</v>
          </cell>
          <cell r="O84">
            <v>42.665391048106457</v>
          </cell>
          <cell r="P84">
            <v>42.627086068280178</v>
          </cell>
          <cell r="Q84">
            <v>42.043793903589012</v>
          </cell>
        </row>
        <row r="85">
          <cell r="B85">
            <v>55.569773499409777</v>
          </cell>
          <cell r="C85">
            <v>53.604809619362548</v>
          </cell>
          <cell r="D85">
            <v>53.120048185783752</v>
          </cell>
          <cell r="E85">
            <v>54.835777271565824</v>
          </cell>
          <cell r="F85">
            <v>49.169147828274859</v>
          </cell>
          <cell r="G85">
            <v>49.084737285888266</v>
          </cell>
          <cell r="H85">
            <v>50.27204700545083</v>
          </cell>
          <cell r="I85">
            <v>48.937154352257778</v>
          </cell>
          <cell r="J85">
            <v>47.652381814269518</v>
          </cell>
          <cell r="K85">
            <v>48.787195636415717</v>
          </cell>
          <cell r="L85">
            <v>52.269507724249799</v>
          </cell>
          <cell r="M85">
            <v>51.568887838937229</v>
          </cell>
          <cell r="N85">
            <v>52.88433258866911</v>
          </cell>
          <cell r="O85">
            <v>51.551181711561952</v>
          </cell>
          <cell r="P85">
            <v>48.303462868648523</v>
          </cell>
          <cell r="Q85">
            <v>49.117770351516853</v>
          </cell>
        </row>
      </sheetData>
      <sheetData sheetId="5">
        <row r="56">
          <cell r="B56">
            <v>121.70459448086496</v>
          </cell>
          <cell r="C56">
            <v>120.72033151755026</v>
          </cell>
          <cell r="D56">
            <v>119.58508342011737</v>
          </cell>
          <cell r="E56">
            <v>118.57336368650434</v>
          </cell>
          <cell r="F56">
            <v>117.2733617853654</v>
          </cell>
          <cell r="G56">
            <v>116.09322046700466</v>
          </cell>
          <cell r="H56">
            <v>114.52346739873079</v>
          </cell>
          <cell r="I56">
            <v>112.80413126288421</v>
          </cell>
          <cell r="J56">
            <v>110.73496823378814</v>
          </cell>
          <cell r="K56">
            <v>109.61189439050716</v>
          </cell>
          <cell r="L56">
            <v>108.30814463281897</v>
          </cell>
          <cell r="M56">
            <v>107.36452831208425</v>
          </cell>
          <cell r="N56">
            <v>106.08241779790552</v>
          </cell>
          <cell r="O56">
            <v>104.93939885139076</v>
          </cell>
          <cell r="P56">
            <v>104.02539524342718</v>
          </cell>
          <cell r="Q56">
            <v>103.17994263613612</v>
          </cell>
        </row>
        <row r="57">
          <cell r="B57">
            <v>208.65580474594989</v>
          </cell>
          <cell r="C57">
            <v>204.65966601405987</v>
          </cell>
          <cell r="D57">
            <v>203.95804741011057</v>
          </cell>
          <cell r="E57">
            <v>202.22750865518623</v>
          </cell>
          <cell r="F57">
            <v>199.56871937497326</v>
          </cell>
          <cell r="G57">
            <v>198.23940754718609</v>
          </cell>
          <cell r="H57">
            <v>197.47138974145949</v>
          </cell>
          <cell r="I57">
            <v>194.32334745355868</v>
          </cell>
          <cell r="J57">
            <v>189.1922240765139</v>
          </cell>
          <cell r="K57">
            <v>183.78207719312616</v>
          </cell>
          <cell r="L57">
            <v>180.56823490790927</v>
          </cell>
          <cell r="M57">
            <v>178.39818704290539</v>
          </cell>
          <cell r="N57">
            <v>175.21225039911852</v>
          </cell>
          <cell r="O57">
            <v>173.80457550446576</v>
          </cell>
          <cell r="P57">
            <v>172.30471701729314</v>
          </cell>
          <cell r="Q57">
            <v>170.50863975469952</v>
          </cell>
        </row>
        <row r="58">
          <cell r="B58">
            <v>213.59671449473259</v>
          </cell>
          <cell r="C58">
            <v>210.74838806969939</v>
          </cell>
          <cell r="D58">
            <v>211.12110577246273</v>
          </cell>
          <cell r="E58">
            <v>210.37895850586531</v>
          </cell>
          <cell r="F58">
            <v>209.72630341898036</v>
          </cell>
          <cell r="G58">
            <v>209.06472612155105</v>
          </cell>
          <cell r="H58">
            <v>209.73531532846062</v>
          </cell>
          <cell r="I58">
            <v>207.87336991528264</v>
          </cell>
          <cell r="J58">
            <v>202.15899976489254</v>
          </cell>
          <cell r="K58">
            <v>196.35852639066633</v>
          </cell>
          <cell r="L58">
            <v>191.81322005983947</v>
          </cell>
          <cell r="M58">
            <v>189.18792497433924</v>
          </cell>
          <cell r="N58">
            <v>186.6527682938445</v>
          </cell>
          <cell r="O58">
            <v>184.22587530935451</v>
          </cell>
          <cell r="P58">
            <v>182.70808580457333</v>
          </cell>
          <cell r="Q58">
            <v>179.02103087608961</v>
          </cell>
        </row>
        <row r="59">
          <cell r="B59">
            <v>197.40416293037464</v>
          </cell>
          <cell r="C59">
            <v>191.84652593656796</v>
          </cell>
          <cell r="D59">
            <v>190.14057109530151</v>
          </cell>
          <cell r="E59">
            <v>188.29443206185593</v>
          </cell>
          <cell r="F59">
            <v>184.23643530821948</v>
          </cell>
          <cell r="G59">
            <v>182.97464176446033</v>
          </cell>
          <cell r="H59">
            <v>182.33793458042732</v>
          </cell>
          <cell r="I59">
            <v>179.28133283235564</v>
          </cell>
          <cell r="J59">
            <v>175.60407731568668</v>
          </cell>
          <cell r="K59">
            <v>171.24223830391603</v>
          </cell>
          <cell r="L59">
            <v>170.19178492238666</v>
          </cell>
          <cell r="M59">
            <v>168.39953922974109</v>
          </cell>
          <cell r="N59">
            <v>165.3876332089088</v>
          </cell>
          <cell r="O59">
            <v>165.04525357322672</v>
          </cell>
          <cell r="P59">
            <v>164.21220909648272</v>
          </cell>
          <cell r="Q59">
            <v>164.3030652856587</v>
          </cell>
        </row>
        <row r="60">
          <cell r="B60">
            <v>193.62528035002148</v>
          </cell>
          <cell r="C60">
            <v>193.08182954395363</v>
          </cell>
          <cell r="D60">
            <v>194.40953356972852</v>
          </cell>
          <cell r="E60">
            <v>191.39132619555087</v>
          </cell>
          <cell r="F60">
            <v>190.87349770639349</v>
          </cell>
          <cell r="G60">
            <v>195.87559106508448</v>
          </cell>
          <cell r="H60">
            <v>196.04496162544277</v>
          </cell>
          <cell r="I60">
            <v>187.345438603296</v>
          </cell>
          <cell r="J60">
            <v>188.49203733607951</v>
          </cell>
          <cell r="K60">
            <v>186.33387181715727</v>
          </cell>
          <cell r="L60">
            <v>179.68595445641918</v>
          </cell>
          <cell r="M60">
            <v>190.55142772029134</v>
          </cell>
          <cell r="N60">
            <v>190.00487512129422</v>
          </cell>
          <cell r="O60">
            <v>193.02199638272316</v>
          </cell>
          <cell r="P60">
            <v>189.90886802188058</v>
          </cell>
          <cell r="Q60">
            <v>185.29307437647097</v>
          </cell>
        </row>
        <row r="61">
          <cell r="B61">
            <v>182.65190458375028</v>
          </cell>
          <cell r="C61">
            <v>180.5022787993675</v>
          </cell>
          <cell r="D61">
            <v>180.06338247108917</v>
          </cell>
          <cell r="E61">
            <v>180.08490702706854</v>
          </cell>
          <cell r="F61">
            <v>181.3847019536</v>
          </cell>
          <cell r="G61">
            <v>182.27687014440676</v>
          </cell>
          <cell r="H61">
            <v>179.40770421121508</v>
          </cell>
          <cell r="I61">
            <v>180.53074757084025</v>
          </cell>
          <cell r="J61">
            <v>173.83010454519794</v>
          </cell>
          <cell r="K61">
            <v>168.17575967288079</v>
          </cell>
          <cell r="L61">
            <v>162.79221700221163</v>
          </cell>
          <cell r="M61">
            <v>160.14864072613938</v>
          </cell>
          <cell r="N61">
            <v>156.48851798368517</v>
          </cell>
          <cell r="O61">
            <v>152.85787672670892</v>
          </cell>
          <cell r="P61">
            <v>149.37077147819105</v>
          </cell>
          <cell r="Q61">
            <v>148.47779245736893</v>
          </cell>
        </row>
        <row r="62">
          <cell r="B62" t="str">
            <v/>
          </cell>
          <cell r="C62" t="str">
            <v/>
          </cell>
          <cell r="D62" t="str">
            <v/>
          </cell>
          <cell r="E62" t="str">
            <v/>
          </cell>
          <cell r="F62" t="str">
            <v/>
          </cell>
          <cell r="G62" t="str">
            <v/>
          </cell>
          <cell r="H62" t="str">
            <v/>
          </cell>
          <cell r="I62" t="str">
            <v/>
          </cell>
          <cell r="J62">
            <v>66.026037852658007</v>
          </cell>
          <cell r="K62">
            <v>67.817309426689249</v>
          </cell>
          <cell r="L62">
            <v>73.697625923253767</v>
          </cell>
          <cell r="M62">
            <v>66.095956367630805</v>
          </cell>
          <cell r="N62">
            <v>75.802095342575086</v>
          </cell>
          <cell r="O62">
            <v>77.964494073229716</v>
          </cell>
          <cell r="P62">
            <v>77.00136277182142</v>
          </cell>
          <cell r="Q62">
            <v>70.797263788116652</v>
          </cell>
        </row>
        <row r="64">
          <cell r="B64">
            <v>1778.501700320096</v>
          </cell>
          <cell r="C64">
            <v>1758.3045322330192</v>
          </cell>
          <cell r="D64">
            <v>1744.8056073439159</v>
          </cell>
          <cell r="E64">
            <v>1737.1719477100944</v>
          </cell>
          <cell r="F64">
            <v>1721.5321715552382</v>
          </cell>
          <cell r="G64">
            <v>1693.4724955662261</v>
          </cell>
          <cell r="H64">
            <v>1667.5434856451868</v>
          </cell>
          <cell r="I64">
            <v>1636.5363129201271</v>
          </cell>
          <cell r="J64">
            <v>1609.40803007255</v>
          </cell>
          <cell r="K64">
            <v>1584.2358851540744</v>
          </cell>
          <cell r="L64">
            <v>1570.3835436479922</v>
          </cell>
          <cell r="M64">
            <v>1544.9889061228776</v>
          </cell>
          <cell r="N64">
            <v>1526.5084234127023</v>
          </cell>
          <cell r="O64">
            <v>1515.8578290551297</v>
          </cell>
          <cell r="P64">
            <v>1503.7186525533816</v>
          </cell>
          <cell r="Q64">
            <v>1500.5469953846002</v>
          </cell>
        </row>
        <row r="65">
          <cell r="B65">
            <v>565.79127735612053</v>
          </cell>
          <cell r="C65">
            <v>563.27786723187512</v>
          </cell>
          <cell r="D65">
            <v>560.81705534222556</v>
          </cell>
          <cell r="E65">
            <v>562.47810645633285</v>
          </cell>
          <cell r="F65">
            <v>562.461055791136</v>
          </cell>
          <cell r="G65">
            <v>561.73861737472998</v>
          </cell>
          <cell r="H65">
            <v>560.8936821705222</v>
          </cell>
          <cell r="I65">
            <v>553.31879439246279</v>
          </cell>
          <cell r="J65">
            <v>543.60909117515598</v>
          </cell>
          <cell r="K65">
            <v>536.12258546423277</v>
          </cell>
          <cell r="L65">
            <v>523.35193719954111</v>
          </cell>
          <cell r="M65">
            <v>516.37210104544022</v>
          </cell>
          <cell r="N65">
            <v>514.02561097494277</v>
          </cell>
          <cell r="O65">
            <v>498.50036451193461</v>
          </cell>
          <cell r="P65">
            <v>493.513218531723</v>
          </cell>
          <cell r="Q65">
            <v>491.42407874610558</v>
          </cell>
        </row>
        <row r="66">
          <cell r="B66">
            <v>1803.802997865944</v>
          </cell>
          <cell r="C66">
            <v>1784.7810893600383</v>
          </cell>
          <cell r="D66">
            <v>1771.2818990795836</v>
          </cell>
          <cell r="E66">
            <v>1762.6859154400588</v>
          </cell>
          <cell r="F66">
            <v>1745.9785972661484</v>
          </cell>
          <cell r="G66">
            <v>1719.1633490413496</v>
          </cell>
          <cell r="H66">
            <v>1694.2222419983634</v>
          </cell>
          <cell r="I66">
            <v>1662.4236829547472</v>
          </cell>
          <cell r="J66">
            <v>1637.0532782741263</v>
          </cell>
          <cell r="K66">
            <v>1613.5212020087311</v>
          </cell>
          <cell r="L66">
            <v>1600.9135588622999</v>
          </cell>
          <cell r="M66">
            <v>1580.9881391365429</v>
          </cell>
          <cell r="N66">
            <v>1562.5111821946189</v>
          </cell>
          <cell r="O66">
            <v>1554.6273809137988</v>
          </cell>
          <cell r="P66">
            <v>1543.2286814175143</v>
          </cell>
          <cell r="Q66">
            <v>1543.2847483511107</v>
          </cell>
        </row>
        <row r="67">
          <cell r="B67">
            <v>1200.5214490274841</v>
          </cell>
          <cell r="C67">
            <v>1199.5523341546152</v>
          </cell>
          <cell r="D67">
            <v>1201.6980340344066</v>
          </cell>
          <cell r="E67">
            <v>1202.3349324386177</v>
          </cell>
          <cell r="F67">
            <v>1171.1248107030233</v>
          </cell>
          <cell r="G67">
            <v>1169.3297123712043</v>
          </cell>
          <cell r="H67">
            <v>1168.1216751575773</v>
          </cell>
          <cell r="I67">
            <v>1167.0302565662541</v>
          </cell>
          <cell r="J67">
            <v>1166.6058205501804</v>
          </cell>
          <cell r="K67">
            <v>1164.4817916376601</v>
          </cell>
          <cell r="L67">
            <v>1165.0182829681501</v>
          </cell>
          <cell r="M67">
            <v>1165.0895658882769</v>
          </cell>
          <cell r="N67">
            <v>1166.3005192541493</v>
          </cell>
          <cell r="O67">
            <v>1167.3998604844246</v>
          </cell>
          <cell r="P67">
            <v>1168.2927962158633</v>
          </cell>
          <cell r="Q67">
            <v>1169.2539845343883</v>
          </cell>
        </row>
        <row r="68">
          <cell r="B68">
            <v>1096.6412976005149</v>
          </cell>
          <cell r="C68">
            <v>1075.6828612491699</v>
          </cell>
          <cell r="D68">
            <v>1026.2752818713993</v>
          </cell>
          <cell r="E68">
            <v>1092.9560728746096</v>
          </cell>
          <cell r="F68">
            <v>1123.7705119401337</v>
          </cell>
          <cell r="G68">
            <v>1052.5614025841137</v>
          </cell>
          <cell r="H68">
            <v>1065.4577447059444</v>
          </cell>
          <cell r="I68">
            <v>1059.8260478335378</v>
          </cell>
          <cell r="J68">
            <v>977.71452411311634</v>
          </cell>
          <cell r="K68">
            <v>971.90794284233789</v>
          </cell>
          <cell r="L68">
            <v>983.09979621365062</v>
          </cell>
          <cell r="M68">
            <v>904.85319647523249</v>
          </cell>
          <cell r="N68">
            <v>951.24404509782028</v>
          </cell>
          <cell r="O68">
            <v>951.07449833175599</v>
          </cell>
          <cell r="P68">
            <v>927.0537056130305</v>
          </cell>
          <cell r="Q68">
            <v>1022.3211580783113</v>
          </cell>
        </row>
        <row r="71">
          <cell r="B71">
            <v>270.11034505128373</v>
          </cell>
          <cell r="C71">
            <v>264.84334758360734</v>
          </cell>
          <cell r="D71">
            <v>262.50866725491358</v>
          </cell>
          <cell r="E71">
            <v>259.52972322027688</v>
          </cell>
          <cell r="F71">
            <v>255.87927553605965</v>
          </cell>
          <cell r="G71">
            <v>253.06434292719644</v>
          </cell>
          <cell r="H71">
            <v>249.33146375936673</v>
          </cell>
          <cell r="I71">
            <v>244.67199025939544</v>
          </cell>
          <cell r="J71">
            <v>239.78675320474048</v>
          </cell>
          <cell r="K71">
            <v>235.26276616230922</v>
          </cell>
          <cell r="L71">
            <v>232.72237912995402</v>
          </cell>
          <cell r="M71">
            <v>230.4471628634339</v>
          </cell>
          <cell r="N71">
            <v>228.25695883940358</v>
          </cell>
          <cell r="O71">
            <v>225.97516820413625</v>
          </cell>
          <cell r="P71">
            <v>222.62988935057106</v>
          </cell>
          <cell r="Q71">
            <v>221.29396183953185</v>
          </cell>
        </row>
        <row r="72">
          <cell r="B72">
            <v>265.99820379285092</v>
          </cell>
          <cell r="C72">
            <v>263.24863713369677</v>
          </cell>
          <cell r="D72">
            <v>261.76258921517848</v>
          </cell>
          <cell r="E72">
            <v>259.32762994970739</v>
          </cell>
          <cell r="F72">
            <v>256.96295501030932</v>
          </cell>
          <cell r="G72">
            <v>255.0360906331743</v>
          </cell>
          <cell r="H72">
            <v>251.93931202093461</v>
          </cell>
          <cell r="I72">
            <v>249.47757251523782</v>
          </cell>
          <cell r="J72">
            <v>242.3849275214836</v>
          </cell>
          <cell r="K72">
            <v>237.83641014217739</v>
          </cell>
          <cell r="L72">
            <v>231.53898621429499</v>
          </cell>
          <cell r="M72">
            <v>228.59754078655737</v>
          </cell>
          <cell r="N72">
            <v>226.08130732213783</v>
          </cell>
          <cell r="O72">
            <v>222.86083110158788</v>
          </cell>
          <cell r="P72">
            <v>220.37781153978176</v>
          </cell>
          <cell r="Q72">
            <v>217.25676560795804</v>
          </cell>
        </row>
        <row r="73">
          <cell r="B73">
            <v>270.77250688683131</v>
          </cell>
          <cell r="C73">
            <v>265.02174014254086</v>
          </cell>
          <cell r="D73">
            <v>262.56222087904723</v>
          </cell>
          <cell r="E73">
            <v>259.51195452663109</v>
          </cell>
          <cell r="F73">
            <v>255.70210906895329</v>
          </cell>
          <cell r="G73">
            <v>252.81723327281293</v>
          </cell>
          <cell r="H73">
            <v>249.05488467090507</v>
          </cell>
          <cell r="I73">
            <v>244.22343962948887</v>
          </cell>
          <cell r="J73">
            <v>239.52504414846555</v>
          </cell>
          <cell r="K73">
            <v>235.03154059863306</v>
          </cell>
          <cell r="L73">
            <v>232.79458382864101</v>
          </cell>
          <cell r="M73">
            <v>230.55808327469796</v>
          </cell>
          <cell r="N73">
            <v>228.42469912733605</v>
          </cell>
          <cell r="O73">
            <v>226.22342898625939</v>
          </cell>
          <cell r="P73">
            <v>222.86765742695502</v>
          </cell>
          <cell r="Q73">
            <v>221.65799894739507</v>
          </cell>
        </row>
        <row r="74">
          <cell r="B74">
            <v>301.46734712521391</v>
          </cell>
          <cell r="C74">
            <v>291.57025452399211</v>
          </cell>
          <cell r="D74">
            <v>279.97038699468226</v>
          </cell>
          <cell r="E74">
            <v>274.16008726513274</v>
          </cell>
          <cell r="F74">
            <v>272.63665329706419</v>
          </cell>
          <cell r="G74">
            <v>268.23707730827653</v>
          </cell>
          <cell r="H74">
            <v>262.73025605851399</v>
          </cell>
          <cell r="I74">
            <v>259.9378012995964</v>
          </cell>
          <cell r="J74">
            <v>257.68111517103449</v>
          </cell>
          <cell r="K74">
            <v>254.09853464482384</v>
          </cell>
          <cell r="L74">
            <v>252.06578944276836</v>
          </cell>
          <cell r="M74">
            <v>250.8310978445148</v>
          </cell>
          <cell r="N74">
            <v>250.43945297023319</v>
          </cell>
          <cell r="O74">
            <v>250.4259184724915</v>
          </cell>
          <cell r="P74">
            <v>246.87292532836565</v>
          </cell>
          <cell r="Q74">
            <v>246.23874991291765</v>
          </cell>
        </row>
        <row r="75">
          <cell r="B75">
            <v>244.1040421484667</v>
          </cell>
          <cell r="C75">
            <v>238.28127696804171</v>
          </cell>
          <cell r="D75">
            <v>233.29126379413123</v>
          </cell>
          <cell r="E75">
            <v>229.14967608785844</v>
          </cell>
          <cell r="F75">
            <v>226.66073339717235</v>
          </cell>
          <cell r="G75">
            <v>224.26147522397358</v>
          </cell>
          <cell r="H75">
            <v>221.53763552950386</v>
          </cell>
          <cell r="I75">
            <v>220.98818196746774</v>
          </cell>
          <cell r="J75">
            <v>216.01900105052988</v>
          </cell>
          <cell r="K75">
            <v>210.24117842346908</v>
          </cell>
          <cell r="L75">
            <v>200.36354737325576</v>
          </cell>
          <cell r="M75">
            <v>198.12590572355231</v>
          </cell>
          <cell r="N75">
            <v>190.58284936594998</v>
          </cell>
          <cell r="O75">
            <v>188.92364448953214</v>
          </cell>
          <cell r="P75">
            <v>186.50948857614168</v>
          </cell>
          <cell r="Q75">
            <v>190.1021940449881</v>
          </cell>
        </row>
        <row r="77">
          <cell r="B77">
            <v>1445.0515452916286</v>
          </cell>
          <cell r="C77">
            <v>1441.4791557325436</v>
          </cell>
          <cell r="D77">
            <v>1427.3267842887717</v>
          </cell>
          <cell r="E77">
            <v>1449.6936809878664</v>
          </cell>
          <cell r="F77">
            <v>1394.6961626126199</v>
          </cell>
          <cell r="G77">
            <v>1392.4043116865171</v>
          </cell>
          <cell r="H77">
            <v>1392.3939744569286</v>
          </cell>
          <cell r="I77">
            <v>1377.9157975481239</v>
          </cell>
          <cell r="J77">
            <v>1353.2170351149591</v>
          </cell>
          <cell r="K77">
            <v>1361.69041144691</v>
          </cell>
          <cell r="L77">
            <v>1383.5162806682849</v>
          </cell>
          <cell r="M77">
            <v>1356.6928938479837</v>
          </cell>
          <cell r="N77">
            <v>1350.7191211324944</v>
          </cell>
          <cell r="O77">
            <v>1324.6877983736501</v>
          </cell>
          <cell r="P77">
            <v>1291.7824346275033</v>
          </cell>
          <cell r="Q77">
            <v>1288.2289339057036</v>
          </cell>
        </row>
        <row r="78">
          <cell r="B78">
            <v>1373.6416827751564</v>
          </cell>
          <cell r="C78">
            <v>1383.2951252440857</v>
          </cell>
          <cell r="D78">
            <v>1368.2176119644921</v>
          </cell>
          <cell r="E78">
            <v>1382.1628856662342</v>
          </cell>
          <cell r="F78">
            <v>1358.2221735811468</v>
          </cell>
          <cell r="G78">
            <v>1357.745718964436</v>
          </cell>
          <cell r="H78">
            <v>1350.1799021840923</v>
          </cell>
          <cell r="I78">
            <v>1348.2599118005369</v>
          </cell>
          <cell r="J78">
            <v>1330.4002700075612</v>
          </cell>
          <cell r="K78">
            <v>1335.9063089421686</v>
          </cell>
          <cell r="L78">
            <v>1332.1952192815863</v>
          </cell>
          <cell r="M78">
            <v>1304.3766206657513</v>
          </cell>
          <cell r="N78">
            <v>1283.0290789966896</v>
          </cell>
          <cell r="O78">
            <v>1255.8605037871607</v>
          </cell>
          <cell r="P78">
            <v>1248.5573557740602</v>
          </cell>
          <cell r="Q78">
            <v>1234.721262884902</v>
          </cell>
        </row>
        <row r="79">
          <cell r="B79">
            <v>1713.8454611933685</v>
          </cell>
          <cell r="C79">
            <v>1652.7496973576667</v>
          </cell>
          <cell r="D79">
            <v>1635.8153074856771</v>
          </cell>
          <cell r="E79">
            <v>1687.4824496584567</v>
          </cell>
          <cell r="F79">
            <v>1512.5609305268479</v>
          </cell>
          <cell r="G79">
            <v>1503.4945145879633</v>
          </cell>
          <cell r="H79">
            <v>1523.2792920506804</v>
          </cell>
          <cell r="I79">
            <v>1470.291937999709</v>
          </cell>
          <cell r="J79">
            <v>1422.951655320602</v>
          </cell>
          <cell r="K79">
            <v>1443.306697302251</v>
          </cell>
          <cell r="L79">
            <v>1539.6723011426498</v>
          </cell>
          <cell r="M79">
            <v>1516.3135348131577</v>
          </cell>
          <cell r="N79">
            <v>1545.8526345187408</v>
          </cell>
          <cell r="O79">
            <v>1512.2014257173812</v>
          </cell>
          <cell r="P79">
            <v>1410.2779815398335</v>
          </cell>
          <cell r="Q79">
            <v>1435.6365485442966</v>
          </cell>
        </row>
      </sheetData>
      <sheetData sheetId="6"/>
      <sheetData sheetId="7"/>
      <sheetData sheetId="8"/>
      <sheetData sheetId="9"/>
      <sheetData sheetId="10"/>
      <sheetData sheetId="11"/>
      <sheetData sheetId="12"/>
      <sheetData sheetId="13">
        <row r="13">
          <cell r="B13">
            <v>118.2</v>
          </cell>
          <cell r="C13">
            <v>116.4</v>
          </cell>
          <cell r="D13">
            <v>117.1</v>
          </cell>
          <cell r="E13">
            <v>119.2</v>
          </cell>
          <cell r="F13">
            <v>119.1</v>
          </cell>
          <cell r="G13">
            <v>118.2</v>
          </cell>
          <cell r="H13">
            <v>118.4</v>
          </cell>
          <cell r="I13">
            <v>120</v>
          </cell>
          <cell r="J13">
            <v>120.8</v>
          </cell>
          <cell r="K13">
            <v>121.1</v>
          </cell>
          <cell r="L13">
            <v>123.4</v>
          </cell>
          <cell r="M13">
            <v>120.7</v>
          </cell>
          <cell r="N13">
            <v>122.6</v>
          </cell>
          <cell r="O13">
            <v>123.9</v>
          </cell>
          <cell r="P13">
            <v>129.30000000000001</v>
          </cell>
          <cell r="Q13">
            <v>131.80000000000001</v>
          </cell>
        </row>
        <row r="14">
          <cell r="B14">
            <v>130.9</v>
          </cell>
          <cell r="C14">
            <v>131</v>
          </cell>
          <cell r="D14">
            <v>132.19999999999999</v>
          </cell>
          <cell r="E14">
            <v>133.19999999999999</v>
          </cell>
          <cell r="F14">
            <v>133.69999999999999</v>
          </cell>
          <cell r="G14">
            <v>135.1</v>
          </cell>
          <cell r="H14">
            <v>135.30000000000001</v>
          </cell>
          <cell r="I14">
            <v>137.30000000000001</v>
          </cell>
          <cell r="J14">
            <v>137.80000000000001</v>
          </cell>
          <cell r="K14">
            <v>139.30000000000001</v>
          </cell>
          <cell r="L14">
            <v>141.6</v>
          </cell>
          <cell r="M14">
            <v>142.9</v>
          </cell>
          <cell r="N14">
            <v>143.69999999999999</v>
          </cell>
          <cell r="O14">
            <v>145.80000000000001</v>
          </cell>
          <cell r="P14">
            <v>147</v>
          </cell>
          <cell r="Q14">
            <v>147.80000000000001</v>
          </cell>
        </row>
        <row r="15">
          <cell r="B15">
            <v>184.4</v>
          </cell>
          <cell r="C15">
            <v>185.1</v>
          </cell>
          <cell r="D15">
            <v>180.9</v>
          </cell>
          <cell r="E15">
            <v>178.1</v>
          </cell>
          <cell r="F15">
            <v>182.2</v>
          </cell>
          <cell r="G15">
            <v>180.8</v>
          </cell>
          <cell r="H15">
            <v>180.5</v>
          </cell>
          <cell r="I15">
            <v>177.9</v>
          </cell>
          <cell r="J15">
            <v>179.7</v>
          </cell>
          <cell r="K15">
            <v>184.6</v>
          </cell>
          <cell r="L15">
            <v>187</v>
          </cell>
          <cell r="M15">
            <v>187.2</v>
          </cell>
          <cell r="N15">
            <v>190.3</v>
          </cell>
          <cell r="O15">
            <v>193.7</v>
          </cell>
          <cell r="P15">
            <v>194.7</v>
          </cell>
          <cell r="Q15">
            <v>196.8</v>
          </cell>
        </row>
        <row r="19">
          <cell r="B19">
            <v>0.60475270516929513</v>
          </cell>
          <cell r="C19">
            <v>0.60387493397896452</v>
          </cell>
          <cell r="D19">
            <v>0.58687423209308409</v>
          </cell>
          <cell r="E19">
            <v>0.56280895828727917</v>
          </cell>
          <cell r="F19">
            <v>0.56499443955578477</v>
          </cell>
          <cell r="G19">
            <v>0.58666397257750624</v>
          </cell>
          <cell r="H19">
            <v>0.59937409848493928</v>
          </cell>
          <cell r="I19">
            <v>0.60423516455583792</v>
          </cell>
          <cell r="J19">
            <v>0.59592119821683198</v>
          </cell>
          <cell r="K19">
            <v>0.61073350411429372</v>
          </cell>
          <cell r="L19">
            <v>0.60572795493472975</v>
          </cell>
          <cell r="M19">
            <v>0.61406741577306778</v>
          </cell>
          <cell r="N19">
            <v>0.62204165569083569</v>
          </cell>
          <cell r="O19">
            <v>0.62779307356861891</v>
          </cell>
          <cell r="P19">
            <v>0.63940843964819116</v>
          </cell>
          <cell r="Q19">
            <v>0.65380047596957558</v>
          </cell>
        </row>
        <row r="20">
          <cell r="B20">
            <v>0.70415536222397157</v>
          </cell>
          <cell r="C20">
            <v>0.70244481862397978</v>
          </cell>
          <cell r="D20">
            <v>0.71052524139478312</v>
          </cell>
          <cell r="E20">
            <v>0.71326624855422538</v>
          </cell>
          <cell r="F20">
            <v>0.71453060854867501</v>
          </cell>
          <cell r="G20">
            <v>0.73117370050676223</v>
          </cell>
          <cell r="H20">
            <v>0.74389625558378591</v>
          </cell>
          <cell r="I20">
            <v>0.75004472972723213</v>
          </cell>
          <cell r="J20">
            <v>0.7443960581228386</v>
          </cell>
          <cell r="K20">
            <v>0.74939392796174642</v>
          </cell>
          <cell r="L20">
            <v>0.75346720888434071</v>
          </cell>
          <cell r="M20">
            <v>0.7710116265332464</v>
          </cell>
          <cell r="N20">
            <v>0.78574770781739578</v>
          </cell>
          <cell r="O20">
            <v>0.79730271885255088</v>
          </cell>
          <cell r="P20">
            <v>0.81370533020111635</v>
          </cell>
          <cell r="Q20">
            <v>0.83061163933303084</v>
          </cell>
        </row>
        <row r="21">
          <cell r="B21">
            <v>0.71128253263059515</v>
          </cell>
          <cell r="C21">
            <v>0.672967093925669</v>
          </cell>
          <cell r="D21">
            <v>0.67713835216612372</v>
          </cell>
          <cell r="E21">
            <v>0.67687714351326977</v>
          </cell>
          <cell r="F21">
            <v>0.69288893636472559</v>
          </cell>
          <cell r="G21">
            <v>0.71140901621598251</v>
          </cell>
          <cell r="H21">
            <v>0.71226408792426876</v>
          </cell>
          <cell r="I21">
            <v>0.75794281342111203</v>
          </cell>
          <cell r="J21">
            <v>0.75345216571263929</v>
          </cell>
          <cell r="K21">
            <v>0.77417240259471143</v>
          </cell>
          <cell r="L21">
            <v>0.77104802448095744</v>
          </cell>
          <cell r="M21">
            <v>0.78473424028455108</v>
          </cell>
          <cell r="N21">
            <v>0.80770130170203547</v>
          </cell>
          <cell r="O21">
            <v>0.80986774547778517</v>
          </cell>
          <cell r="P21">
            <v>0.81859893825015062</v>
          </cell>
          <cell r="Q21">
            <v>0.82340659400540483</v>
          </cell>
        </row>
      </sheetData>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afo.eu/vehicles-and-fleet/overview" TargetMode="External"/><Relationship Id="rId3" Type="http://schemas.openxmlformats.org/officeDocument/2006/relationships/hyperlink" Target="https://ec.europa.eu/jrc/en/potencia/jrc-idees" TargetMode="External"/><Relationship Id="rId7" Type="http://schemas.openxmlformats.org/officeDocument/2006/relationships/hyperlink" Target="https://ec.europa.eu/jrc/en/potencia/jrc-idees" TargetMode="External"/><Relationship Id="rId12" Type="http://schemas.openxmlformats.org/officeDocument/2006/relationships/printerSettings" Target="../printerSettings/printerSettings1.bin"/><Relationship Id="rId2" Type="http://schemas.openxmlformats.org/officeDocument/2006/relationships/hyperlink" Target="https://ec.europa.eu/jrc/en/potencia/jrc-idees" TargetMode="External"/><Relationship Id="rId1" Type="http://schemas.openxmlformats.org/officeDocument/2006/relationships/hyperlink" Target="https://ec.europa.eu/jrc/en/potencia/jrc-idees" TargetMode="External"/><Relationship Id="rId6" Type="http://schemas.openxmlformats.org/officeDocument/2006/relationships/hyperlink" Target="https://ec.europa.eu/jrc/en/potencia/jrc-idees" TargetMode="External"/><Relationship Id="rId11" Type="http://schemas.openxmlformats.org/officeDocument/2006/relationships/hyperlink" Target="https://ec.europa.eu/eurostat/web/transport/data/database" TargetMode="External"/><Relationship Id="rId5" Type="http://schemas.openxmlformats.org/officeDocument/2006/relationships/hyperlink" Target="https://ec.europa.eu/jrc/en/potencia/jrc-idees" TargetMode="External"/><Relationship Id="rId10" Type="http://schemas.openxmlformats.org/officeDocument/2006/relationships/hyperlink" Target="https://www.acea.be/uploads/statistic_documents/ACEA_Report_Vehicles_in_use-Europe_2017.pdf" TargetMode="External"/><Relationship Id="rId4" Type="http://schemas.openxmlformats.org/officeDocument/2006/relationships/hyperlink" Target="https://ec.europa.eu/jrc/en/potencia/jrc-idees" TargetMode="External"/><Relationship Id="rId9" Type="http://schemas.openxmlformats.org/officeDocument/2006/relationships/hyperlink" Target="https://www.eafo.eu/vehicles-and-fleet/overview"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eafo.eu/vehicles-and-fleet/overview"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acea.be/uploads/statistic_documents/ACEA_Report_Vehicles_in_use-Europe_2017.pdf" TargetMode="External"/><Relationship Id="rId1" Type="http://schemas.openxmlformats.org/officeDocument/2006/relationships/hyperlink" Target="https://www.acea.be/uploads/publications/ACEA_Report_Vehicles_in_use-Europe_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2"/>
  <sheetViews>
    <sheetView topLeftCell="A55" workbookViewId="0">
      <selection activeCell="G36" sqref="G36"/>
    </sheetView>
  </sheetViews>
  <sheetFormatPr defaultColWidth="9.1328125" defaultRowHeight="14.25"/>
  <cols>
    <col min="2" max="2" width="77.59765625" bestFit="1" customWidth="1"/>
  </cols>
  <sheetData>
    <row r="1" spans="1:2">
      <c r="A1" s="1" t="s">
        <v>0</v>
      </c>
    </row>
    <row r="3" spans="1:2">
      <c r="A3" s="1" t="s">
        <v>1</v>
      </c>
      <c r="B3" s="2" t="s">
        <v>186</v>
      </c>
    </row>
    <row r="4" spans="1:2">
      <c r="B4" t="s">
        <v>127</v>
      </c>
    </row>
    <row r="5" spans="1:2">
      <c r="B5" s="3">
        <v>2018</v>
      </c>
    </row>
    <row r="6" spans="1:2">
      <c r="B6" t="s">
        <v>136</v>
      </c>
    </row>
    <row r="7" spans="1:2">
      <c r="B7" s="51" t="s">
        <v>129</v>
      </c>
    </row>
    <row r="8" spans="1:2">
      <c r="B8" t="s">
        <v>190</v>
      </c>
    </row>
    <row r="10" spans="1:2">
      <c r="B10" s="2" t="s">
        <v>187</v>
      </c>
    </row>
    <row r="11" spans="1:2">
      <c r="B11" t="s">
        <v>127</v>
      </c>
    </row>
    <row r="12" spans="1:2">
      <c r="B12" s="3">
        <v>2018</v>
      </c>
    </row>
    <row r="13" spans="1:2">
      <c r="B13" t="s">
        <v>136</v>
      </c>
    </row>
    <row r="14" spans="1:2">
      <c r="B14" s="51" t="s">
        <v>129</v>
      </c>
    </row>
    <row r="15" spans="1:2">
      <c r="B15" t="s">
        <v>191</v>
      </c>
    </row>
    <row r="17" spans="2:2">
      <c r="B17" s="2" t="s">
        <v>188</v>
      </c>
    </row>
    <row r="18" spans="2:2">
      <c r="B18" t="s">
        <v>127</v>
      </c>
    </row>
    <row r="19" spans="2:2">
      <c r="B19" s="3">
        <v>2018</v>
      </c>
    </row>
    <row r="20" spans="2:2">
      <c r="B20" t="s">
        <v>136</v>
      </c>
    </row>
    <row r="21" spans="2:2">
      <c r="B21" s="51" t="s">
        <v>129</v>
      </c>
    </row>
    <row r="22" spans="2:2">
      <c r="B22" t="s">
        <v>193</v>
      </c>
    </row>
    <row r="24" spans="2:2">
      <c r="B24" s="2" t="s">
        <v>189</v>
      </c>
    </row>
    <row r="25" spans="2:2">
      <c r="B25" t="s">
        <v>127</v>
      </c>
    </row>
    <row r="26" spans="2:2">
      <c r="B26" s="3">
        <v>2018</v>
      </c>
    </row>
    <row r="27" spans="2:2">
      <c r="B27" t="s">
        <v>136</v>
      </c>
    </row>
    <row r="28" spans="2:2">
      <c r="B28" s="51" t="s">
        <v>129</v>
      </c>
    </row>
    <row r="29" spans="2:2">
      <c r="B29" t="s">
        <v>192</v>
      </c>
    </row>
    <row r="31" spans="2:2">
      <c r="B31" s="2" t="s">
        <v>197</v>
      </c>
    </row>
    <row r="32" spans="2:2">
      <c r="B32" t="s">
        <v>194</v>
      </c>
    </row>
    <row r="33" spans="2:5">
      <c r="B33" s="3">
        <v>2019</v>
      </c>
    </row>
    <row r="34" spans="2:5">
      <c r="B34" t="s">
        <v>195</v>
      </c>
    </row>
    <row r="35" spans="2:5">
      <c r="B35" s="51" t="s">
        <v>55</v>
      </c>
    </row>
    <row r="36" spans="2:5">
      <c r="B36" t="s">
        <v>199</v>
      </c>
    </row>
    <row r="38" spans="2:5">
      <c r="B38" s="2" t="s">
        <v>196</v>
      </c>
    </row>
    <row r="39" spans="2:5">
      <c r="B39" t="s">
        <v>194</v>
      </c>
    </row>
    <row r="40" spans="2:5">
      <c r="B40" s="3">
        <v>2019</v>
      </c>
    </row>
    <row r="41" spans="2:5">
      <c r="B41" t="s">
        <v>195</v>
      </c>
    </row>
    <row r="42" spans="2:5">
      <c r="B42" s="51" t="s">
        <v>55</v>
      </c>
      <c r="E42" s="51"/>
    </row>
    <row r="43" spans="2:5">
      <c r="B43" t="s">
        <v>198</v>
      </c>
    </row>
    <row r="45" spans="2:5">
      <c r="B45" s="2" t="s">
        <v>135</v>
      </c>
    </row>
    <row r="46" spans="2:5">
      <c r="B46" t="s">
        <v>127</v>
      </c>
    </row>
    <row r="47" spans="2:5">
      <c r="B47" s="3">
        <v>2018</v>
      </c>
    </row>
    <row r="48" spans="2:5">
      <c r="B48" t="s">
        <v>136</v>
      </c>
    </row>
    <row r="49" spans="2:5">
      <c r="B49" s="51" t="s">
        <v>129</v>
      </c>
    </row>
    <row r="50" spans="2:5">
      <c r="B50" t="s">
        <v>137</v>
      </c>
    </row>
    <row r="52" spans="2:5">
      <c r="B52" s="2" t="s">
        <v>201</v>
      </c>
    </row>
    <row r="53" spans="2:5">
      <c r="B53" t="s">
        <v>180</v>
      </c>
    </row>
    <row r="54" spans="2:5">
      <c r="B54" s="3">
        <v>2020</v>
      </c>
    </row>
    <row r="55" spans="2:5">
      <c r="B55" t="s">
        <v>184</v>
      </c>
      <c r="E55" s="51"/>
    </row>
    <row r="56" spans="2:5">
      <c r="B56" s="51" t="s">
        <v>202</v>
      </c>
    </row>
    <row r="58" spans="2:5">
      <c r="B58" s="2" t="s">
        <v>15</v>
      </c>
    </row>
    <row r="59" spans="2:5">
      <c r="B59" t="s">
        <v>127</v>
      </c>
    </row>
    <row r="60" spans="2:5">
      <c r="B60" s="3">
        <v>2018</v>
      </c>
    </row>
    <row r="61" spans="2:5">
      <c r="B61" t="s">
        <v>132</v>
      </c>
    </row>
    <row r="62" spans="2:5">
      <c r="B62" s="51" t="s">
        <v>129</v>
      </c>
    </row>
    <row r="63" spans="2:5">
      <c r="B63" t="s">
        <v>91</v>
      </c>
    </row>
    <row r="65" spans="1:2">
      <c r="B65" s="2" t="s">
        <v>131</v>
      </c>
    </row>
    <row r="66" spans="1:2">
      <c r="B66" t="s">
        <v>127</v>
      </c>
    </row>
    <row r="67" spans="1:2">
      <c r="B67" s="3">
        <v>2018</v>
      </c>
    </row>
    <row r="68" spans="1:2">
      <c r="B68" t="s">
        <v>128</v>
      </c>
    </row>
    <row r="69" spans="1:2">
      <c r="B69" s="51" t="s">
        <v>129</v>
      </c>
    </row>
    <row r="70" spans="1:2">
      <c r="B70" t="s">
        <v>130</v>
      </c>
    </row>
    <row r="72" spans="1:2">
      <c r="A72" s="1" t="s">
        <v>2</v>
      </c>
    </row>
    <row r="73" spans="1:2">
      <c r="A73" t="s">
        <v>185</v>
      </c>
    </row>
    <row r="75" spans="1:2">
      <c r="A75" t="s">
        <v>133</v>
      </c>
    </row>
    <row r="76" spans="1:2">
      <c r="A76" t="s">
        <v>134</v>
      </c>
    </row>
    <row r="77" spans="1:2" ht="17.25" customHeight="1"/>
    <row r="78" spans="1:2">
      <c r="A78" s="10" t="s">
        <v>275</v>
      </c>
    </row>
    <row r="79" spans="1:2">
      <c r="A79" t="s">
        <v>205</v>
      </c>
    </row>
    <row r="80" spans="1:2">
      <c r="A80" t="s">
        <v>276</v>
      </c>
    </row>
    <row r="81" spans="1:5">
      <c r="A81" s="51" t="s">
        <v>77</v>
      </c>
    </row>
    <row r="82" spans="1:5">
      <c r="A82" t="s">
        <v>200</v>
      </c>
    </row>
    <row r="84" spans="1:5">
      <c r="A84" s="10" t="s">
        <v>277</v>
      </c>
      <c r="E84" s="51"/>
    </row>
    <row r="85" spans="1:5">
      <c r="A85" t="s">
        <v>273</v>
      </c>
    </row>
    <row r="86" spans="1:5">
      <c r="A86" t="s">
        <v>265</v>
      </c>
    </row>
    <row r="87" spans="1:5">
      <c r="A87" t="s">
        <v>274</v>
      </c>
    </row>
    <row r="89" spans="1:5">
      <c r="A89" t="s">
        <v>138</v>
      </c>
    </row>
    <row r="90" spans="1:5">
      <c r="A90" t="s">
        <v>139</v>
      </c>
    </row>
    <row r="92" spans="1:5">
      <c r="A92" t="s">
        <v>16</v>
      </c>
      <c r="B92">
        <v>2015</v>
      </c>
    </row>
  </sheetData>
  <hyperlinks>
    <hyperlink ref="B69" r:id="rId1" xr:uid="{57410C99-DBA1-45A0-A3FF-452AE1731FF0}"/>
    <hyperlink ref="B62" r:id="rId2" xr:uid="{BCA42AD9-5992-44CD-9664-27674A1AC99D}"/>
    <hyperlink ref="B49" r:id="rId3" xr:uid="{5B92F5FD-E8D4-41BC-BD9B-2FD1E8358EF7}"/>
    <hyperlink ref="B7" r:id="rId4" xr:uid="{1B6A0A43-A054-4211-A622-24F7DD6581CE}"/>
    <hyperlink ref="B21" r:id="rId5" xr:uid="{C8557EB3-9D98-4884-837E-D60B84311F35}"/>
    <hyperlink ref="B28" r:id="rId6" xr:uid="{8D1C20C8-4702-4552-A612-A1A08D2C9721}"/>
    <hyperlink ref="B14" r:id="rId7" xr:uid="{50E5846A-4DDA-49A2-BA1F-2980BE32DE5F}"/>
    <hyperlink ref="B42" r:id="rId8" xr:uid="{77598C45-A77B-42EB-8F4F-391EAA572C06}"/>
    <hyperlink ref="B35" r:id="rId9" xr:uid="{EE9A67DE-C38F-4801-9B1B-3EBE5E16A800}"/>
    <hyperlink ref="A81" r:id="rId10" xr:uid="{5446C9BD-43B8-4A5B-A99B-229723C1715D}"/>
    <hyperlink ref="B56" r:id="rId11" xr:uid="{AFA4FBF4-505E-444E-A397-3D050C25871C}"/>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56DC-7076-4CE9-A5E6-9FA6DC67E671}">
  <dimension ref="A1:L71"/>
  <sheetViews>
    <sheetView zoomScaleNormal="100" workbookViewId="0">
      <selection activeCell="L5" sqref="L5"/>
    </sheetView>
  </sheetViews>
  <sheetFormatPr defaultColWidth="11.3984375" defaultRowHeight="13.5"/>
  <cols>
    <col min="1" max="1" width="44.86328125" style="103" customWidth="1"/>
    <col min="2" max="11" width="10.265625" style="103" customWidth="1"/>
    <col min="12" max="12" width="69.3984375" style="103" bestFit="1" customWidth="1"/>
    <col min="13" max="256" width="10.265625" style="103" customWidth="1"/>
    <col min="257" max="16384" width="11.3984375" style="103"/>
  </cols>
  <sheetData>
    <row r="1" spans="1:11">
      <c r="A1" s="145" t="s">
        <v>223</v>
      </c>
    </row>
    <row r="3" spans="1:11">
      <c r="A3" s="104" t="s">
        <v>183</v>
      </c>
      <c r="B3" s="107">
        <v>43883.683877314819</v>
      </c>
    </row>
    <row r="4" spans="1:11">
      <c r="A4" s="104" t="s">
        <v>182</v>
      </c>
      <c r="B4" s="107">
        <v>43943.412307766208</v>
      </c>
    </row>
    <row r="5" spans="1:11">
      <c r="A5" s="104" t="s">
        <v>181</v>
      </c>
      <c r="B5" s="104" t="s">
        <v>180</v>
      </c>
    </row>
    <row r="7" spans="1:11">
      <c r="A7" s="104" t="s">
        <v>221</v>
      </c>
      <c r="B7" s="104" t="s">
        <v>222</v>
      </c>
    </row>
    <row r="8" spans="1:11">
      <c r="A8" s="104" t="s">
        <v>175</v>
      </c>
      <c r="B8" s="104" t="s">
        <v>174</v>
      </c>
    </row>
    <row r="10" spans="1:11">
      <c r="A10" s="106" t="s">
        <v>219</v>
      </c>
      <c r="B10" s="106" t="s">
        <v>171</v>
      </c>
      <c r="C10" s="106" t="s">
        <v>170</v>
      </c>
      <c r="D10" s="106" t="s">
        <v>169</v>
      </c>
      <c r="E10" s="106" t="s">
        <v>168</v>
      </c>
      <c r="F10" s="106" t="s">
        <v>167</v>
      </c>
      <c r="G10" s="106" t="s">
        <v>166</v>
      </c>
      <c r="H10" s="106" t="s">
        <v>165</v>
      </c>
      <c r="I10" s="106" t="s">
        <v>164</v>
      </c>
      <c r="J10" s="106" t="s">
        <v>163</v>
      </c>
      <c r="K10" s="106" t="s">
        <v>162</v>
      </c>
    </row>
    <row r="11" spans="1:11">
      <c r="A11" s="106" t="s">
        <v>54</v>
      </c>
      <c r="B11" s="105">
        <v>2074922</v>
      </c>
      <c r="C11" s="105">
        <v>2134012</v>
      </c>
      <c r="D11" s="105">
        <v>2181926</v>
      </c>
      <c r="E11" s="105">
        <v>2096398</v>
      </c>
      <c r="F11" s="105">
        <v>2016989</v>
      </c>
      <c r="G11" s="105">
        <v>2068414</v>
      </c>
      <c r="H11" s="105">
        <v>1991259</v>
      </c>
      <c r="I11" s="105">
        <v>1989897</v>
      </c>
      <c r="J11" s="105">
        <v>2027235</v>
      </c>
      <c r="K11" s="105">
        <v>2190377</v>
      </c>
    </row>
    <row r="12" spans="1:11">
      <c r="A12" s="106" t="s">
        <v>218</v>
      </c>
      <c r="B12" s="105">
        <v>65163</v>
      </c>
      <c r="C12" s="105">
        <v>38622</v>
      </c>
      <c r="D12" s="105">
        <v>41706</v>
      </c>
      <c r="E12" s="105">
        <v>40368</v>
      </c>
      <c r="F12" s="105">
        <v>41672</v>
      </c>
      <c r="G12" s="105">
        <v>40021</v>
      </c>
      <c r="H12" s="105">
        <v>40467</v>
      </c>
      <c r="I12" s="105">
        <v>40128</v>
      </c>
      <c r="J12" s="105">
        <v>41938</v>
      </c>
      <c r="K12" s="105">
        <v>42510</v>
      </c>
    </row>
    <row r="13" spans="1:11">
      <c r="A13" s="106" t="s">
        <v>217</v>
      </c>
      <c r="B13" s="105">
        <v>94968</v>
      </c>
      <c r="C13" s="105">
        <v>94503</v>
      </c>
      <c r="D13" s="105">
        <v>92285</v>
      </c>
      <c r="E13" s="105">
        <v>90547</v>
      </c>
      <c r="F13" s="105">
        <v>88853</v>
      </c>
      <c r="G13" s="105">
        <v>85499</v>
      </c>
      <c r="H13" s="105">
        <v>82066</v>
      </c>
      <c r="I13" s="105">
        <v>81877</v>
      </c>
      <c r="J13" s="105">
        <v>83219</v>
      </c>
      <c r="K13" s="105">
        <v>83903</v>
      </c>
    </row>
    <row r="14" spans="1:11">
      <c r="A14" s="106" t="s">
        <v>216</v>
      </c>
      <c r="B14" s="105">
        <v>2938</v>
      </c>
      <c r="C14" s="105">
        <v>2786</v>
      </c>
      <c r="D14" s="105">
        <v>3241</v>
      </c>
      <c r="E14" s="105">
        <v>2201</v>
      </c>
      <c r="F14" s="105">
        <v>1630</v>
      </c>
      <c r="G14" s="105">
        <v>1071</v>
      </c>
      <c r="H14" s="105">
        <v>394</v>
      </c>
      <c r="I14" s="105">
        <v>348</v>
      </c>
      <c r="J14" s="105">
        <v>360</v>
      </c>
      <c r="K14" s="105">
        <v>1061</v>
      </c>
    </row>
    <row r="15" spans="1:11">
      <c r="A15" s="106" t="s">
        <v>215</v>
      </c>
      <c r="B15" s="105">
        <v>3584</v>
      </c>
      <c r="C15" s="105">
        <v>4282</v>
      </c>
      <c r="D15" s="105">
        <v>1808</v>
      </c>
      <c r="E15" s="105">
        <v>2279</v>
      </c>
      <c r="F15" s="105">
        <v>3650</v>
      </c>
      <c r="G15" s="105">
        <v>4046</v>
      </c>
      <c r="H15" s="105">
        <v>2436</v>
      </c>
      <c r="I15" s="105">
        <v>1714</v>
      </c>
      <c r="J15" s="105">
        <v>2383</v>
      </c>
      <c r="K15" s="105">
        <v>2535</v>
      </c>
    </row>
    <row r="16" spans="1:11">
      <c r="A16" s="106" t="s">
        <v>214</v>
      </c>
      <c r="B16" s="105">
        <v>16114</v>
      </c>
      <c r="C16" s="105">
        <v>19043</v>
      </c>
      <c r="D16" s="105">
        <v>13424</v>
      </c>
      <c r="E16" s="105">
        <v>8687</v>
      </c>
      <c r="F16" s="105">
        <v>9261</v>
      </c>
      <c r="G16" s="105">
        <v>11203</v>
      </c>
      <c r="H16" s="105">
        <v>5871</v>
      </c>
      <c r="I16" s="105">
        <v>6314</v>
      </c>
      <c r="J16" s="105">
        <v>6339</v>
      </c>
      <c r="K16" s="105">
        <v>7976</v>
      </c>
    </row>
    <row r="17" spans="1:12">
      <c r="A17" s="106" t="s">
        <v>213</v>
      </c>
      <c r="B17" s="105">
        <v>1768</v>
      </c>
      <c r="C17" s="105">
        <v>2407</v>
      </c>
      <c r="D17" s="105">
        <v>1156</v>
      </c>
      <c r="E17" s="105">
        <v>778</v>
      </c>
      <c r="F17" s="105">
        <v>712</v>
      </c>
      <c r="G17" s="105">
        <v>601</v>
      </c>
      <c r="H17" s="105">
        <v>489</v>
      </c>
      <c r="I17" s="105">
        <v>477</v>
      </c>
      <c r="J17" s="105">
        <v>385</v>
      </c>
      <c r="K17" s="105">
        <v>408</v>
      </c>
    </row>
    <row r="18" spans="1:12">
      <c r="A18" s="106" t="s">
        <v>212</v>
      </c>
      <c r="B18" s="105">
        <v>95174</v>
      </c>
      <c r="C18" s="105">
        <v>91115</v>
      </c>
      <c r="D18" s="105">
        <v>78854</v>
      </c>
      <c r="E18" s="105">
        <v>70608</v>
      </c>
      <c r="F18" s="105">
        <v>69448</v>
      </c>
      <c r="G18" s="105">
        <v>66440</v>
      </c>
      <c r="H18" s="105">
        <v>72058</v>
      </c>
      <c r="I18" s="105">
        <v>75518</v>
      </c>
      <c r="J18" s="105">
        <v>75385</v>
      </c>
      <c r="K18" s="105">
        <v>75639</v>
      </c>
    </row>
    <row r="19" spans="1:12">
      <c r="A19" s="106" t="s">
        <v>211</v>
      </c>
      <c r="B19" s="105">
        <v>4773</v>
      </c>
      <c r="C19" s="105">
        <v>4380</v>
      </c>
      <c r="D19" s="105">
        <v>5239</v>
      </c>
      <c r="E19" s="105">
        <v>6220</v>
      </c>
      <c r="F19" s="105">
        <v>6442</v>
      </c>
      <c r="G19" s="105">
        <v>5604</v>
      </c>
      <c r="H19" s="105">
        <v>5680</v>
      </c>
      <c r="I19" s="105">
        <v>6019</v>
      </c>
      <c r="J19" s="105">
        <v>5949</v>
      </c>
      <c r="K19" s="105">
        <v>6248</v>
      </c>
    </row>
    <row r="20" spans="1:12">
      <c r="A20" s="106" t="s">
        <v>210</v>
      </c>
      <c r="B20" s="105">
        <v>1037993</v>
      </c>
      <c r="C20" s="105">
        <v>1191665</v>
      </c>
      <c r="D20" s="105">
        <v>1604546</v>
      </c>
      <c r="E20" s="105">
        <v>1536204</v>
      </c>
      <c r="F20" s="105">
        <v>1480749</v>
      </c>
      <c r="G20" s="105">
        <v>1522402</v>
      </c>
      <c r="H20" s="105">
        <v>1430417</v>
      </c>
      <c r="I20" s="105">
        <v>1403494</v>
      </c>
      <c r="J20" s="105">
        <v>1441736</v>
      </c>
      <c r="K20" s="105">
        <v>1583699</v>
      </c>
    </row>
    <row r="21" spans="1:12">
      <c r="A21" s="106" t="s">
        <v>209</v>
      </c>
      <c r="B21" s="105">
        <v>711378</v>
      </c>
      <c r="C21" s="105">
        <v>650397</v>
      </c>
      <c r="D21" s="105">
        <v>301284</v>
      </c>
      <c r="E21" s="105">
        <v>296129</v>
      </c>
      <c r="F21" s="105">
        <v>275622</v>
      </c>
      <c r="G21" s="105">
        <v>292222</v>
      </c>
      <c r="H21" s="105">
        <v>314502</v>
      </c>
      <c r="I21" s="105">
        <v>328655</v>
      </c>
      <c r="J21" s="105">
        <v>320085</v>
      </c>
      <c r="K21" s="105">
        <v>340921</v>
      </c>
    </row>
    <row r="22" spans="1:12">
      <c r="A22" s="106" t="s">
        <v>208</v>
      </c>
      <c r="B22" s="105">
        <v>15687</v>
      </c>
      <c r="C22" s="105">
        <v>13578</v>
      </c>
      <c r="D22" s="105">
        <v>16322</v>
      </c>
      <c r="E22" s="105">
        <v>19047</v>
      </c>
      <c r="F22" s="105">
        <v>19088</v>
      </c>
      <c r="G22" s="105">
        <v>14493</v>
      </c>
      <c r="H22" s="105">
        <v>16222</v>
      </c>
      <c r="I22" s="105">
        <v>18949</v>
      </c>
      <c r="J22" s="105">
        <v>17417</v>
      </c>
      <c r="K22" s="105">
        <v>19790</v>
      </c>
    </row>
    <row r="23" spans="1:12">
      <c r="A23" s="106" t="s">
        <v>207</v>
      </c>
      <c r="B23" s="105">
        <v>22030</v>
      </c>
      <c r="C23" s="105">
        <v>18998</v>
      </c>
      <c r="D23" s="105">
        <v>18650</v>
      </c>
      <c r="E23" s="105">
        <v>18614</v>
      </c>
      <c r="F23" s="105">
        <v>15818</v>
      </c>
      <c r="G23" s="105">
        <v>16080</v>
      </c>
      <c r="H23" s="105">
        <v>17086</v>
      </c>
      <c r="I23" s="105">
        <v>17336</v>
      </c>
      <c r="J23" s="105">
        <v>19340</v>
      </c>
      <c r="K23" s="105">
        <v>18832</v>
      </c>
    </row>
    <row r="24" spans="1:12">
      <c r="A24" s="106" t="s">
        <v>206</v>
      </c>
      <c r="B24" s="105">
        <v>3352</v>
      </c>
      <c r="C24" s="105">
        <v>2236</v>
      </c>
      <c r="D24" s="105">
        <v>3411</v>
      </c>
      <c r="E24" s="105">
        <v>4716</v>
      </c>
      <c r="F24" s="105">
        <v>4044</v>
      </c>
      <c r="G24" s="105">
        <v>8732</v>
      </c>
      <c r="H24" s="105">
        <v>3571</v>
      </c>
      <c r="I24" s="105">
        <v>9068</v>
      </c>
      <c r="J24" s="105">
        <v>12699</v>
      </c>
      <c r="K24" s="105">
        <v>6855</v>
      </c>
    </row>
    <row r="26" spans="1:12">
      <c r="A26" s="104" t="s">
        <v>142</v>
      </c>
    </row>
    <row r="27" spans="1:12">
      <c r="A27" s="104" t="s">
        <v>141</v>
      </c>
      <c r="B27" s="104" t="s">
        <v>140</v>
      </c>
    </row>
    <row r="29" spans="1:12">
      <c r="A29" s="104" t="s">
        <v>221</v>
      </c>
      <c r="B29" s="104" t="s">
        <v>220</v>
      </c>
    </row>
    <row r="30" spans="1:12">
      <c r="A30" s="104" t="s">
        <v>175</v>
      </c>
      <c r="B30" s="104" t="s">
        <v>174</v>
      </c>
    </row>
    <row r="32" spans="1:12" ht="13.9">
      <c r="A32" s="106" t="s">
        <v>219</v>
      </c>
      <c r="B32" s="106" t="s">
        <v>171</v>
      </c>
      <c r="C32" s="106" t="s">
        <v>170</v>
      </c>
      <c r="D32" s="106" t="s">
        <v>169</v>
      </c>
      <c r="E32" s="106" t="s">
        <v>168</v>
      </c>
      <c r="F32" s="106" t="s">
        <v>167</v>
      </c>
      <c r="G32" s="106" t="s">
        <v>166</v>
      </c>
      <c r="H32" s="106" t="s">
        <v>165</v>
      </c>
      <c r="I32" s="106" t="s">
        <v>164</v>
      </c>
      <c r="J32" s="106" t="s">
        <v>163</v>
      </c>
      <c r="K32" s="106" t="s">
        <v>162</v>
      </c>
      <c r="L32" s="143" t="s">
        <v>262</v>
      </c>
    </row>
    <row r="33" spans="1:12">
      <c r="A33" s="106" t="s">
        <v>54</v>
      </c>
      <c r="B33" s="105">
        <v>2191760</v>
      </c>
      <c r="C33" s="105">
        <v>2256254</v>
      </c>
      <c r="D33" s="105">
        <v>2283666</v>
      </c>
      <c r="E33" s="105">
        <v>2210494</v>
      </c>
      <c r="F33" s="105">
        <v>2132807</v>
      </c>
      <c r="G33" s="105">
        <v>2187266</v>
      </c>
      <c r="H33" s="105">
        <v>2102954</v>
      </c>
      <c r="I33" s="105">
        <v>2105811</v>
      </c>
      <c r="J33" s="105">
        <v>2142865</v>
      </c>
      <c r="K33" s="105">
        <v>2306322</v>
      </c>
      <c r="L33" s="103">
        <f>K33*0.6</f>
        <v>1383793.2</v>
      </c>
    </row>
    <row r="34" spans="1:12">
      <c r="A34" s="106" t="s">
        <v>218</v>
      </c>
      <c r="B34" s="105">
        <v>67642</v>
      </c>
      <c r="C34" s="105">
        <v>40950</v>
      </c>
      <c r="D34" s="105">
        <v>43724</v>
      </c>
      <c r="E34" s="105">
        <v>42764</v>
      </c>
      <c r="F34" s="105">
        <v>44426</v>
      </c>
      <c r="G34" s="105">
        <v>43038</v>
      </c>
      <c r="H34" s="105">
        <v>42914</v>
      </c>
      <c r="I34" s="105">
        <v>42329</v>
      </c>
      <c r="J34" s="105">
        <v>43850</v>
      </c>
      <c r="K34" s="105">
        <v>44366</v>
      </c>
    </row>
    <row r="35" spans="1:12">
      <c r="A35" s="106" t="s">
        <v>217</v>
      </c>
      <c r="B35" s="105">
        <v>107923</v>
      </c>
      <c r="C35" s="105">
        <v>109445</v>
      </c>
      <c r="D35" s="105">
        <v>109317</v>
      </c>
      <c r="E35" s="105">
        <v>105928</v>
      </c>
      <c r="F35" s="105">
        <v>103849</v>
      </c>
      <c r="G35" s="105">
        <v>99813</v>
      </c>
      <c r="H35" s="105">
        <v>96137</v>
      </c>
      <c r="I35" s="105">
        <v>95663</v>
      </c>
      <c r="J35" s="105">
        <v>96908</v>
      </c>
      <c r="K35" s="105">
        <v>97885</v>
      </c>
    </row>
    <row r="36" spans="1:12">
      <c r="A36" s="106" t="s">
        <v>216</v>
      </c>
      <c r="B36" s="105">
        <v>2938</v>
      </c>
      <c r="C36" s="105">
        <v>2814</v>
      </c>
      <c r="D36" s="105">
        <v>3309</v>
      </c>
      <c r="E36" s="105">
        <v>2271</v>
      </c>
      <c r="F36" s="105">
        <v>1689</v>
      </c>
      <c r="G36" s="105">
        <v>1135</v>
      </c>
      <c r="H36" s="105">
        <v>486</v>
      </c>
      <c r="I36" s="105">
        <v>448</v>
      </c>
      <c r="J36" s="105">
        <v>521</v>
      </c>
      <c r="K36" s="105">
        <v>1353</v>
      </c>
    </row>
    <row r="37" spans="1:12">
      <c r="A37" s="106" t="s">
        <v>215</v>
      </c>
      <c r="B37" s="105">
        <v>10063</v>
      </c>
      <c r="C37" s="105">
        <v>11284</v>
      </c>
      <c r="D37" s="105">
        <v>9321</v>
      </c>
      <c r="E37" s="105">
        <v>10559</v>
      </c>
      <c r="F37" s="105">
        <v>11885</v>
      </c>
      <c r="G37" s="105">
        <v>12134</v>
      </c>
      <c r="H37" s="105">
        <v>9744</v>
      </c>
      <c r="I37" s="105">
        <v>10514</v>
      </c>
      <c r="J37" s="105">
        <v>11511</v>
      </c>
      <c r="K37" s="105">
        <v>11345</v>
      </c>
    </row>
    <row r="38" spans="1:12">
      <c r="A38" s="106" t="s">
        <v>214</v>
      </c>
      <c r="B38" s="105">
        <v>19002</v>
      </c>
      <c r="C38" s="105">
        <v>21626</v>
      </c>
      <c r="D38" s="105">
        <v>15602</v>
      </c>
      <c r="E38" s="105">
        <v>10816</v>
      </c>
      <c r="F38" s="105">
        <v>11156</v>
      </c>
      <c r="G38" s="105">
        <v>13265</v>
      </c>
      <c r="H38" s="105">
        <v>7857</v>
      </c>
      <c r="I38" s="105">
        <v>8300</v>
      </c>
      <c r="J38" s="105">
        <v>8976</v>
      </c>
      <c r="K38" s="105">
        <v>10571</v>
      </c>
    </row>
    <row r="39" spans="1:12">
      <c r="A39" s="106" t="s">
        <v>213</v>
      </c>
      <c r="B39" s="105">
        <v>1955</v>
      </c>
      <c r="C39" s="105">
        <v>2710</v>
      </c>
      <c r="D39" s="105">
        <v>1501</v>
      </c>
      <c r="E39" s="105">
        <v>1083</v>
      </c>
      <c r="F39" s="105">
        <v>1025</v>
      </c>
      <c r="G39" s="105">
        <v>769</v>
      </c>
      <c r="H39" s="105">
        <v>670</v>
      </c>
      <c r="I39" s="105">
        <v>703</v>
      </c>
      <c r="J39" s="105">
        <v>779</v>
      </c>
      <c r="K39" s="105">
        <v>679</v>
      </c>
    </row>
    <row r="40" spans="1:12">
      <c r="A40" s="106" t="s">
        <v>212</v>
      </c>
      <c r="B40" s="105">
        <v>102566</v>
      </c>
      <c r="C40" s="105">
        <v>98632</v>
      </c>
      <c r="D40" s="105">
        <v>87002</v>
      </c>
      <c r="E40" s="105">
        <v>78408</v>
      </c>
      <c r="F40" s="105">
        <v>76899</v>
      </c>
      <c r="G40" s="105">
        <v>75055</v>
      </c>
      <c r="H40" s="105">
        <v>80141</v>
      </c>
      <c r="I40" s="105">
        <v>83724</v>
      </c>
      <c r="J40" s="105">
        <v>83676</v>
      </c>
      <c r="K40" s="105">
        <v>84469</v>
      </c>
    </row>
    <row r="41" spans="1:12">
      <c r="A41" s="106" t="s">
        <v>211</v>
      </c>
      <c r="B41" s="105">
        <v>4944</v>
      </c>
      <c r="C41" s="105">
        <v>4461</v>
      </c>
      <c r="D41" s="105">
        <v>5239</v>
      </c>
      <c r="E41" s="105">
        <v>6220</v>
      </c>
      <c r="F41" s="105">
        <v>6442</v>
      </c>
      <c r="G41" s="105">
        <v>5604</v>
      </c>
      <c r="H41" s="105">
        <v>5680</v>
      </c>
      <c r="I41" s="105">
        <v>6019</v>
      </c>
      <c r="J41" s="105">
        <v>5949</v>
      </c>
      <c r="K41" s="105">
        <v>6248</v>
      </c>
    </row>
    <row r="42" spans="1:12">
      <c r="A42" s="106" t="s">
        <v>210</v>
      </c>
      <c r="B42" s="105">
        <v>1118382</v>
      </c>
      <c r="C42" s="105">
        <v>1275426</v>
      </c>
      <c r="D42" s="105">
        <v>1665736</v>
      </c>
      <c r="E42" s="105">
        <v>1610804</v>
      </c>
      <c r="F42" s="105">
        <v>1557672</v>
      </c>
      <c r="G42" s="105">
        <v>1601666</v>
      </c>
      <c r="H42" s="105">
        <v>1504493</v>
      </c>
      <c r="I42" s="105">
        <v>1480229</v>
      </c>
      <c r="J42" s="105">
        <v>1517993</v>
      </c>
      <c r="K42" s="105">
        <v>1659437</v>
      </c>
    </row>
    <row r="43" spans="1:12">
      <c r="A43" s="106" t="s">
        <v>209</v>
      </c>
      <c r="B43" s="105">
        <v>711392</v>
      </c>
      <c r="C43" s="105">
        <v>650410</v>
      </c>
      <c r="D43" s="105">
        <v>301290</v>
      </c>
      <c r="E43" s="105">
        <v>296154</v>
      </c>
      <c r="F43" s="105">
        <v>275636</v>
      </c>
      <c r="G43" s="105">
        <v>292241</v>
      </c>
      <c r="H43" s="105">
        <v>314515</v>
      </c>
      <c r="I43" s="105">
        <v>328691</v>
      </c>
      <c r="J43" s="105">
        <v>320088</v>
      </c>
      <c r="K43" s="105">
        <v>340941</v>
      </c>
    </row>
    <row r="44" spans="1:12">
      <c r="A44" s="106" t="s">
        <v>208</v>
      </c>
      <c r="B44" s="105">
        <v>15924</v>
      </c>
      <c r="C44" s="105">
        <v>13865</v>
      </c>
      <c r="D44" s="105">
        <v>16564</v>
      </c>
      <c r="E44" s="105">
        <v>19453</v>
      </c>
      <c r="F44" s="105">
        <v>19386</v>
      </c>
      <c r="G44" s="105">
        <v>14772</v>
      </c>
      <c r="H44" s="105">
        <v>16614</v>
      </c>
      <c r="I44" s="105">
        <v>19329</v>
      </c>
      <c r="J44" s="105">
        <v>17524</v>
      </c>
      <c r="K44" s="105">
        <v>20259</v>
      </c>
    </row>
    <row r="45" spans="1:12">
      <c r="A45" s="106" t="s">
        <v>207</v>
      </c>
      <c r="B45" s="105">
        <v>24411</v>
      </c>
      <c r="C45" s="105">
        <v>21563</v>
      </c>
      <c r="D45" s="105">
        <v>21082</v>
      </c>
      <c r="E45" s="105">
        <v>21318</v>
      </c>
      <c r="F45" s="105">
        <v>18696</v>
      </c>
      <c r="G45" s="105">
        <v>19041</v>
      </c>
      <c r="H45" s="105">
        <v>20018</v>
      </c>
      <c r="I45" s="105">
        <v>20198</v>
      </c>
      <c r="J45" s="105">
        <v>22391</v>
      </c>
      <c r="K45" s="105">
        <v>21914</v>
      </c>
    </row>
    <row r="46" spans="1:12">
      <c r="A46" s="106" t="s">
        <v>206</v>
      </c>
      <c r="B46" s="105">
        <v>4618</v>
      </c>
      <c r="C46" s="105">
        <v>3068</v>
      </c>
      <c r="D46" s="105">
        <v>3979</v>
      </c>
      <c r="E46" s="105">
        <v>4716</v>
      </c>
      <c r="F46" s="105">
        <v>4046</v>
      </c>
      <c r="G46" s="105">
        <v>8733</v>
      </c>
      <c r="H46" s="105">
        <v>3685</v>
      </c>
      <c r="I46" s="105">
        <v>9664</v>
      </c>
      <c r="J46" s="105">
        <v>12699</v>
      </c>
      <c r="K46" s="105">
        <v>6855</v>
      </c>
    </row>
    <row r="48" spans="1:12">
      <c r="A48" s="104" t="s">
        <v>142</v>
      </c>
    </row>
    <row r="49" spans="1:2">
      <c r="A49" s="104" t="s">
        <v>141</v>
      </c>
      <c r="B49" s="104" t="s">
        <v>140</v>
      </c>
    </row>
    <row r="51" spans="1:2" ht="13.9" thickBot="1"/>
    <row r="52" spans="1:2" ht="13.9" thickBot="1">
      <c r="A52" s="112" t="s">
        <v>230</v>
      </c>
    </row>
    <row r="53" spans="1:2" ht="139.15" thickBot="1">
      <c r="A53" s="113" t="s">
        <v>231</v>
      </c>
    </row>
    <row r="55" spans="1:2" ht="13.9">
      <c r="A55" s="108" t="s">
        <v>228</v>
      </c>
    </row>
    <row r="56" spans="1:2" ht="85.5">
      <c r="A56" s="111" t="s">
        <v>229</v>
      </c>
    </row>
    <row r="58" spans="1:2" ht="13.9">
      <c r="A58" s="108" t="s">
        <v>224</v>
      </c>
    </row>
    <row r="59" spans="1:2" ht="27.75">
      <c r="A59" s="109" t="s">
        <v>225</v>
      </c>
    </row>
    <row r="60" spans="1:2" ht="55.5">
      <c r="A60" s="109" t="s">
        <v>226</v>
      </c>
    </row>
    <row r="62" spans="1:2" ht="13.9">
      <c r="A62" s="108" t="s">
        <v>208</v>
      </c>
    </row>
    <row r="63" spans="1:2" ht="124.9">
      <c r="A63" s="110" t="s">
        <v>227</v>
      </c>
    </row>
    <row r="64" spans="1:2" ht="13.9" thickBot="1"/>
    <row r="65" spans="1:1" ht="13.9" thickBot="1">
      <c r="A65" s="112" t="s">
        <v>232</v>
      </c>
    </row>
    <row r="66" spans="1:1" ht="277.5">
      <c r="A66" s="114" t="s">
        <v>233</v>
      </c>
    </row>
    <row r="67" spans="1:1" ht="41.65">
      <c r="A67" s="115" t="s">
        <v>234</v>
      </c>
    </row>
    <row r="68" spans="1:1" ht="55.5">
      <c r="A68" s="115" t="s">
        <v>235</v>
      </c>
    </row>
    <row r="69" spans="1:1" ht="69.400000000000006">
      <c r="A69" s="115" t="s">
        <v>236</v>
      </c>
    </row>
    <row r="70" spans="1:1" ht="55.5">
      <c r="A70" s="115" t="s">
        <v>237</v>
      </c>
    </row>
    <row r="71" spans="1:1" ht="69.75" thickBot="1">
      <c r="A71" s="116" t="s">
        <v>238</v>
      </c>
    </row>
  </sheetData>
  <pageMargins left="0.78740157499999996" right="0.78740157499999996" top="0.984251969" bottom="0.984251969" header="0.5" footer="0.5"/>
  <pageSetup paperSize="9" firstPageNumber="0" fitToWidth="0" fitToHeight="0" pageOrder="overThenDown"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78FD-3815-4265-B19E-ABB1EF5ED3AF}">
  <dimension ref="A1:W61"/>
  <sheetViews>
    <sheetView zoomScaleNormal="100" workbookViewId="0">
      <selection activeCell="N12" sqref="N12:W31"/>
    </sheetView>
  </sheetViews>
  <sheetFormatPr defaultColWidth="11.3984375" defaultRowHeight="13.5"/>
  <cols>
    <col min="1" max="256" width="10.265625" style="94" customWidth="1"/>
    <col min="257" max="16384" width="11.3984375" style="94"/>
  </cols>
  <sheetData>
    <row r="1" spans="1:23">
      <c r="A1" s="95" t="s">
        <v>184</v>
      </c>
    </row>
    <row r="3" spans="1:23">
      <c r="A3" s="95" t="s">
        <v>183</v>
      </c>
      <c r="B3" s="100">
        <v>43921.542696759258</v>
      </c>
    </row>
    <row r="4" spans="1:23">
      <c r="A4" s="95" t="s">
        <v>182</v>
      </c>
      <c r="B4" s="100">
        <v>43941.719622557866</v>
      </c>
    </row>
    <row r="5" spans="1:23">
      <c r="A5" s="95" t="s">
        <v>181</v>
      </c>
      <c r="B5" s="95" t="s">
        <v>180</v>
      </c>
    </row>
    <row r="7" spans="1:23">
      <c r="A7" s="95" t="s">
        <v>177</v>
      </c>
      <c r="B7" s="95" t="s">
        <v>179</v>
      </c>
      <c r="M7" s="95" t="s">
        <v>177</v>
      </c>
      <c r="N7" s="95" t="s">
        <v>178</v>
      </c>
    </row>
    <row r="8" spans="1:23">
      <c r="A8" s="95" t="s">
        <v>175</v>
      </c>
      <c r="B8" s="95" t="s">
        <v>174</v>
      </c>
      <c r="M8" s="95" t="s">
        <v>175</v>
      </c>
      <c r="N8" s="95" t="s">
        <v>174</v>
      </c>
    </row>
    <row r="9" spans="1:23">
      <c r="A9" s="95" t="s">
        <v>173</v>
      </c>
      <c r="B9" s="95" t="s">
        <v>54</v>
      </c>
      <c r="M9" s="95" t="s">
        <v>173</v>
      </c>
      <c r="N9" s="95" t="s">
        <v>54</v>
      </c>
    </row>
    <row r="11" spans="1:23">
      <c r="A11" s="97" t="s">
        <v>172</v>
      </c>
      <c r="B11" s="97" t="s">
        <v>171</v>
      </c>
      <c r="C11" s="97" t="s">
        <v>170</v>
      </c>
      <c r="D11" s="97" t="s">
        <v>169</v>
      </c>
      <c r="E11" s="97" t="s">
        <v>168</v>
      </c>
      <c r="F11" s="97" t="s">
        <v>167</v>
      </c>
      <c r="G11" s="97" t="s">
        <v>166</v>
      </c>
      <c r="H11" s="97" t="s">
        <v>165</v>
      </c>
      <c r="I11" s="97" t="s">
        <v>164</v>
      </c>
      <c r="J11" s="97" t="s">
        <v>163</v>
      </c>
      <c r="K11" s="97" t="s">
        <v>162</v>
      </c>
      <c r="M11" s="97" t="s">
        <v>172</v>
      </c>
      <c r="N11" s="97" t="s">
        <v>171</v>
      </c>
      <c r="O11" s="97" t="s">
        <v>170</v>
      </c>
      <c r="P11" s="97" t="s">
        <v>169</v>
      </c>
      <c r="Q11" s="97" t="s">
        <v>168</v>
      </c>
      <c r="R11" s="97" t="s">
        <v>167</v>
      </c>
      <c r="S11" s="97" t="s">
        <v>166</v>
      </c>
      <c r="T11" s="97" t="s">
        <v>165</v>
      </c>
      <c r="U11" s="97" t="s">
        <v>164</v>
      </c>
      <c r="V11" s="97" t="s">
        <v>163</v>
      </c>
      <c r="W11" s="97" t="s">
        <v>162</v>
      </c>
    </row>
    <row r="12" spans="1:23">
      <c r="A12" s="97" t="s">
        <v>161</v>
      </c>
      <c r="B12" s="96">
        <v>1091</v>
      </c>
      <c r="C12" s="96">
        <v>1065</v>
      </c>
      <c r="D12" s="96">
        <v>1022</v>
      </c>
      <c r="E12" s="96">
        <v>972</v>
      </c>
      <c r="F12" s="96">
        <v>922</v>
      </c>
      <c r="G12" s="96">
        <v>874</v>
      </c>
      <c r="H12" s="98"/>
      <c r="I12" s="98"/>
      <c r="J12" s="98"/>
      <c r="K12" s="98"/>
      <c r="M12" s="97" t="s">
        <v>161</v>
      </c>
      <c r="N12" s="99">
        <f t="shared" ref="N12:N30" si="0">B12+B40</f>
        <v>1335</v>
      </c>
      <c r="O12" s="99">
        <f t="shared" ref="O12:O30" si="1">C12+C40</f>
        <v>1309</v>
      </c>
      <c r="P12" s="99">
        <f t="shared" ref="P12:P30" si="2">D12+D40</f>
        <v>1263</v>
      </c>
      <c r="Q12" s="99">
        <f t="shared" ref="Q12:Q30" si="3">E12+E40</f>
        <v>1209</v>
      </c>
      <c r="R12" s="99">
        <f t="shared" ref="R12:R30" si="4">F12+F40</f>
        <v>1187</v>
      </c>
      <c r="S12" s="99">
        <f t="shared" ref="S12:S30" si="5">G12+G40</f>
        <v>1137</v>
      </c>
      <c r="T12" s="99">
        <f t="shared" ref="T12:T30" si="6">H12+H40</f>
        <v>0</v>
      </c>
      <c r="U12" s="99">
        <f t="shared" ref="U12:U30" si="7">I12+I40</f>
        <v>0</v>
      </c>
      <c r="V12" s="99">
        <f t="shared" ref="V12:V30" si="8">J12+J40</f>
        <v>0</v>
      </c>
      <c r="W12" s="99">
        <f t="shared" ref="W12:W30" si="9">K12+K40</f>
        <v>0</v>
      </c>
    </row>
    <row r="13" spans="1:23">
      <c r="A13" s="97" t="s">
        <v>160</v>
      </c>
      <c r="B13" s="96">
        <v>24</v>
      </c>
      <c r="C13" s="96">
        <v>28</v>
      </c>
      <c r="D13" s="96">
        <v>29</v>
      </c>
      <c r="E13" s="96">
        <v>27</v>
      </c>
      <c r="F13" s="96">
        <v>24</v>
      </c>
      <c r="G13" s="96">
        <v>31</v>
      </c>
      <c r="H13" s="96">
        <v>27</v>
      </c>
      <c r="I13" s="96">
        <v>29</v>
      </c>
      <c r="J13" s="96">
        <v>34</v>
      </c>
      <c r="K13" s="96">
        <v>34</v>
      </c>
      <c r="M13" s="97" t="s">
        <v>160</v>
      </c>
      <c r="N13" s="99">
        <f t="shared" si="0"/>
        <v>182</v>
      </c>
      <c r="O13" s="99">
        <f t="shared" si="1"/>
        <v>179</v>
      </c>
      <c r="P13" s="99">
        <f t="shared" si="2"/>
        <v>178</v>
      </c>
      <c r="Q13" s="99">
        <f t="shared" si="3"/>
        <v>168</v>
      </c>
      <c r="R13" s="99">
        <f t="shared" si="4"/>
        <v>151</v>
      </c>
      <c r="S13" s="99">
        <f t="shared" si="5"/>
        <v>148</v>
      </c>
      <c r="T13" s="99">
        <f t="shared" si="6"/>
        <v>141</v>
      </c>
      <c r="U13" s="99">
        <f t="shared" si="7"/>
        <v>139</v>
      </c>
      <c r="V13" s="99">
        <f t="shared" si="8"/>
        <v>146</v>
      </c>
      <c r="W13" s="99">
        <f t="shared" si="9"/>
        <v>145</v>
      </c>
    </row>
    <row r="14" spans="1:23">
      <c r="A14" s="97" t="s">
        <v>159</v>
      </c>
      <c r="B14" s="96">
        <v>46</v>
      </c>
      <c r="C14" s="96">
        <v>46</v>
      </c>
      <c r="D14" s="96">
        <v>44</v>
      </c>
      <c r="E14" s="96">
        <v>40</v>
      </c>
      <c r="F14" s="96">
        <v>32</v>
      </c>
      <c r="G14" s="96">
        <v>33</v>
      </c>
      <c r="H14" s="96">
        <v>30</v>
      </c>
      <c r="I14" s="96">
        <v>30</v>
      </c>
      <c r="J14" s="96">
        <v>33</v>
      </c>
      <c r="K14" s="96">
        <v>39</v>
      </c>
      <c r="M14" s="97" t="s">
        <v>159</v>
      </c>
      <c r="N14" s="99">
        <f t="shared" si="0"/>
        <v>204</v>
      </c>
      <c r="O14" s="99">
        <f t="shared" si="1"/>
        <v>208</v>
      </c>
      <c r="P14" s="99">
        <f t="shared" si="2"/>
        <v>189</v>
      </c>
      <c r="Q14" s="99">
        <f t="shared" si="3"/>
        <v>176</v>
      </c>
      <c r="R14" s="99">
        <f t="shared" si="4"/>
        <v>151</v>
      </c>
      <c r="S14" s="99">
        <f t="shared" si="5"/>
        <v>147</v>
      </c>
      <c r="T14" s="99">
        <f t="shared" si="6"/>
        <v>137</v>
      </c>
      <c r="U14" s="99">
        <f t="shared" si="7"/>
        <v>133</v>
      </c>
      <c r="V14" s="99">
        <f t="shared" si="8"/>
        <v>139</v>
      </c>
      <c r="W14" s="99">
        <f t="shared" si="9"/>
        <v>154</v>
      </c>
    </row>
    <row r="15" spans="1:23">
      <c r="A15" s="97" t="s">
        <v>158</v>
      </c>
      <c r="B15" s="96">
        <v>1330</v>
      </c>
      <c r="C15" s="96">
        <v>1336</v>
      </c>
      <c r="D15" s="96">
        <v>1331</v>
      </c>
      <c r="E15" s="96">
        <v>1292</v>
      </c>
      <c r="F15" s="96">
        <v>1253</v>
      </c>
      <c r="G15" s="96">
        <v>1204</v>
      </c>
      <c r="H15" s="96">
        <v>1168</v>
      </c>
      <c r="I15" s="96">
        <v>1176</v>
      </c>
      <c r="J15" s="96">
        <v>1157</v>
      </c>
      <c r="K15" s="96">
        <v>1187</v>
      </c>
      <c r="M15" s="97" t="s">
        <v>158</v>
      </c>
      <c r="N15" s="99">
        <f t="shared" si="0"/>
        <v>2376</v>
      </c>
      <c r="O15" s="99">
        <f t="shared" si="1"/>
        <v>2357</v>
      </c>
      <c r="P15" s="99">
        <f t="shared" si="2"/>
        <v>2346</v>
      </c>
      <c r="Q15" s="99">
        <f t="shared" si="3"/>
        <v>2275</v>
      </c>
      <c r="R15" s="99">
        <f t="shared" si="4"/>
        <v>2147</v>
      </c>
      <c r="S15" s="99">
        <f t="shared" si="5"/>
        <v>2037</v>
      </c>
      <c r="T15" s="99">
        <f t="shared" si="6"/>
        <v>2029</v>
      </c>
      <c r="U15" s="99">
        <f t="shared" si="7"/>
        <v>2003</v>
      </c>
      <c r="V15" s="99">
        <f t="shared" si="8"/>
        <v>1982</v>
      </c>
      <c r="W15" s="99">
        <f t="shared" si="9"/>
        <v>2005</v>
      </c>
    </row>
    <row r="16" spans="1:23">
      <c r="A16" s="97" t="s">
        <v>157</v>
      </c>
      <c r="B16" s="96">
        <v>7</v>
      </c>
      <c r="C16" s="96">
        <v>7</v>
      </c>
      <c r="D16" s="96">
        <v>8</v>
      </c>
      <c r="E16" s="96">
        <v>8</v>
      </c>
      <c r="F16" s="96">
        <v>9</v>
      </c>
      <c r="G16" s="98"/>
      <c r="H16" s="98"/>
      <c r="I16" s="98"/>
      <c r="J16" s="98"/>
      <c r="K16" s="98"/>
      <c r="M16" s="97" t="s">
        <v>157</v>
      </c>
      <c r="N16" s="99">
        <f t="shared" si="0"/>
        <v>10</v>
      </c>
      <c r="O16" s="99">
        <f t="shared" si="1"/>
        <v>10</v>
      </c>
      <c r="P16" s="99">
        <f t="shared" si="2"/>
        <v>11</v>
      </c>
      <c r="Q16" s="99">
        <f t="shared" si="3"/>
        <v>11</v>
      </c>
      <c r="R16" s="99">
        <f t="shared" si="4"/>
        <v>12</v>
      </c>
      <c r="S16" s="99">
        <f t="shared" si="5"/>
        <v>0</v>
      </c>
      <c r="T16" s="99">
        <f t="shared" si="6"/>
        <v>0</v>
      </c>
      <c r="U16" s="99">
        <f t="shared" si="7"/>
        <v>0</v>
      </c>
      <c r="V16" s="99">
        <f t="shared" si="8"/>
        <v>0</v>
      </c>
      <c r="W16" s="99">
        <f t="shared" si="9"/>
        <v>0</v>
      </c>
    </row>
    <row r="17" spans="1:23">
      <c r="A17" s="97" t="s">
        <v>156</v>
      </c>
      <c r="B17" s="96">
        <v>898</v>
      </c>
      <c r="C17" s="96">
        <v>890</v>
      </c>
      <c r="D17" s="96">
        <v>900</v>
      </c>
      <c r="E17" s="96">
        <v>905</v>
      </c>
      <c r="F17" s="96">
        <v>876</v>
      </c>
      <c r="G17" s="96">
        <v>851</v>
      </c>
      <c r="H17" s="96">
        <v>804</v>
      </c>
      <c r="I17" s="96">
        <v>744</v>
      </c>
      <c r="J17" s="96">
        <v>752</v>
      </c>
      <c r="K17" s="96">
        <v>704</v>
      </c>
      <c r="M17" s="97" t="s">
        <v>156</v>
      </c>
      <c r="N17" s="99">
        <f t="shared" si="0"/>
        <v>1336</v>
      </c>
      <c r="O17" s="99">
        <f t="shared" si="1"/>
        <v>1329</v>
      </c>
      <c r="P17" s="99">
        <f t="shared" si="2"/>
        <v>1329</v>
      </c>
      <c r="Q17" s="99">
        <f t="shared" si="3"/>
        <v>1325</v>
      </c>
      <c r="R17" s="99">
        <f t="shared" si="4"/>
        <v>1292</v>
      </c>
      <c r="S17" s="99">
        <f t="shared" si="5"/>
        <v>1230</v>
      </c>
      <c r="T17" s="99">
        <f t="shared" si="6"/>
        <v>1167</v>
      </c>
      <c r="U17" s="99">
        <f t="shared" si="7"/>
        <v>1088</v>
      </c>
      <c r="V17" s="99">
        <f t="shared" si="8"/>
        <v>1086</v>
      </c>
      <c r="W17" s="99">
        <f t="shared" si="9"/>
        <v>1041</v>
      </c>
    </row>
    <row r="18" spans="1:23">
      <c r="A18" s="97" t="s">
        <v>155</v>
      </c>
      <c r="B18" s="96">
        <v>10</v>
      </c>
      <c r="C18" s="96">
        <v>13</v>
      </c>
      <c r="D18" s="96">
        <v>13</v>
      </c>
      <c r="E18" s="96">
        <v>12</v>
      </c>
      <c r="F18" s="96">
        <v>13</v>
      </c>
      <c r="G18" s="96">
        <v>17</v>
      </c>
      <c r="H18" s="96">
        <v>19</v>
      </c>
      <c r="I18" s="96">
        <v>23</v>
      </c>
      <c r="J18" s="96">
        <v>22</v>
      </c>
      <c r="K18" s="96">
        <v>19</v>
      </c>
      <c r="M18" s="97" t="s">
        <v>155</v>
      </c>
      <c r="N18" s="99">
        <f t="shared" si="0"/>
        <v>136</v>
      </c>
      <c r="O18" s="99">
        <f t="shared" si="1"/>
        <v>132</v>
      </c>
      <c r="P18" s="99">
        <f t="shared" si="2"/>
        <v>134</v>
      </c>
      <c r="Q18" s="99">
        <f t="shared" si="3"/>
        <v>134</v>
      </c>
      <c r="R18" s="99">
        <f t="shared" si="4"/>
        <v>132</v>
      </c>
      <c r="S18" s="99">
        <f t="shared" si="5"/>
        <v>126</v>
      </c>
      <c r="T18" s="99">
        <f t="shared" si="6"/>
        <v>130</v>
      </c>
      <c r="U18" s="99">
        <f t="shared" si="7"/>
        <v>137</v>
      </c>
      <c r="V18" s="99">
        <f t="shared" si="8"/>
        <v>138</v>
      </c>
      <c r="W18" s="99">
        <f t="shared" si="9"/>
        <v>127</v>
      </c>
    </row>
    <row r="19" spans="1:23">
      <c r="A19" s="97" t="s">
        <v>154</v>
      </c>
      <c r="B19" s="96">
        <v>3060</v>
      </c>
      <c r="C19" s="96">
        <v>47</v>
      </c>
      <c r="D19" s="96">
        <v>109</v>
      </c>
      <c r="E19" s="96">
        <v>113</v>
      </c>
      <c r="F19" s="96">
        <v>58</v>
      </c>
      <c r="G19" s="96">
        <v>66</v>
      </c>
      <c r="H19" s="96">
        <v>67</v>
      </c>
      <c r="I19" s="96">
        <v>63</v>
      </c>
      <c r="J19" s="96">
        <v>59</v>
      </c>
      <c r="K19" s="98"/>
      <c r="M19" s="97" t="s">
        <v>154</v>
      </c>
      <c r="N19" s="99">
        <f t="shared" si="0"/>
        <v>3509</v>
      </c>
      <c r="O19" s="99">
        <f t="shared" si="1"/>
        <v>82</v>
      </c>
      <c r="P19" s="99">
        <f t="shared" si="2"/>
        <v>238</v>
      </c>
      <c r="Q19" s="99">
        <f t="shared" si="3"/>
        <v>196</v>
      </c>
      <c r="R19" s="99">
        <f t="shared" si="4"/>
        <v>141</v>
      </c>
      <c r="S19" s="99">
        <f t="shared" si="5"/>
        <v>147</v>
      </c>
      <c r="T19" s="99">
        <f t="shared" si="6"/>
        <v>148</v>
      </c>
      <c r="U19" s="99">
        <f t="shared" si="7"/>
        <v>136</v>
      </c>
      <c r="V19" s="99">
        <f t="shared" si="8"/>
        <v>131</v>
      </c>
      <c r="W19" s="99">
        <f t="shared" si="9"/>
        <v>0</v>
      </c>
    </row>
    <row r="20" spans="1:23">
      <c r="A20" s="97" t="s">
        <v>153</v>
      </c>
      <c r="B20" s="98"/>
      <c r="C20" s="98"/>
      <c r="D20" s="98"/>
      <c r="E20" s="98"/>
      <c r="F20" s="98"/>
      <c r="G20" s="98"/>
      <c r="H20" s="98"/>
      <c r="I20" s="98"/>
      <c r="J20" s="98"/>
      <c r="K20" s="98"/>
      <c r="M20" s="97" t="s">
        <v>153</v>
      </c>
      <c r="N20" s="99">
        <f t="shared" si="0"/>
        <v>0</v>
      </c>
      <c r="O20" s="99">
        <f t="shared" si="1"/>
        <v>0</v>
      </c>
      <c r="P20" s="99">
        <f t="shared" si="2"/>
        <v>0</v>
      </c>
      <c r="Q20" s="99">
        <f t="shared" si="3"/>
        <v>0</v>
      </c>
      <c r="R20" s="99">
        <f t="shared" si="4"/>
        <v>0</v>
      </c>
      <c r="S20" s="99">
        <f t="shared" si="5"/>
        <v>0</v>
      </c>
      <c r="T20" s="99">
        <f t="shared" si="6"/>
        <v>0</v>
      </c>
      <c r="U20" s="99">
        <f t="shared" si="7"/>
        <v>0</v>
      </c>
      <c r="V20" s="99">
        <f t="shared" si="8"/>
        <v>0</v>
      </c>
      <c r="W20" s="99">
        <f t="shared" si="9"/>
        <v>0</v>
      </c>
    </row>
    <row r="21" spans="1:23">
      <c r="A21" s="97" t="s">
        <v>152</v>
      </c>
      <c r="B21" s="96">
        <v>36</v>
      </c>
      <c r="C21" s="96">
        <v>35</v>
      </c>
      <c r="D21" s="96">
        <v>31</v>
      </c>
      <c r="E21" s="96">
        <v>33</v>
      </c>
      <c r="F21" s="96">
        <v>33</v>
      </c>
      <c r="G21" s="96">
        <v>36</v>
      </c>
      <c r="H21" s="96">
        <v>35</v>
      </c>
      <c r="I21" s="96">
        <v>35</v>
      </c>
      <c r="J21" s="96">
        <v>30</v>
      </c>
      <c r="K21" s="96">
        <v>27</v>
      </c>
      <c r="M21" s="97" t="s">
        <v>152</v>
      </c>
      <c r="N21" s="99">
        <f t="shared" si="0"/>
        <v>58</v>
      </c>
      <c r="O21" s="99">
        <f t="shared" si="1"/>
        <v>59</v>
      </c>
      <c r="P21" s="99">
        <f t="shared" si="2"/>
        <v>54</v>
      </c>
      <c r="Q21" s="99">
        <f t="shared" si="3"/>
        <v>54</v>
      </c>
      <c r="R21" s="99">
        <f t="shared" si="4"/>
        <v>74</v>
      </c>
      <c r="S21" s="99">
        <f t="shared" si="5"/>
        <v>86</v>
      </c>
      <c r="T21" s="99">
        <f t="shared" si="6"/>
        <v>85</v>
      </c>
      <c r="U21" s="99">
        <f t="shared" si="7"/>
        <v>85</v>
      </c>
      <c r="V21" s="99">
        <f t="shared" si="8"/>
        <v>51</v>
      </c>
      <c r="W21" s="99">
        <f t="shared" si="9"/>
        <v>48</v>
      </c>
    </row>
    <row r="22" spans="1:23">
      <c r="A22" s="97" t="s">
        <v>151</v>
      </c>
      <c r="B22" s="98"/>
      <c r="C22" s="98"/>
      <c r="D22" s="98"/>
      <c r="E22" s="98"/>
      <c r="F22" s="98"/>
      <c r="G22" s="98"/>
      <c r="H22" s="98"/>
      <c r="I22" s="98"/>
      <c r="J22" s="98"/>
      <c r="K22" s="98"/>
      <c r="M22" s="97" t="s">
        <v>151</v>
      </c>
      <c r="N22" s="99">
        <f t="shared" si="0"/>
        <v>0</v>
      </c>
      <c r="O22" s="99">
        <f t="shared" si="1"/>
        <v>0</v>
      </c>
      <c r="P22" s="99">
        <f t="shared" si="2"/>
        <v>0</v>
      </c>
      <c r="Q22" s="99">
        <f t="shared" si="3"/>
        <v>0</v>
      </c>
      <c r="R22" s="99">
        <f t="shared" si="4"/>
        <v>0</v>
      </c>
      <c r="S22" s="99">
        <f t="shared" si="5"/>
        <v>0</v>
      </c>
      <c r="T22" s="99">
        <f t="shared" si="6"/>
        <v>0</v>
      </c>
      <c r="U22" s="99">
        <f t="shared" si="7"/>
        <v>0</v>
      </c>
      <c r="V22" s="99">
        <f t="shared" si="8"/>
        <v>0</v>
      </c>
      <c r="W22" s="99">
        <f t="shared" si="9"/>
        <v>0</v>
      </c>
    </row>
    <row r="23" spans="1:23">
      <c r="A23" s="97" t="s">
        <v>150</v>
      </c>
      <c r="B23" s="96">
        <v>83</v>
      </c>
      <c r="C23" s="96">
        <v>80</v>
      </c>
      <c r="D23" s="96">
        <v>77</v>
      </c>
      <c r="E23" s="96">
        <v>72</v>
      </c>
      <c r="F23" s="96">
        <v>72</v>
      </c>
      <c r="G23" s="96">
        <v>71</v>
      </c>
      <c r="H23" s="96">
        <v>70</v>
      </c>
      <c r="I23" s="96">
        <v>68</v>
      </c>
      <c r="J23" s="96">
        <v>70</v>
      </c>
      <c r="K23" s="96">
        <v>70</v>
      </c>
      <c r="M23" s="97" t="s">
        <v>150</v>
      </c>
      <c r="N23" s="99">
        <f t="shared" si="0"/>
        <v>401</v>
      </c>
      <c r="O23" s="99">
        <f t="shared" si="1"/>
        <v>384</v>
      </c>
      <c r="P23" s="99">
        <f t="shared" si="2"/>
        <v>373</v>
      </c>
      <c r="Q23" s="99">
        <f t="shared" si="3"/>
        <v>357</v>
      </c>
      <c r="R23" s="99">
        <f t="shared" si="4"/>
        <v>336</v>
      </c>
      <c r="S23" s="99">
        <f t="shared" si="5"/>
        <v>327</v>
      </c>
      <c r="T23" s="99">
        <f t="shared" si="6"/>
        <v>322</v>
      </c>
      <c r="U23" s="99">
        <f t="shared" si="7"/>
        <v>318</v>
      </c>
      <c r="V23" s="99">
        <f t="shared" si="8"/>
        <v>313</v>
      </c>
      <c r="W23" s="99">
        <f t="shared" si="9"/>
        <v>313</v>
      </c>
    </row>
    <row r="24" spans="1:23">
      <c r="A24" s="97" t="s">
        <v>149</v>
      </c>
      <c r="B24" s="98"/>
      <c r="C24" s="98"/>
      <c r="D24" s="98"/>
      <c r="E24" s="98"/>
      <c r="F24" s="96">
        <v>5661</v>
      </c>
      <c r="G24" s="96">
        <v>5484</v>
      </c>
      <c r="H24" s="96">
        <v>5357</v>
      </c>
      <c r="I24" s="96">
        <v>5136</v>
      </c>
      <c r="J24" s="96">
        <v>3265</v>
      </c>
      <c r="K24" s="96">
        <v>5010</v>
      </c>
      <c r="M24" s="97" t="s">
        <v>149</v>
      </c>
      <c r="N24" s="99">
        <f t="shared" si="0"/>
        <v>0</v>
      </c>
      <c r="O24" s="99">
        <f t="shared" si="1"/>
        <v>0</v>
      </c>
      <c r="P24" s="99">
        <f t="shared" si="2"/>
        <v>0</v>
      </c>
      <c r="Q24" s="99">
        <f t="shared" si="3"/>
        <v>0</v>
      </c>
      <c r="R24" s="99">
        <f t="shared" si="4"/>
        <v>7048</v>
      </c>
      <c r="S24" s="99">
        <f t="shared" si="5"/>
        <v>6817</v>
      </c>
      <c r="T24" s="99">
        <f t="shared" si="6"/>
        <v>6687</v>
      </c>
      <c r="U24" s="99">
        <f t="shared" si="7"/>
        <v>6507</v>
      </c>
      <c r="V24" s="99">
        <f t="shared" si="8"/>
        <v>4330</v>
      </c>
      <c r="W24" s="99">
        <f t="shared" si="9"/>
        <v>6422</v>
      </c>
    </row>
    <row r="25" spans="1:23">
      <c r="A25" s="97" t="s">
        <v>148</v>
      </c>
      <c r="B25" s="98"/>
      <c r="C25" s="98"/>
      <c r="D25" s="98"/>
      <c r="E25" s="98"/>
      <c r="F25" s="98"/>
      <c r="G25" s="98"/>
      <c r="H25" s="98"/>
      <c r="I25" s="98"/>
      <c r="J25" s="98"/>
      <c r="K25" s="98"/>
      <c r="M25" s="97" t="s">
        <v>148</v>
      </c>
      <c r="N25" s="99">
        <f t="shared" si="0"/>
        <v>0</v>
      </c>
      <c r="O25" s="99">
        <f t="shared" si="1"/>
        <v>0</v>
      </c>
      <c r="P25" s="99">
        <f t="shared" si="2"/>
        <v>0</v>
      </c>
      <c r="Q25" s="99">
        <f t="shared" si="3"/>
        <v>0</v>
      </c>
      <c r="R25" s="99">
        <f t="shared" si="4"/>
        <v>0</v>
      </c>
      <c r="S25" s="99">
        <f t="shared" si="5"/>
        <v>0</v>
      </c>
      <c r="T25" s="99">
        <f t="shared" si="6"/>
        <v>0</v>
      </c>
      <c r="U25" s="99">
        <f t="shared" si="7"/>
        <v>0</v>
      </c>
      <c r="V25" s="99">
        <f t="shared" si="8"/>
        <v>0</v>
      </c>
      <c r="W25" s="99">
        <f t="shared" si="9"/>
        <v>0</v>
      </c>
    </row>
    <row r="26" spans="1:23">
      <c r="A26" s="97" t="s">
        <v>147</v>
      </c>
      <c r="B26" s="96">
        <v>104</v>
      </c>
      <c r="C26" s="96">
        <v>79</v>
      </c>
      <c r="D26" s="96">
        <v>67</v>
      </c>
      <c r="E26" s="96">
        <v>71</v>
      </c>
      <c r="F26" s="96">
        <v>71</v>
      </c>
      <c r="G26" s="96">
        <v>79</v>
      </c>
      <c r="H26" s="96">
        <v>89</v>
      </c>
      <c r="I26" s="96">
        <v>91</v>
      </c>
      <c r="J26" s="96">
        <v>89</v>
      </c>
      <c r="K26" s="96">
        <v>89</v>
      </c>
      <c r="M26" s="97" t="s">
        <v>147</v>
      </c>
      <c r="N26" s="99">
        <f t="shared" si="0"/>
        <v>612</v>
      </c>
      <c r="O26" s="99">
        <f t="shared" si="1"/>
        <v>597</v>
      </c>
      <c r="P26" s="99">
        <f t="shared" si="2"/>
        <v>551</v>
      </c>
      <c r="Q26" s="99">
        <f t="shared" si="3"/>
        <v>548</v>
      </c>
      <c r="R26" s="99">
        <f t="shared" si="4"/>
        <v>571</v>
      </c>
      <c r="S26" s="99">
        <f t="shared" si="5"/>
        <v>583</v>
      </c>
      <c r="T26" s="99">
        <f t="shared" si="6"/>
        <v>600</v>
      </c>
      <c r="U26" s="99">
        <f t="shared" si="7"/>
        <v>607</v>
      </c>
      <c r="V26" s="99">
        <f t="shared" si="8"/>
        <v>598</v>
      </c>
      <c r="W26" s="99">
        <f t="shared" si="9"/>
        <v>551</v>
      </c>
    </row>
    <row r="27" spans="1:23">
      <c r="A27" s="97" t="s">
        <v>146</v>
      </c>
      <c r="B27" s="96">
        <v>101</v>
      </c>
      <c r="C27" s="96">
        <v>97</v>
      </c>
      <c r="D27" s="96">
        <v>107</v>
      </c>
      <c r="E27" s="96">
        <v>103</v>
      </c>
      <c r="F27" s="96">
        <v>120</v>
      </c>
      <c r="G27" s="96">
        <v>128</v>
      </c>
      <c r="H27" s="96">
        <v>154</v>
      </c>
      <c r="I27" s="96">
        <v>157</v>
      </c>
      <c r="J27" s="96">
        <v>164</v>
      </c>
      <c r="K27" s="96">
        <v>161</v>
      </c>
      <c r="M27" s="97" t="s">
        <v>146</v>
      </c>
      <c r="N27" s="99">
        <f t="shared" si="0"/>
        <v>1333</v>
      </c>
      <c r="O27" s="99">
        <f t="shared" si="1"/>
        <v>1305</v>
      </c>
      <c r="P27" s="99">
        <f t="shared" si="2"/>
        <v>1204</v>
      </c>
      <c r="Q27" s="99">
        <f t="shared" si="3"/>
        <v>1234</v>
      </c>
      <c r="R27" s="99">
        <f t="shared" si="4"/>
        <v>1272</v>
      </c>
      <c r="S27" s="99">
        <f t="shared" si="5"/>
        <v>1265</v>
      </c>
      <c r="T27" s="99">
        <f t="shared" si="6"/>
        <v>1288</v>
      </c>
      <c r="U27" s="99">
        <f t="shared" si="7"/>
        <v>1302</v>
      </c>
      <c r="V27" s="99">
        <f t="shared" si="8"/>
        <v>1303</v>
      </c>
      <c r="W27" s="99">
        <f t="shared" si="9"/>
        <v>1284</v>
      </c>
    </row>
    <row r="28" spans="1:23">
      <c r="A28" s="97" t="s">
        <v>145</v>
      </c>
      <c r="B28" s="96">
        <v>28</v>
      </c>
      <c r="C28" s="96">
        <v>30</v>
      </c>
      <c r="D28" s="96">
        <v>31</v>
      </c>
      <c r="E28" s="96">
        <v>20</v>
      </c>
      <c r="F28" s="96">
        <v>31</v>
      </c>
      <c r="G28" s="96">
        <v>23</v>
      </c>
      <c r="H28" s="96">
        <v>23</v>
      </c>
      <c r="I28" s="96">
        <v>10</v>
      </c>
      <c r="J28" s="96">
        <v>10</v>
      </c>
      <c r="K28" s="96">
        <v>9</v>
      </c>
      <c r="M28" s="97" t="s">
        <v>145</v>
      </c>
      <c r="N28" s="99">
        <f t="shared" si="0"/>
        <v>171</v>
      </c>
      <c r="O28" s="99">
        <f t="shared" si="1"/>
        <v>181</v>
      </c>
      <c r="P28" s="99">
        <f t="shared" si="2"/>
        <v>175</v>
      </c>
      <c r="Q28" s="99">
        <f t="shared" si="3"/>
        <v>166</v>
      </c>
      <c r="R28" s="99">
        <f t="shared" si="4"/>
        <v>172</v>
      </c>
      <c r="S28" s="99">
        <f t="shared" si="5"/>
        <v>145</v>
      </c>
      <c r="T28" s="99">
        <f t="shared" si="6"/>
        <v>127</v>
      </c>
      <c r="U28" s="99">
        <f t="shared" si="7"/>
        <v>111</v>
      </c>
      <c r="V28" s="99">
        <f t="shared" si="8"/>
        <v>110</v>
      </c>
      <c r="W28" s="99">
        <f t="shared" si="9"/>
        <v>109</v>
      </c>
    </row>
    <row r="29" spans="1:23">
      <c r="A29" s="97" t="s">
        <v>144</v>
      </c>
      <c r="B29" s="96">
        <v>145</v>
      </c>
      <c r="C29" s="96">
        <v>153</v>
      </c>
      <c r="D29" s="96">
        <v>153</v>
      </c>
      <c r="E29" s="96">
        <v>152</v>
      </c>
      <c r="F29" s="96">
        <v>151</v>
      </c>
      <c r="G29" s="96">
        <v>194</v>
      </c>
      <c r="H29" s="96">
        <v>197</v>
      </c>
      <c r="I29" s="96">
        <v>194</v>
      </c>
      <c r="J29" s="96">
        <v>185</v>
      </c>
      <c r="K29" s="96">
        <v>189</v>
      </c>
      <c r="M29" s="97" t="s">
        <v>144</v>
      </c>
      <c r="N29" s="99">
        <f t="shared" si="0"/>
        <v>178</v>
      </c>
      <c r="O29" s="99">
        <f t="shared" si="1"/>
        <v>188</v>
      </c>
      <c r="P29" s="99">
        <f t="shared" si="2"/>
        <v>188</v>
      </c>
      <c r="Q29" s="99">
        <f t="shared" si="3"/>
        <v>186</v>
      </c>
      <c r="R29" s="99">
        <f t="shared" si="4"/>
        <v>185</v>
      </c>
      <c r="S29" s="99">
        <f t="shared" si="5"/>
        <v>234</v>
      </c>
      <c r="T29" s="99">
        <f t="shared" si="6"/>
        <v>243</v>
      </c>
      <c r="U29" s="99">
        <f t="shared" si="7"/>
        <v>227</v>
      </c>
      <c r="V29" s="99">
        <f t="shared" si="8"/>
        <v>235</v>
      </c>
      <c r="W29" s="99">
        <f t="shared" si="9"/>
        <v>243</v>
      </c>
    </row>
    <row r="30" spans="1:23">
      <c r="A30" s="97" t="s">
        <v>143</v>
      </c>
      <c r="B30" s="96">
        <v>158</v>
      </c>
      <c r="C30" s="96">
        <v>158</v>
      </c>
      <c r="D30" s="96">
        <v>158</v>
      </c>
      <c r="E30" s="96">
        <v>158</v>
      </c>
      <c r="F30" s="96">
        <v>158</v>
      </c>
      <c r="G30" s="96">
        <v>158</v>
      </c>
      <c r="H30" s="96">
        <v>158</v>
      </c>
      <c r="I30" s="96">
        <v>158</v>
      </c>
      <c r="J30" s="96">
        <v>158</v>
      </c>
      <c r="K30" s="96">
        <v>158</v>
      </c>
      <c r="M30" s="97" t="s">
        <v>143</v>
      </c>
      <c r="N30" s="99">
        <f t="shared" si="0"/>
        <v>445</v>
      </c>
      <c r="O30" s="99">
        <f t="shared" si="1"/>
        <v>445</v>
      </c>
      <c r="P30" s="99">
        <f t="shared" si="2"/>
        <v>445</v>
      </c>
      <c r="Q30" s="99">
        <f t="shared" si="3"/>
        <v>445</v>
      </c>
      <c r="R30" s="99">
        <f t="shared" si="4"/>
        <v>445</v>
      </c>
      <c r="S30" s="99">
        <f t="shared" si="5"/>
        <v>445</v>
      </c>
      <c r="T30" s="99">
        <f t="shared" si="6"/>
        <v>445</v>
      </c>
      <c r="U30" s="99">
        <f t="shared" si="7"/>
        <v>445</v>
      </c>
      <c r="V30" s="99">
        <f t="shared" si="8"/>
        <v>445</v>
      </c>
      <c r="W30" s="99">
        <f t="shared" si="9"/>
        <v>445</v>
      </c>
    </row>
    <row r="31" spans="1:23">
      <c r="M31" s="94" t="s">
        <v>54</v>
      </c>
      <c r="N31" s="99">
        <f t="shared" ref="N31:W31" si="10">SUM(N12:N30)</f>
        <v>12286</v>
      </c>
      <c r="O31" s="99">
        <f t="shared" si="10"/>
        <v>8765</v>
      </c>
      <c r="P31" s="99">
        <f t="shared" si="10"/>
        <v>8678</v>
      </c>
      <c r="Q31" s="99">
        <f t="shared" si="10"/>
        <v>8484</v>
      </c>
      <c r="R31" s="99">
        <f t="shared" si="10"/>
        <v>15316</v>
      </c>
      <c r="S31" s="99">
        <f t="shared" si="10"/>
        <v>14874</v>
      </c>
      <c r="T31" s="99">
        <f t="shared" si="10"/>
        <v>13549</v>
      </c>
      <c r="U31" s="99">
        <f t="shared" si="10"/>
        <v>13238</v>
      </c>
      <c r="V31" s="99">
        <f t="shared" si="10"/>
        <v>11007</v>
      </c>
      <c r="W31" s="99">
        <f t="shared" si="10"/>
        <v>12887</v>
      </c>
    </row>
    <row r="32" spans="1:23">
      <c r="A32" s="95" t="s">
        <v>142</v>
      </c>
    </row>
    <row r="33" spans="1:11">
      <c r="A33" s="95" t="s">
        <v>141</v>
      </c>
      <c r="B33" s="95" t="s">
        <v>140</v>
      </c>
    </row>
    <row r="35" spans="1:11">
      <c r="A35" s="95" t="s">
        <v>177</v>
      </c>
      <c r="B35" s="95" t="s">
        <v>176</v>
      </c>
    </row>
    <row r="36" spans="1:11">
      <c r="A36" s="95" t="s">
        <v>175</v>
      </c>
      <c r="B36" s="95" t="s">
        <v>174</v>
      </c>
    </row>
    <row r="37" spans="1:11">
      <c r="A37" s="95" t="s">
        <v>173</v>
      </c>
      <c r="B37" s="95" t="s">
        <v>54</v>
      </c>
    </row>
    <row r="39" spans="1:11">
      <c r="A39" s="97" t="s">
        <v>172</v>
      </c>
      <c r="B39" s="97" t="s">
        <v>171</v>
      </c>
      <c r="C39" s="97" t="s">
        <v>170</v>
      </c>
      <c r="D39" s="97" t="s">
        <v>169</v>
      </c>
      <c r="E39" s="97" t="s">
        <v>168</v>
      </c>
      <c r="F39" s="97" t="s">
        <v>167</v>
      </c>
      <c r="G39" s="97" t="s">
        <v>166</v>
      </c>
      <c r="H39" s="97" t="s">
        <v>165</v>
      </c>
      <c r="I39" s="97" t="s">
        <v>164</v>
      </c>
      <c r="J39" s="97" t="s">
        <v>163</v>
      </c>
      <c r="K39" s="97" t="s">
        <v>162</v>
      </c>
    </row>
    <row r="40" spans="1:11">
      <c r="A40" s="97" t="s">
        <v>161</v>
      </c>
      <c r="B40" s="96">
        <v>244</v>
      </c>
      <c r="C40" s="96">
        <v>244</v>
      </c>
      <c r="D40" s="96">
        <v>241</v>
      </c>
      <c r="E40" s="96">
        <v>237</v>
      </c>
      <c r="F40" s="96">
        <v>265</v>
      </c>
      <c r="G40" s="96">
        <v>263</v>
      </c>
      <c r="H40" s="98"/>
      <c r="I40" s="98"/>
      <c r="J40" s="98"/>
      <c r="K40" s="98"/>
    </row>
    <row r="41" spans="1:11">
      <c r="A41" s="97" t="s">
        <v>160</v>
      </c>
      <c r="B41" s="96">
        <v>158</v>
      </c>
      <c r="C41" s="96">
        <v>151</v>
      </c>
      <c r="D41" s="96">
        <v>149</v>
      </c>
      <c r="E41" s="96">
        <v>141</v>
      </c>
      <c r="F41" s="96">
        <v>127</v>
      </c>
      <c r="G41" s="96">
        <v>117</v>
      </c>
      <c r="H41" s="96">
        <v>114</v>
      </c>
      <c r="I41" s="96">
        <v>110</v>
      </c>
      <c r="J41" s="96">
        <v>112</v>
      </c>
      <c r="K41" s="96">
        <v>111</v>
      </c>
    </row>
    <row r="42" spans="1:11">
      <c r="A42" s="97" t="s">
        <v>159</v>
      </c>
      <c r="B42" s="96">
        <v>158</v>
      </c>
      <c r="C42" s="96">
        <v>162</v>
      </c>
      <c r="D42" s="96">
        <v>145</v>
      </c>
      <c r="E42" s="96">
        <v>136</v>
      </c>
      <c r="F42" s="96">
        <v>119</v>
      </c>
      <c r="G42" s="96">
        <v>114</v>
      </c>
      <c r="H42" s="96">
        <v>107</v>
      </c>
      <c r="I42" s="96">
        <v>103</v>
      </c>
      <c r="J42" s="96">
        <v>106</v>
      </c>
      <c r="K42" s="96">
        <v>115</v>
      </c>
    </row>
    <row r="43" spans="1:11">
      <c r="A43" s="97" t="s">
        <v>158</v>
      </c>
      <c r="B43" s="96">
        <v>1046</v>
      </c>
      <c r="C43" s="96">
        <v>1021</v>
      </c>
      <c r="D43" s="96">
        <v>1015</v>
      </c>
      <c r="E43" s="96">
        <v>983</v>
      </c>
      <c r="F43" s="96">
        <v>894</v>
      </c>
      <c r="G43" s="96">
        <v>833</v>
      </c>
      <c r="H43" s="96">
        <v>861</v>
      </c>
      <c r="I43" s="96">
        <v>827</v>
      </c>
      <c r="J43" s="96">
        <v>825</v>
      </c>
      <c r="K43" s="96">
        <v>818</v>
      </c>
    </row>
    <row r="44" spans="1:11">
      <c r="A44" s="97" t="s">
        <v>157</v>
      </c>
      <c r="B44" s="96">
        <v>3</v>
      </c>
      <c r="C44" s="96">
        <v>3</v>
      </c>
      <c r="D44" s="96">
        <v>3</v>
      </c>
      <c r="E44" s="96">
        <v>3</v>
      </c>
      <c r="F44" s="96">
        <v>3</v>
      </c>
      <c r="G44" s="98"/>
      <c r="H44" s="98"/>
      <c r="I44" s="98"/>
      <c r="J44" s="98"/>
      <c r="K44" s="98"/>
    </row>
    <row r="45" spans="1:11">
      <c r="A45" s="97" t="s">
        <v>156</v>
      </c>
      <c r="B45" s="96">
        <v>438</v>
      </c>
      <c r="C45" s="96">
        <v>439</v>
      </c>
      <c r="D45" s="96">
        <v>429</v>
      </c>
      <c r="E45" s="96">
        <v>420</v>
      </c>
      <c r="F45" s="96">
        <v>416</v>
      </c>
      <c r="G45" s="96">
        <v>379</v>
      </c>
      <c r="H45" s="96">
        <v>363</v>
      </c>
      <c r="I45" s="96">
        <v>344</v>
      </c>
      <c r="J45" s="96">
        <v>334</v>
      </c>
      <c r="K45" s="96">
        <v>337</v>
      </c>
    </row>
    <row r="46" spans="1:11">
      <c r="A46" s="97" t="s">
        <v>155</v>
      </c>
      <c r="B46" s="96">
        <v>126</v>
      </c>
      <c r="C46" s="96">
        <v>119</v>
      </c>
      <c r="D46" s="96">
        <v>121</v>
      </c>
      <c r="E46" s="96">
        <v>122</v>
      </c>
      <c r="F46" s="96">
        <v>119</v>
      </c>
      <c r="G46" s="96">
        <v>109</v>
      </c>
      <c r="H46" s="96">
        <v>111</v>
      </c>
      <c r="I46" s="96">
        <v>114</v>
      </c>
      <c r="J46" s="96">
        <v>116</v>
      </c>
      <c r="K46" s="96">
        <v>108</v>
      </c>
    </row>
    <row r="47" spans="1:11">
      <c r="A47" s="97" t="s">
        <v>154</v>
      </c>
      <c r="B47" s="96">
        <v>449</v>
      </c>
      <c r="C47" s="96">
        <v>35</v>
      </c>
      <c r="D47" s="96">
        <v>129</v>
      </c>
      <c r="E47" s="96">
        <v>83</v>
      </c>
      <c r="F47" s="96">
        <v>83</v>
      </c>
      <c r="G47" s="96">
        <v>81</v>
      </c>
      <c r="H47" s="96">
        <v>81</v>
      </c>
      <c r="I47" s="96">
        <v>73</v>
      </c>
      <c r="J47" s="96">
        <v>72</v>
      </c>
      <c r="K47" s="98"/>
    </row>
    <row r="48" spans="1:11">
      <c r="A48" s="97" t="s">
        <v>153</v>
      </c>
      <c r="B48" s="98"/>
      <c r="C48" s="98"/>
      <c r="D48" s="98"/>
      <c r="E48" s="98"/>
      <c r="F48" s="98"/>
      <c r="G48" s="98"/>
      <c r="H48" s="98"/>
      <c r="I48" s="98"/>
      <c r="J48" s="98"/>
      <c r="K48" s="98"/>
    </row>
    <row r="49" spans="1:11">
      <c r="A49" s="97" t="s">
        <v>152</v>
      </c>
      <c r="B49" s="96">
        <v>22</v>
      </c>
      <c r="C49" s="96">
        <v>24</v>
      </c>
      <c r="D49" s="96">
        <v>23</v>
      </c>
      <c r="E49" s="96">
        <v>21</v>
      </c>
      <c r="F49" s="96">
        <v>41</v>
      </c>
      <c r="G49" s="96">
        <v>50</v>
      </c>
      <c r="H49" s="96">
        <v>50</v>
      </c>
      <c r="I49" s="96">
        <v>50</v>
      </c>
      <c r="J49" s="96">
        <v>21</v>
      </c>
      <c r="K49" s="96">
        <v>21</v>
      </c>
    </row>
    <row r="50" spans="1:11">
      <c r="A50" s="97" t="s">
        <v>151</v>
      </c>
      <c r="B50" s="98"/>
      <c r="C50" s="98"/>
      <c r="D50" s="98"/>
      <c r="E50" s="98"/>
      <c r="F50" s="98"/>
      <c r="G50" s="98"/>
      <c r="H50" s="98"/>
      <c r="I50" s="98"/>
      <c r="J50" s="98"/>
      <c r="K50" s="98"/>
    </row>
    <row r="51" spans="1:11">
      <c r="A51" s="97" t="s">
        <v>150</v>
      </c>
      <c r="B51" s="96">
        <v>318</v>
      </c>
      <c r="C51" s="96">
        <v>304</v>
      </c>
      <c r="D51" s="96">
        <v>296</v>
      </c>
      <c r="E51" s="96">
        <v>285</v>
      </c>
      <c r="F51" s="96">
        <v>264</v>
      </c>
      <c r="G51" s="96">
        <v>256</v>
      </c>
      <c r="H51" s="96">
        <v>252</v>
      </c>
      <c r="I51" s="96">
        <v>250</v>
      </c>
      <c r="J51" s="96">
        <v>243</v>
      </c>
      <c r="K51" s="96">
        <v>243</v>
      </c>
    </row>
    <row r="52" spans="1:11">
      <c r="A52" s="97" t="s">
        <v>149</v>
      </c>
      <c r="B52" s="98"/>
      <c r="C52" s="98"/>
      <c r="D52" s="98"/>
      <c r="E52" s="98"/>
      <c r="F52" s="96">
        <v>1387</v>
      </c>
      <c r="G52" s="96">
        <v>1333</v>
      </c>
      <c r="H52" s="96">
        <v>1330</v>
      </c>
      <c r="I52" s="96">
        <v>1371</v>
      </c>
      <c r="J52" s="96">
        <v>1065</v>
      </c>
      <c r="K52" s="96">
        <v>1412</v>
      </c>
    </row>
    <row r="53" spans="1:11">
      <c r="A53" s="97" t="s">
        <v>148</v>
      </c>
      <c r="B53" s="98"/>
      <c r="C53" s="98"/>
      <c r="D53" s="98"/>
      <c r="E53" s="98"/>
      <c r="F53" s="98"/>
      <c r="G53" s="98"/>
      <c r="H53" s="98"/>
      <c r="I53" s="98"/>
      <c r="J53" s="98"/>
      <c r="K53" s="98"/>
    </row>
    <row r="54" spans="1:11">
      <c r="A54" s="97" t="s">
        <v>147</v>
      </c>
      <c r="B54" s="96">
        <v>508</v>
      </c>
      <c r="C54" s="96">
        <v>518</v>
      </c>
      <c r="D54" s="96">
        <v>484</v>
      </c>
      <c r="E54" s="96">
        <v>477</v>
      </c>
      <c r="F54" s="96">
        <v>500</v>
      </c>
      <c r="G54" s="96">
        <v>504</v>
      </c>
      <c r="H54" s="96">
        <v>511</v>
      </c>
      <c r="I54" s="96">
        <v>516</v>
      </c>
      <c r="J54" s="96">
        <v>509</v>
      </c>
      <c r="K54" s="96">
        <v>462</v>
      </c>
    </row>
    <row r="55" spans="1:11">
      <c r="A55" s="97" t="s">
        <v>146</v>
      </c>
      <c r="B55" s="96">
        <v>1232</v>
      </c>
      <c r="C55" s="96">
        <v>1208</v>
      </c>
      <c r="D55" s="96">
        <v>1097</v>
      </c>
      <c r="E55" s="96">
        <v>1131</v>
      </c>
      <c r="F55" s="96">
        <v>1152</v>
      </c>
      <c r="G55" s="96">
        <v>1137</v>
      </c>
      <c r="H55" s="96">
        <v>1134</v>
      </c>
      <c r="I55" s="96">
        <v>1145</v>
      </c>
      <c r="J55" s="96">
        <v>1139</v>
      </c>
      <c r="K55" s="96">
        <v>1123</v>
      </c>
    </row>
    <row r="56" spans="1:11">
      <c r="A56" s="97" t="s">
        <v>145</v>
      </c>
      <c r="B56" s="96">
        <v>143</v>
      </c>
      <c r="C56" s="96">
        <v>151</v>
      </c>
      <c r="D56" s="96">
        <v>144</v>
      </c>
      <c r="E56" s="96">
        <v>146</v>
      </c>
      <c r="F56" s="96">
        <v>141</v>
      </c>
      <c r="G56" s="96">
        <v>122</v>
      </c>
      <c r="H56" s="96">
        <v>104</v>
      </c>
      <c r="I56" s="96">
        <v>101</v>
      </c>
      <c r="J56" s="96">
        <v>100</v>
      </c>
      <c r="K56" s="96">
        <v>100</v>
      </c>
    </row>
    <row r="57" spans="1:11">
      <c r="A57" s="97" t="s">
        <v>144</v>
      </c>
      <c r="B57" s="96">
        <v>33</v>
      </c>
      <c r="C57" s="96">
        <v>35</v>
      </c>
      <c r="D57" s="96">
        <v>35</v>
      </c>
      <c r="E57" s="96">
        <v>34</v>
      </c>
      <c r="F57" s="96">
        <v>34</v>
      </c>
      <c r="G57" s="96">
        <v>40</v>
      </c>
      <c r="H57" s="96">
        <v>46</v>
      </c>
      <c r="I57" s="96">
        <v>33</v>
      </c>
      <c r="J57" s="96">
        <v>50</v>
      </c>
      <c r="K57" s="96">
        <v>54</v>
      </c>
    </row>
    <row r="58" spans="1:11">
      <c r="A58" s="97" t="s">
        <v>143</v>
      </c>
      <c r="B58" s="96">
        <v>287</v>
      </c>
      <c r="C58" s="96">
        <v>287</v>
      </c>
      <c r="D58" s="96">
        <v>287</v>
      </c>
      <c r="E58" s="96">
        <v>287</v>
      </c>
      <c r="F58" s="96">
        <v>287</v>
      </c>
      <c r="G58" s="96">
        <v>287</v>
      </c>
      <c r="H58" s="96">
        <v>287</v>
      </c>
      <c r="I58" s="96">
        <v>287</v>
      </c>
      <c r="J58" s="96">
        <v>287</v>
      </c>
      <c r="K58" s="96">
        <v>287</v>
      </c>
    </row>
    <row r="60" spans="1:11">
      <c r="A60" s="95" t="s">
        <v>142</v>
      </c>
    </row>
    <row r="61" spans="1:11">
      <c r="A61" s="95" t="s">
        <v>141</v>
      </c>
      <c r="B61" s="95" t="s">
        <v>140</v>
      </c>
    </row>
  </sheetData>
  <pageMargins left="0.78740157499999996" right="0.78740157499999996" top="0.984251969" bottom="0.984251969" header="0.5" footer="0.5"/>
  <pageSetup paperSize="9" scale="0" firstPageNumber="0" fitToWidth="0" fitToHeight="0" pageOrder="overThenDown"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9C54-C305-40FC-B75A-71590755BB0C}">
  <sheetPr>
    <pageSetUpPr fitToPage="1"/>
  </sheetPr>
  <dimension ref="B2:T47"/>
  <sheetViews>
    <sheetView showGridLines="0" topLeftCell="A4" zoomScaleNormal="100" workbookViewId="0">
      <selection activeCell="M45" sqref="M45"/>
    </sheetView>
  </sheetViews>
  <sheetFormatPr defaultColWidth="9.1328125" defaultRowHeight="11.65"/>
  <cols>
    <col min="1" max="1" width="9.1328125" style="118"/>
    <col min="2" max="2" width="14.73046875" style="118" bestFit="1" customWidth="1"/>
    <col min="3" max="4" width="13" style="118" customWidth="1"/>
    <col min="5" max="6" width="9.1328125" style="118"/>
    <col min="7" max="7" width="8" style="118" customWidth="1"/>
    <col min="8" max="15" width="9.1328125" style="118"/>
    <col min="16" max="16" width="20.59765625" style="118" bestFit="1" customWidth="1"/>
    <col min="17" max="17" width="9.1328125" style="118"/>
    <col min="18" max="21" width="11.86328125" style="118" customWidth="1"/>
    <col min="22" max="16384" width="9.1328125" style="118"/>
  </cols>
  <sheetData>
    <row r="2" spans="2:8" ht="15">
      <c r="H2" s="119" t="s">
        <v>239</v>
      </c>
    </row>
    <row r="3" spans="2:8" ht="12.75">
      <c r="C3" s="150">
        <v>2018</v>
      </c>
      <c r="D3" s="150"/>
      <c r="H3" s="120" t="s">
        <v>240</v>
      </c>
    </row>
    <row r="4" spans="2:8" ht="36" customHeight="1">
      <c r="B4" s="121"/>
      <c r="C4" s="122" t="s">
        <v>241</v>
      </c>
      <c r="D4" s="122" t="s">
        <v>242</v>
      </c>
    </row>
    <row r="5" spans="2:8">
      <c r="B5" s="123" t="s">
        <v>243</v>
      </c>
      <c r="C5" s="124">
        <v>1774.5321631089098</v>
      </c>
      <c r="D5" s="125">
        <v>1235.6469083791999</v>
      </c>
    </row>
    <row r="6" spans="2:8">
      <c r="B6" s="126"/>
      <c r="C6" s="127"/>
      <c r="D6" s="128"/>
    </row>
    <row r="7" spans="2:8" ht="15" customHeight="1">
      <c r="B7" s="129" t="s">
        <v>144</v>
      </c>
      <c r="C7" s="124">
        <v>100.92343099999999</v>
      </c>
      <c r="D7" s="125">
        <v>8.4848210000000002</v>
      </c>
      <c r="G7" s="130"/>
    </row>
    <row r="8" spans="2:8" ht="15" customHeight="1">
      <c r="B8" s="131" t="s">
        <v>244</v>
      </c>
      <c r="C8" s="124">
        <v>2.8570009999999999</v>
      </c>
      <c r="D8" s="125">
        <v>0.27419199999999999</v>
      </c>
      <c r="G8" s="130"/>
    </row>
    <row r="9" spans="2:8" ht="15" customHeight="1">
      <c r="B9" s="129" t="s">
        <v>245</v>
      </c>
      <c r="C9" s="124">
        <v>6.2174180000000003</v>
      </c>
      <c r="D9" s="125">
        <v>0.73037200000000002</v>
      </c>
      <c r="G9" s="130"/>
    </row>
    <row r="10" spans="2:8" ht="15" customHeight="1">
      <c r="B10" s="129" t="s">
        <v>246</v>
      </c>
      <c r="C10" s="124">
        <v>72.539083000000005</v>
      </c>
      <c r="D10" s="125">
        <v>8.7395139999999998</v>
      </c>
      <c r="G10" s="130"/>
    </row>
    <row r="11" spans="2:8" ht="15" customHeight="1">
      <c r="B11" s="129" t="s">
        <v>247</v>
      </c>
      <c r="C11" s="124">
        <v>156.127599</v>
      </c>
      <c r="D11" s="125">
        <v>19.052226999999998</v>
      </c>
      <c r="G11" s="130"/>
    </row>
    <row r="12" spans="2:8" ht="15" customHeight="1">
      <c r="B12" s="129" t="s">
        <v>248</v>
      </c>
      <c r="C12" s="124">
        <v>44.107214999999997</v>
      </c>
      <c r="D12" s="125">
        <v>7.8976170000000003</v>
      </c>
      <c r="G12" s="130"/>
    </row>
    <row r="13" spans="2:8" ht="15" customHeight="1">
      <c r="B13" s="129" t="s">
        <v>160</v>
      </c>
      <c r="C13" s="124">
        <v>23.023005000000001</v>
      </c>
      <c r="D13" s="125">
        <v>4.8454110000000004</v>
      </c>
      <c r="G13" s="130"/>
    </row>
    <row r="14" spans="2:8" ht="15" customHeight="1">
      <c r="B14" s="129" t="s">
        <v>154</v>
      </c>
      <c r="C14" s="124">
        <v>312.78391199999999</v>
      </c>
      <c r="D14" s="125">
        <v>86.613455999999999</v>
      </c>
      <c r="G14" s="130"/>
    </row>
    <row r="15" spans="2:8" ht="15" customHeight="1">
      <c r="B15" s="129" t="s">
        <v>153</v>
      </c>
      <c r="C15" s="124">
        <v>47.351078999999999</v>
      </c>
      <c r="D15" s="125">
        <v>13.326034999999999</v>
      </c>
      <c r="G15" s="130"/>
    </row>
    <row r="16" spans="2:8" ht="15" customHeight="1">
      <c r="B16" s="129" t="s">
        <v>157</v>
      </c>
      <c r="C16" s="124">
        <v>25.057079000000002</v>
      </c>
      <c r="D16" s="125">
        <v>7.3558110000000001</v>
      </c>
      <c r="G16" s="130"/>
    </row>
    <row r="17" spans="2:20" ht="15" customHeight="1">
      <c r="B17" s="129" t="s">
        <v>249</v>
      </c>
      <c r="C17" s="124">
        <v>112.04491299999999</v>
      </c>
      <c r="D17" s="125">
        <v>38.02008</v>
      </c>
      <c r="G17" s="130"/>
    </row>
    <row r="18" spans="2:20" ht="15" customHeight="1">
      <c r="B18" s="129" t="s">
        <v>147</v>
      </c>
      <c r="C18" s="124">
        <v>66.211286999999999</v>
      </c>
      <c r="D18" s="125">
        <v>24.164926000000001</v>
      </c>
      <c r="G18" s="130"/>
    </row>
    <row r="19" spans="2:20" ht="15" customHeight="1">
      <c r="B19" s="129" t="s">
        <v>250</v>
      </c>
      <c r="C19" s="124">
        <v>35.351492999999998</v>
      </c>
      <c r="D19" s="125">
        <v>13.035253000000001</v>
      </c>
      <c r="G19" s="130"/>
    </row>
    <row r="20" spans="2:20" ht="15" customHeight="1">
      <c r="B20" s="129" t="s">
        <v>152</v>
      </c>
      <c r="C20" s="124">
        <v>38.208295</v>
      </c>
      <c r="D20" s="125">
        <v>14.254080999999999</v>
      </c>
      <c r="G20" s="130"/>
    </row>
    <row r="21" spans="2:20" ht="15" customHeight="1">
      <c r="B21" s="129" t="s">
        <v>155</v>
      </c>
      <c r="C21" s="124">
        <v>12.727950999999999</v>
      </c>
      <c r="D21" s="125">
        <v>6.5619519999999998</v>
      </c>
      <c r="G21" s="130"/>
    </row>
    <row r="22" spans="2:20" ht="15" customHeight="1">
      <c r="B22" s="129" t="s">
        <v>156</v>
      </c>
      <c r="C22" s="124">
        <v>178.18700694990997</v>
      </c>
      <c r="D22" s="125">
        <v>109.9880233792</v>
      </c>
      <c r="G22" s="130"/>
    </row>
    <row r="23" spans="2:20" ht="15" customHeight="1">
      <c r="B23" s="129" t="s">
        <v>251</v>
      </c>
      <c r="C23" s="124">
        <v>175.32271299999999</v>
      </c>
      <c r="D23" s="125">
        <v>117.261619</v>
      </c>
      <c r="G23" s="130"/>
    </row>
    <row r="24" spans="2:20" ht="15" customHeight="1">
      <c r="B24" s="129" t="s">
        <v>252</v>
      </c>
      <c r="C24" s="124">
        <v>48.872179000000003</v>
      </c>
      <c r="D24" s="125">
        <v>35.216700000000003</v>
      </c>
      <c r="G24" s="130"/>
    </row>
    <row r="25" spans="2:20" ht="15" customHeight="1">
      <c r="B25" s="132" t="s">
        <v>161</v>
      </c>
      <c r="C25" s="124">
        <v>136.17919000000001</v>
      </c>
      <c r="D25" s="125">
        <v>133.92141000000001</v>
      </c>
      <c r="G25" s="130"/>
    </row>
    <row r="26" spans="2:20" ht="15" customHeight="1">
      <c r="B26" s="129" t="s">
        <v>149</v>
      </c>
      <c r="C26" s="124">
        <v>293.745385</v>
      </c>
      <c r="D26" s="125">
        <v>310.25435499999998</v>
      </c>
      <c r="G26" s="130"/>
    </row>
    <row r="27" spans="2:20" ht="15" customHeight="1">
      <c r="B27" s="129" t="s">
        <v>253</v>
      </c>
      <c r="C27" s="124">
        <v>10.622897</v>
      </c>
      <c r="D27" s="125">
        <v>12.504262000000001</v>
      </c>
      <c r="G27" s="130"/>
      <c r="I27" s="133"/>
      <c r="J27" s="133"/>
      <c r="K27" s="133"/>
      <c r="L27" s="133"/>
      <c r="M27" s="133"/>
      <c r="N27" s="133"/>
      <c r="O27" s="133"/>
      <c r="P27" s="133"/>
      <c r="Q27" s="133"/>
      <c r="R27" s="133"/>
      <c r="S27" s="133"/>
      <c r="T27" s="133"/>
    </row>
    <row r="28" spans="2:20" ht="15" customHeight="1">
      <c r="B28" s="131" t="s">
        <v>254</v>
      </c>
      <c r="C28" s="124">
        <v>213.42435</v>
      </c>
      <c r="D28" s="125">
        <v>263.144791</v>
      </c>
      <c r="G28" s="130"/>
    </row>
    <row r="29" spans="2:20" ht="15" customHeight="1">
      <c r="B29" s="134"/>
      <c r="C29" s="127"/>
      <c r="D29" s="128"/>
      <c r="G29" s="130"/>
    </row>
    <row r="30" spans="2:20" ht="15" customHeight="1">
      <c r="B30" s="135" t="s">
        <v>143</v>
      </c>
      <c r="C30" s="124">
        <v>313.739124</v>
      </c>
      <c r="D30" s="125">
        <v>126.09186</v>
      </c>
      <c r="G30" s="136"/>
    </row>
    <row r="31" spans="2:20" ht="15" customHeight="1">
      <c r="B31" s="137"/>
      <c r="C31" s="138"/>
      <c r="D31" s="138"/>
      <c r="G31" s="136"/>
    </row>
    <row r="32" spans="2:20" ht="15" customHeight="1">
      <c r="B32" s="139" t="s">
        <v>255</v>
      </c>
      <c r="C32" s="124">
        <v>153.09017900000001</v>
      </c>
      <c r="D32" s="125">
        <v>21.117182</v>
      </c>
      <c r="G32" s="136"/>
    </row>
    <row r="33" spans="2:8" ht="15" customHeight="1">
      <c r="B33" s="139"/>
      <c r="C33" s="127"/>
      <c r="D33" s="128"/>
      <c r="G33" s="136"/>
    </row>
    <row r="34" spans="2:8" ht="15" customHeight="1">
      <c r="B34" s="140" t="s">
        <v>256</v>
      </c>
      <c r="C34" s="124">
        <v>1.6061989999999999</v>
      </c>
      <c r="D34" s="125">
        <v>0.349912</v>
      </c>
      <c r="G34" s="136"/>
    </row>
    <row r="35" spans="2:8">
      <c r="B35" s="139" t="s">
        <v>257</v>
      </c>
      <c r="C35" s="124">
        <v>295.28281800000002</v>
      </c>
      <c r="D35" s="125">
        <v>133.45556300000001</v>
      </c>
      <c r="G35" s="136"/>
    </row>
    <row r="36" spans="2:8">
      <c r="G36" s="136"/>
    </row>
    <row r="37" spans="2:8">
      <c r="G37" s="136"/>
    </row>
    <row r="44" spans="2:8">
      <c r="H44" s="118" t="s">
        <v>258</v>
      </c>
    </row>
    <row r="45" spans="2:8">
      <c r="H45" s="141" t="s">
        <v>259</v>
      </c>
    </row>
    <row r="46" spans="2:8">
      <c r="H46" s="141" t="s">
        <v>260</v>
      </c>
    </row>
    <row r="47" spans="2:8">
      <c r="H47" s="142" t="s">
        <v>261</v>
      </c>
    </row>
  </sheetData>
  <mergeCells count="1">
    <mergeCell ref="C3:D3"/>
  </mergeCells>
  <pageMargins left="0.44392156862745108" right="0.44392156862745108" top="0.44392156862745108" bottom="0.19686274509803925" header="0.50980392156862753" footer="0.50980392156862753"/>
  <pageSetup paperSize="9" scale="76" fitToHeight="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B5AF-314B-4EF6-804E-5D51B70CD4AC}">
  <sheetPr>
    <pageSetUpPr fitToPage="1"/>
  </sheetPr>
  <dimension ref="A1:U248"/>
  <sheetViews>
    <sheetView showGridLines="0" zoomScaleNormal="100" workbookViewId="0">
      <pane xSplit="1" ySplit="1" topLeftCell="H2" activePane="bottomRight" state="frozen"/>
      <selection activeCell="D1" sqref="D1"/>
      <selection pane="topRight" activeCell="D1" sqref="D1"/>
      <selection pane="bottomLeft" activeCell="D1" sqref="D1"/>
      <selection pane="bottomRight" activeCell="A36" sqref="A36"/>
    </sheetView>
  </sheetViews>
  <sheetFormatPr defaultColWidth="9.1328125" defaultRowHeight="11.45" customHeight="1"/>
  <cols>
    <col min="1" max="1" width="50.73046875" style="13" customWidth="1"/>
    <col min="2" max="17" width="10.73046875" style="26" customWidth="1"/>
    <col min="18" max="18" width="9.1328125" style="13"/>
    <col min="19" max="19" width="20.86328125" style="13" bestFit="1" customWidth="1"/>
    <col min="20" max="20" width="15.265625" style="13" bestFit="1" customWidth="1"/>
    <col min="21" max="21" width="13.265625" style="13" bestFit="1" customWidth="1"/>
    <col min="22" max="16384" width="9.1328125" style="13"/>
  </cols>
  <sheetData>
    <row r="1" spans="1:17" ht="13.5" customHeight="1">
      <c r="A1" s="11" t="s">
        <v>20</v>
      </c>
      <c r="B1" s="12">
        <v>2000</v>
      </c>
      <c r="C1" s="12">
        <v>2001</v>
      </c>
      <c r="D1" s="12">
        <v>2002</v>
      </c>
      <c r="E1" s="12">
        <v>2003</v>
      </c>
      <c r="F1" s="12">
        <v>2004</v>
      </c>
      <c r="G1" s="12">
        <v>2005</v>
      </c>
      <c r="H1" s="12">
        <v>2006</v>
      </c>
      <c r="I1" s="12">
        <v>2007</v>
      </c>
      <c r="J1" s="12">
        <v>2008</v>
      </c>
      <c r="K1" s="12">
        <v>2009</v>
      </c>
      <c r="L1" s="12">
        <v>2010</v>
      </c>
      <c r="M1" s="12">
        <v>2011</v>
      </c>
      <c r="N1" s="12">
        <v>2012</v>
      </c>
      <c r="O1" s="12">
        <v>2013</v>
      </c>
      <c r="P1" s="12">
        <v>2014</v>
      </c>
      <c r="Q1" s="12">
        <v>2015</v>
      </c>
    </row>
    <row r="3" spans="1:17" ht="11.45" customHeight="1">
      <c r="A3" s="14" t="s">
        <v>21</v>
      </c>
      <c r="B3" s="15">
        <f>[2]TrRoad_act!B57</f>
        <v>256144294.17904755</v>
      </c>
      <c r="C3" s="15">
        <f>[2]TrRoad_act!C57</f>
        <v>263427961.88082531</v>
      </c>
      <c r="D3" s="15">
        <f>[2]TrRoad_act!D57</f>
        <v>268820935.21092725</v>
      </c>
      <c r="E3" s="15">
        <f>[2]TrRoad_act!E57</f>
        <v>273658329.24138331</v>
      </c>
      <c r="F3" s="15">
        <f>[2]TrRoad_act!F57</f>
        <v>278404118.85675418</v>
      </c>
      <c r="G3" s="15">
        <f>[2]TrRoad_act!G57</f>
        <v>284589505.33850813</v>
      </c>
      <c r="H3" s="15">
        <f>[2]TrRoad_act!H57</f>
        <v>291258991.73345572</v>
      </c>
      <c r="I3" s="15">
        <f>[2]TrRoad_act!I57</f>
        <v>298753086.69491667</v>
      </c>
      <c r="J3" s="15">
        <f>[2]TrRoad_act!J57</f>
        <v>303748883.90327168</v>
      </c>
      <c r="K3" s="15">
        <f>[2]TrRoad_act!K57</f>
        <v>305611817.55668062</v>
      </c>
      <c r="L3" s="15">
        <f>[2]TrRoad_act!L57</f>
        <v>310156348.9660989</v>
      </c>
      <c r="M3" s="15">
        <f>[2]TrRoad_act!M57</f>
        <v>313582448.45298815</v>
      </c>
      <c r="N3" s="15">
        <f>[2]TrRoad_act!N57</f>
        <v>314987025.31172669</v>
      </c>
      <c r="O3" s="15">
        <f>[2]TrRoad_act!O57</f>
        <v>319608426.47037679</v>
      </c>
      <c r="P3" s="15">
        <f>[2]TrRoad_act!P57</f>
        <v>323509058.58149427</v>
      </c>
      <c r="Q3" s="15">
        <f>[2]TrRoad_act!Q57</f>
        <v>327835506.99146843</v>
      </c>
    </row>
    <row r="4" spans="1:17" ht="11.45" customHeight="1">
      <c r="A4" s="16" t="s">
        <v>22</v>
      </c>
      <c r="B4" s="17">
        <f>[2]TrRoad_act!B58</f>
        <v>227942846</v>
      </c>
      <c r="C4" s="17">
        <f>[2]TrRoad_act!C58</f>
        <v>234377604</v>
      </c>
      <c r="D4" s="17">
        <f>[2]TrRoad_act!D58</f>
        <v>239280894</v>
      </c>
      <c r="E4" s="17">
        <f>[2]TrRoad_act!E58</f>
        <v>243548497</v>
      </c>
      <c r="F4" s="17">
        <f>[2]TrRoad_act!F58</f>
        <v>247577889</v>
      </c>
      <c r="G4" s="17">
        <f>[2]TrRoad_act!G58</f>
        <v>253066482</v>
      </c>
      <c r="H4" s="17">
        <f>[2]TrRoad_act!H58</f>
        <v>258973453</v>
      </c>
      <c r="I4" s="17">
        <f>[2]TrRoad_act!I58</f>
        <v>265190216</v>
      </c>
      <c r="J4" s="17">
        <f>[2]TrRoad_act!J58</f>
        <v>269860619</v>
      </c>
      <c r="K4" s="17">
        <f>[2]TrRoad_act!K58</f>
        <v>272113428</v>
      </c>
      <c r="L4" s="17">
        <f>[2]TrRoad_act!L58</f>
        <v>276529092</v>
      </c>
      <c r="M4" s="17">
        <f>[2]TrRoad_act!M58</f>
        <v>279812599</v>
      </c>
      <c r="N4" s="17">
        <f>[2]TrRoad_act!N58</f>
        <v>281549162</v>
      </c>
      <c r="O4" s="17">
        <f>[2]TrRoad_act!O58</f>
        <v>286000218</v>
      </c>
      <c r="P4" s="17">
        <f>[2]TrRoad_act!P58</f>
        <v>289308296</v>
      </c>
      <c r="Q4" s="17">
        <f>[2]TrRoad_act!Q58</f>
        <v>292751201</v>
      </c>
    </row>
    <row r="5" spans="1:17" ht="11.45" customHeight="1">
      <c r="A5" s="18" t="s">
        <v>23</v>
      </c>
      <c r="B5" s="19">
        <f>[2]TrRoad_act!B59</f>
        <v>26679508</v>
      </c>
      <c r="C5" s="19">
        <f>[2]TrRoad_act!C59</f>
        <v>27609356</v>
      </c>
      <c r="D5" s="19">
        <f>[2]TrRoad_act!D59</f>
        <v>28647121</v>
      </c>
      <c r="E5" s="19">
        <f>[2]TrRoad_act!E59</f>
        <v>29429695</v>
      </c>
      <c r="F5" s="19">
        <f>[2]TrRoad_act!F59</f>
        <v>30192633</v>
      </c>
      <c r="G5" s="19">
        <f>[2]TrRoad_act!G59</f>
        <v>31273941</v>
      </c>
      <c r="H5" s="19">
        <f>[2]TrRoad_act!H59</f>
        <v>32303391</v>
      </c>
      <c r="I5" s="19">
        <f>[2]TrRoad_act!I59</f>
        <v>33513997</v>
      </c>
      <c r="J5" s="19">
        <f>[2]TrRoad_act!J59</f>
        <v>34753905</v>
      </c>
      <c r="K5" s="19">
        <f>[2]TrRoad_act!K59</f>
        <v>35320124</v>
      </c>
      <c r="L5" s="19">
        <f>[2]TrRoad_act!L59</f>
        <v>35884391</v>
      </c>
      <c r="M5" s="19">
        <f>[2]TrRoad_act!M59</f>
        <v>36307796</v>
      </c>
      <c r="N5" s="19">
        <f>[2]TrRoad_act!N59</f>
        <v>36013088</v>
      </c>
      <c r="O5" s="19">
        <f>[2]TrRoad_act!O59</f>
        <v>36192222</v>
      </c>
      <c r="P5" s="19">
        <f>[2]TrRoad_act!P59</f>
        <v>36564027</v>
      </c>
      <c r="Q5" s="19">
        <f>[2]TrRoad_act!Q59</f>
        <v>37036579</v>
      </c>
    </row>
    <row r="6" spans="1:17" ht="11.45" customHeight="1">
      <c r="A6" s="20" t="s">
        <v>24</v>
      </c>
      <c r="B6" s="21">
        <f>[2]TrRoad_act!B60</f>
        <v>200599391</v>
      </c>
      <c r="C6" s="21">
        <f>[2]TrRoad_act!C60</f>
        <v>206096297</v>
      </c>
      <c r="D6" s="21">
        <f>[2]TrRoad_act!D60</f>
        <v>209967381</v>
      </c>
      <c r="E6" s="21">
        <f>[2]TrRoad_act!E60</f>
        <v>213447603</v>
      </c>
      <c r="F6" s="21">
        <f>[2]TrRoad_act!F60</f>
        <v>216710017</v>
      </c>
      <c r="G6" s="21">
        <f>[2]TrRoad_act!G60</f>
        <v>221125428</v>
      </c>
      <c r="H6" s="21">
        <f>[2]TrRoad_act!H60</f>
        <v>226000715</v>
      </c>
      <c r="I6" s="21">
        <f>[2]TrRoad_act!I60</f>
        <v>231005293</v>
      </c>
      <c r="J6" s="21">
        <f>[2]TrRoad_act!J60</f>
        <v>234426746</v>
      </c>
      <c r="K6" s="21">
        <f>[2]TrRoad_act!K60</f>
        <v>236114507</v>
      </c>
      <c r="L6" s="21">
        <f>[2]TrRoad_act!L60</f>
        <v>239968731</v>
      </c>
      <c r="M6" s="21">
        <f>[2]TrRoad_act!M60</f>
        <v>242827586</v>
      </c>
      <c r="N6" s="21">
        <f>[2]TrRoad_act!N60</f>
        <v>244863667</v>
      </c>
      <c r="O6" s="21">
        <f>[2]TrRoad_act!O60</f>
        <v>249130639</v>
      </c>
      <c r="P6" s="21">
        <f>[2]TrRoad_act!P60</f>
        <v>252056715</v>
      </c>
      <c r="Q6" s="21">
        <f>[2]TrRoad_act!Q60</f>
        <v>255004455</v>
      </c>
    </row>
    <row r="7" spans="1:17" ht="11.45" customHeight="1">
      <c r="A7" s="22" t="s">
        <v>25</v>
      </c>
      <c r="B7" s="23">
        <f>[2]TrRoad_act!B61</f>
        <v>158855956</v>
      </c>
      <c r="C7" s="23">
        <f>[2]TrRoad_act!C61</f>
        <v>160086903</v>
      </c>
      <c r="D7" s="23">
        <f>[2]TrRoad_act!D61</f>
        <v>159210184</v>
      </c>
      <c r="E7" s="23">
        <f>[2]TrRoad_act!E61</f>
        <v>157556134</v>
      </c>
      <c r="F7" s="23">
        <f>[2]TrRoad_act!F61</f>
        <v>155284913</v>
      </c>
      <c r="G7" s="23">
        <f>[2]TrRoad_act!G61</f>
        <v>154388861</v>
      </c>
      <c r="H7" s="23">
        <f>[2]TrRoad_act!H61</f>
        <v>153000612</v>
      </c>
      <c r="I7" s="23">
        <f>[2]TrRoad_act!I61</f>
        <v>152669704</v>
      </c>
      <c r="J7" s="23">
        <f>[2]TrRoad_act!J61</f>
        <v>150364082</v>
      </c>
      <c r="K7" s="23">
        <f>[2]TrRoad_act!K61</f>
        <v>147365482</v>
      </c>
      <c r="L7" s="23">
        <f>[2]TrRoad_act!L61</f>
        <v>145998073</v>
      </c>
      <c r="M7" s="23">
        <f>[2]TrRoad_act!M61</f>
        <v>144080609</v>
      </c>
      <c r="N7" s="23">
        <f>[2]TrRoad_act!N61</f>
        <v>141772302</v>
      </c>
      <c r="O7" s="23">
        <f>[2]TrRoad_act!O61</f>
        <v>140845134</v>
      </c>
      <c r="P7" s="23">
        <f>[2]TrRoad_act!P61</f>
        <v>139854618</v>
      </c>
      <c r="Q7" s="23">
        <f>[2]TrRoad_act!Q61</f>
        <v>139055432</v>
      </c>
    </row>
    <row r="8" spans="1:17" ht="11.45" customHeight="1">
      <c r="A8" s="22" t="s">
        <v>26</v>
      </c>
      <c r="B8" s="23">
        <f>[2]TrRoad_act!B62</f>
        <v>37724220</v>
      </c>
      <c r="C8" s="23">
        <f>[2]TrRoad_act!C62</f>
        <v>41413208</v>
      </c>
      <c r="D8" s="23">
        <f>[2]TrRoad_act!D62</f>
        <v>45664297</v>
      </c>
      <c r="E8" s="23">
        <f>[2]TrRoad_act!E62</f>
        <v>50212367</v>
      </c>
      <c r="F8" s="23">
        <f>[2]TrRoad_act!F62</f>
        <v>55448971</v>
      </c>
      <c r="G8" s="23">
        <f>[2]TrRoad_act!G62</f>
        <v>60408251</v>
      </c>
      <c r="H8" s="23">
        <f>[2]TrRoad_act!H62</f>
        <v>66388125</v>
      </c>
      <c r="I8" s="23">
        <f>[2]TrRoad_act!I62</f>
        <v>71405384</v>
      </c>
      <c r="J8" s="23">
        <f>[2]TrRoad_act!J62</f>
        <v>76862917</v>
      </c>
      <c r="K8" s="23">
        <f>[2]TrRoad_act!K62</f>
        <v>81238312</v>
      </c>
      <c r="L8" s="23">
        <f>[2]TrRoad_act!L62</f>
        <v>86017480</v>
      </c>
      <c r="M8" s="23">
        <f>[2]TrRoad_act!M62</f>
        <v>90815705</v>
      </c>
      <c r="N8" s="23">
        <f>[2]TrRoad_act!N62</f>
        <v>94836497</v>
      </c>
      <c r="O8" s="23">
        <f>[2]TrRoad_act!O62</f>
        <v>99612472</v>
      </c>
      <c r="P8" s="23">
        <f>[2]TrRoad_act!P62</f>
        <v>103154291</v>
      </c>
      <c r="Q8" s="23">
        <f>[2]TrRoad_act!Q62</f>
        <v>106612315</v>
      </c>
    </row>
    <row r="9" spans="1:17" ht="11.45" customHeight="1">
      <c r="A9" s="22" t="s">
        <v>27</v>
      </c>
      <c r="B9" s="23">
        <f>[2]TrRoad_act!B63</f>
        <v>3730015</v>
      </c>
      <c r="C9" s="23">
        <f>[2]TrRoad_act!C63</f>
        <v>4257955</v>
      </c>
      <c r="D9" s="23">
        <f>[2]TrRoad_act!D63</f>
        <v>4753347</v>
      </c>
      <c r="E9" s="23">
        <f>[2]TrRoad_act!E63</f>
        <v>5341617</v>
      </c>
      <c r="F9" s="23">
        <f>[2]TrRoad_act!F63</f>
        <v>5628901</v>
      </c>
      <c r="G9" s="23">
        <f>[2]TrRoad_act!G63</f>
        <v>5881840</v>
      </c>
      <c r="H9" s="23">
        <f>[2]TrRoad_act!H63</f>
        <v>6086089</v>
      </c>
      <c r="I9" s="23">
        <f>[2]TrRoad_act!I63</f>
        <v>6334989</v>
      </c>
      <c r="J9" s="23">
        <f>[2]TrRoad_act!J63</f>
        <v>6520408</v>
      </c>
      <c r="K9" s="23">
        <f>[2]TrRoad_act!K63</f>
        <v>6755828</v>
      </c>
      <c r="L9" s="23">
        <f>[2]TrRoad_act!L63</f>
        <v>7017824</v>
      </c>
      <c r="M9" s="23">
        <f>[2]TrRoad_act!M63</f>
        <v>6940405</v>
      </c>
      <c r="N9" s="23">
        <f>[2]TrRoad_act!N63</f>
        <v>7119510</v>
      </c>
      <c r="O9" s="23">
        <f>[2]TrRoad_act!O63</f>
        <v>7401821</v>
      </c>
      <c r="P9" s="23">
        <f>[2]TrRoad_act!P63</f>
        <v>7614498</v>
      </c>
      <c r="Q9" s="23">
        <f>[2]TrRoad_act!Q63</f>
        <v>7685081</v>
      </c>
    </row>
    <row r="10" spans="1:17" ht="11.45" customHeight="1">
      <c r="A10" s="22" t="s">
        <v>28</v>
      </c>
      <c r="B10" s="23">
        <f>[2]TrRoad_act!B64</f>
        <v>289200</v>
      </c>
      <c r="C10" s="23">
        <f>[2]TrRoad_act!C64</f>
        <v>338231</v>
      </c>
      <c r="D10" s="23">
        <f>[2]TrRoad_act!D64</f>
        <v>339553</v>
      </c>
      <c r="E10" s="23">
        <f>[2]TrRoad_act!E64</f>
        <v>337476</v>
      </c>
      <c r="F10" s="23">
        <f>[2]TrRoad_act!F64</f>
        <v>347219</v>
      </c>
      <c r="G10" s="23">
        <f>[2]TrRoad_act!G64</f>
        <v>446461</v>
      </c>
      <c r="H10" s="23">
        <f>[2]TrRoad_act!H64</f>
        <v>525839</v>
      </c>
      <c r="I10" s="23">
        <f>[2]TrRoad_act!I64</f>
        <v>595140</v>
      </c>
      <c r="J10" s="23">
        <f>[2]TrRoad_act!J64</f>
        <v>678143</v>
      </c>
      <c r="K10" s="23">
        <f>[2]TrRoad_act!K64</f>
        <v>752594</v>
      </c>
      <c r="L10" s="23">
        <f>[2]TrRoad_act!L64</f>
        <v>926798</v>
      </c>
      <c r="M10" s="23">
        <f>[2]TrRoad_act!M64</f>
        <v>965753</v>
      </c>
      <c r="N10" s="23">
        <f>[2]TrRoad_act!N64</f>
        <v>1089082</v>
      </c>
      <c r="O10" s="23">
        <f>[2]TrRoad_act!O64</f>
        <v>1175568</v>
      </c>
      <c r="P10" s="23">
        <f>[2]TrRoad_act!P64</f>
        <v>1238936</v>
      </c>
      <c r="Q10" s="23">
        <f>[2]TrRoad_act!Q64</f>
        <v>1313031</v>
      </c>
    </row>
    <row r="11" spans="1:17" ht="11.45" customHeight="1">
      <c r="A11" s="22" t="s">
        <v>29</v>
      </c>
      <c r="B11" s="23">
        <f>[2]TrRoad_act!B65</f>
        <v>0</v>
      </c>
      <c r="C11" s="23">
        <f>[2]TrRoad_act!C65</f>
        <v>0</v>
      </c>
      <c r="D11" s="23">
        <f>[2]TrRoad_act!D65</f>
        <v>0</v>
      </c>
      <c r="E11" s="23">
        <f>[2]TrRoad_act!E65</f>
        <v>0</v>
      </c>
      <c r="F11" s="23">
        <f>[2]TrRoad_act!F65</f>
        <v>0</v>
      </c>
      <c r="G11" s="23">
        <f>[2]TrRoad_act!G65</f>
        <v>0</v>
      </c>
      <c r="H11" s="23">
        <f>[2]TrRoad_act!H65</f>
        <v>0</v>
      </c>
      <c r="I11" s="23">
        <f>[2]TrRoad_act!I65</f>
        <v>0</v>
      </c>
      <c r="J11" s="23">
        <f>[2]TrRoad_act!J65</f>
        <v>132</v>
      </c>
      <c r="K11" s="23">
        <f>[2]TrRoad_act!K65</f>
        <v>165</v>
      </c>
      <c r="L11" s="23">
        <f>[2]TrRoad_act!L65</f>
        <v>389</v>
      </c>
      <c r="M11" s="23">
        <f>[2]TrRoad_act!M65</f>
        <v>608</v>
      </c>
      <c r="N11" s="23">
        <f>[2]TrRoad_act!N65</f>
        <v>6805</v>
      </c>
      <c r="O11" s="23">
        <f>[2]TrRoad_act!O65</f>
        <v>30848</v>
      </c>
      <c r="P11" s="23">
        <f>[2]TrRoad_act!P65</f>
        <v>92956</v>
      </c>
      <c r="Q11" s="23">
        <f>[2]TrRoad_act!Q65</f>
        <v>181560</v>
      </c>
    </row>
    <row r="12" spans="1:17" ht="11.45" customHeight="1">
      <c r="A12" s="22" t="s">
        <v>30</v>
      </c>
      <c r="B12" s="23">
        <f>[2]TrRoad_act!B66</f>
        <v>0</v>
      </c>
      <c r="C12" s="23">
        <f>[2]TrRoad_act!C66</f>
        <v>0</v>
      </c>
      <c r="D12" s="23">
        <f>[2]TrRoad_act!D66</f>
        <v>0</v>
      </c>
      <c r="E12" s="23">
        <f>[2]TrRoad_act!E66</f>
        <v>9</v>
      </c>
      <c r="F12" s="23">
        <f>[2]TrRoad_act!F66</f>
        <v>13</v>
      </c>
      <c r="G12" s="23">
        <f>[2]TrRoad_act!G66</f>
        <v>15</v>
      </c>
      <c r="H12" s="23">
        <f>[2]TrRoad_act!H66</f>
        <v>50</v>
      </c>
      <c r="I12" s="23">
        <f>[2]TrRoad_act!I66</f>
        <v>76</v>
      </c>
      <c r="J12" s="23">
        <f>[2]TrRoad_act!J66</f>
        <v>1064</v>
      </c>
      <c r="K12" s="23">
        <f>[2]TrRoad_act!K66</f>
        <v>2126</v>
      </c>
      <c r="L12" s="23">
        <f>[2]TrRoad_act!L66</f>
        <v>8167</v>
      </c>
      <c r="M12" s="23">
        <f>[2]TrRoad_act!M66</f>
        <v>24506</v>
      </c>
      <c r="N12" s="23">
        <f>[2]TrRoad_act!N66</f>
        <v>39471</v>
      </c>
      <c r="O12" s="23">
        <f>[2]TrRoad_act!O66</f>
        <v>64796</v>
      </c>
      <c r="P12" s="23">
        <f>[2]TrRoad_act!P66</f>
        <v>101416</v>
      </c>
      <c r="Q12" s="23">
        <f>[2]TrRoad_act!Q66</f>
        <v>157036</v>
      </c>
    </row>
    <row r="13" spans="1:17" ht="11.45" customHeight="1">
      <c r="A13" s="20" t="s">
        <v>31</v>
      </c>
      <c r="B13" s="21">
        <f>[2]TrRoad_act!B67</f>
        <v>663947</v>
      </c>
      <c r="C13" s="21">
        <f>[2]TrRoad_act!C67</f>
        <v>671951</v>
      </c>
      <c r="D13" s="21">
        <f>[2]TrRoad_act!D67</f>
        <v>666392</v>
      </c>
      <c r="E13" s="21">
        <f>[2]TrRoad_act!E67</f>
        <v>671199</v>
      </c>
      <c r="F13" s="21">
        <f>[2]TrRoad_act!F67</f>
        <v>675239</v>
      </c>
      <c r="G13" s="21">
        <f>[2]TrRoad_act!G67</f>
        <v>667113</v>
      </c>
      <c r="H13" s="21">
        <f>[2]TrRoad_act!H67</f>
        <v>669347</v>
      </c>
      <c r="I13" s="21">
        <f>[2]TrRoad_act!I67</f>
        <v>670926</v>
      </c>
      <c r="J13" s="21">
        <f>[2]TrRoad_act!J67</f>
        <v>679968</v>
      </c>
      <c r="K13" s="21">
        <f>[2]TrRoad_act!K67</f>
        <v>678797</v>
      </c>
      <c r="L13" s="21">
        <f>[2]TrRoad_act!L67</f>
        <v>675970</v>
      </c>
      <c r="M13" s="21">
        <f>[2]TrRoad_act!M67</f>
        <v>677217</v>
      </c>
      <c r="N13" s="21">
        <f>[2]TrRoad_act!N67</f>
        <v>672407</v>
      </c>
      <c r="O13" s="21">
        <f>[2]TrRoad_act!O67</f>
        <v>677357</v>
      </c>
      <c r="P13" s="21">
        <f>[2]TrRoad_act!P67</f>
        <v>687554</v>
      </c>
      <c r="Q13" s="21">
        <f>[2]TrRoad_act!Q67</f>
        <v>710167</v>
      </c>
    </row>
    <row r="14" spans="1:17" ht="11.45" customHeight="1">
      <c r="A14" s="22" t="s">
        <v>25</v>
      </c>
      <c r="B14" s="23">
        <f>[2]TrRoad_act!B68</f>
        <v>14605</v>
      </c>
      <c r="C14" s="23">
        <f>[2]TrRoad_act!C68</f>
        <v>13822</v>
      </c>
      <c r="D14" s="23">
        <f>[2]TrRoad_act!D68</f>
        <v>13094</v>
      </c>
      <c r="E14" s="23">
        <f>[2]TrRoad_act!E68</f>
        <v>11242</v>
      </c>
      <c r="F14" s="23">
        <f>[2]TrRoad_act!F68</f>
        <v>10158</v>
      </c>
      <c r="G14" s="23">
        <f>[2]TrRoad_act!G68</f>
        <v>9073</v>
      </c>
      <c r="H14" s="23">
        <f>[2]TrRoad_act!H68</f>
        <v>8454</v>
      </c>
      <c r="I14" s="23">
        <f>[2]TrRoad_act!I68</f>
        <v>7523</v>
      </c>
      <c r="J14" s="23">
        <f>[2]TrRoad_act!J68</f>
        <v>6926</v>
      </c>
      <c r="K14" s="23">
        <f>[2]TrRoad_act!K68</f>
        <v>6185</v>
      </c>
      <c r="L14" s="23">
        <f>[2]TrRoad_act!L68</f>
        <v>5664</v>
      </c>
      <c r="M14" s="23">
        <f>[2]TrRoad_act!M68</f>
        <v>5248</v>
      </c>
      <c r="N14" s="23">
        <f>[2]TrRoad_act!N68</f>
        <v>4881</v>
      </c>
      <c r="O14" s="23">
        <f>[2]TrRoad_act!O68</f>
        <v>5320</v>
      </c>
      <c r="P14" s="23">
        <f>[2]TrRoad_act!P68</f>
        <v>4517</v>
      </c>
      <c r="Q14" s="23">
        <f>[2]TrRoad_act!Q68</f>
        <v>4259</v>
      </c>
    </row>
    <row r="15" spans="1:17" ht="11.45" customHeight="1">
      <c r="A15" s="22" t="s">
        <v>26</v>
      </c>
      <c r="B15" s="23">
        <f>[2]TrRoad_act!B69</f>
        <v>642963</v>
      </c>
      <c r="C15" s="23">
        <f>[2]TrRoad_act!C69</f>
        <v>649691</v>
      </c>
      <c r="D15" s="23">
        <f>[2]TrRoad_act!D69</f>
        <v>644832</v>
      </c>
      <c r="E15" s="23">
        <f>[2]TrRoad_act!E69</f>
        <v>649240</v>
      </c>
      <c r="F15" s="23">
        <f>[2]TrRoad_act!F69</f>
        <v>652562</v>
      </c>
      <c r="G15" s="23">
        <f>[2]TrRoad_act!G69</f>
        <v>644096</v>
      </c>
      <c r="H15" s="23">
        <f>[2]TrRoad_act!H69</f>
        <v>644828</v>
      </c>
      <c r="I15" s="23">
        <f>[2]TrRoad_act!I69</f>
        <v>645585</v>
      </c>
      <c r="J15" s="23">
        <f>[2]TrRoad_act!J69</f>
        <v>653488</v>
      </c>
      <c r="K15" s="23">
        <f>[2]TrRoad_act!K69</f>
        <v>651693</v>
      </c>
      <c r="L15" s="23">
        <f>[2]TrRoad_act!L69</f>
        <v>648171</v>
      </c>
      <c r="M15" s="23">
        <f>[2]TrRoad_act!M69</f>
        <v>647470</v>
      </c>
      <c r="N15" s="23">
        <f>[2]TrRoad_act!N69</f>
        <v>641729</v>
      </c>
      <c r="O15" s="23">
        <f>[2]TrRoad_act!O69</f>
        <v>643303</v>
      </c>
      <c r="P15" s="23">
        <f>[2]TrRoad_act!P69</f>
        <v>651602</v>
      </c>
      <c r="Q15" s="23">
        <f>[2]TrRoad_act!Q69</f>
        <v>664879</v>
      </c>
    </row>
    <row r="16" spans="1:17" ht="11.45" customHeight="1">
      <c r="A16" s="22" t="s">
        <v>27</v>
      </c>
      <c r="B16" s="23">
        <f>[2]TrRoad_act!B70</f>
        <v>1225</v>
      </c>
      <c r="C16" s="23">
        <f>[2]TrRoad_act!C70</f>
        <v>1203</v>
      </c>
      <c r="D16" s="23">
        <f>[2]TrRoad_act!D70</f>
        <v>1138</v>
      </c>
      <c r="E16" s="23">
        <f>[2]TrRoad_act!E70</f>
        <v>1103</v>
      </c>
      <c r="F16" s="23">
        <f>[2]TrRoad_act!F70</f>
        <v>2248</v>
      </c>
      <c r="G16" s="23">
        <f>[2]TrRoad_act!G70</f>
        <v>2247</v>
      </c>
      <c r="H16" s="23">
        <f>[2]TrRoad_act!H70</f>
        <v>2167</v>
      </c>
      <c r="I16" s="23">
        <f>[2]TrRoad_act!I70</f>
        <v>2263</v>
      </c>
      <c r="J16" s="23">
        <f>[2]TrRoad_act!J70</f>
        <v>2282</v>
      </c>
      <c r="K16" s="23">
        <f>[2]TrRoad_act!K70</f>
        <v>2396</v>
      </c>
      <c r="L16" s="23">
        <f>[2]TrRoad_act!L70</f>
        <v>2375</v>
      </c>
      <c r="M16" s="23">
        <f>[2]TrRoad_act!M70</f>
        <v>2314</v>
      </c>
      <c r="N16" s="23">
        <f>[2]TrRoad_act!N70</f>
        <v>2212</v>
      </c>
      <c r="O16" s="23">
        <f>[2]TrRoad_act!O70</f>
        <v>2153</v>
      </c>
      <c r="P16" s="23">
        <f>[2]TrRoad_act!P70</f>
        <v>2116</v>
      </c>
      <c r="Q16" s="23">
        <f>[2]TrRoad_act!Q70</f>
        <v>2004</v>
      </c>
    </row>
    <row r="17" spans="1:21" ht="11.45" customHeight="1">
      <c r="A17" s="22" t="s">
        <v>28</v>
      </c>
      <c r="B17" s="23">
        <f>[2]TrRoad_act!B71</f>
        <v>3430</v>
      </c>
      <c r="C17" s="23">
        <f>[2]TrRoad_act!C71</f>
        <v>5453</v>
      </c>
      <c r="D17" s="23">
        <f>[2]TrRoad_act!D71</f>
        <v>5514</v>
      </c>
      <c r="E17" s="23">
        <f>[2]TrRoad_act!E71</f>
        <v>7848</v>
      </c>
      <c r="F17" s="23">
        <f>[2]TrRoad_act!F71</f>
        <v>8498</v>
      </c>
      <c r="G17" s="23">
        <f>[2]TrRoad_act!G71</f>
        <v>9526</v>
      </c>
      <c r="H17" s="23">
        <f>[2]TrRoad_act!H71</f>
        <v>11770</v>
      </c>
      <c r="I17" s="23">
        <f>[2]TrRoad_act!I71</f>
        <v>13446</v>
      </c>
      <c r="J17" s="23">
        <f>[2]TrRoad_act!J71</f>
        <v>15119</v>
      </c>
      <c r="K17" s="23">
        <f>[2]TrRoad_act!K71</f>
        <v>16318</v>
      </c>
      <c r="L17" s="23">
        <f>[2]TrRoad_act!L71</f>
        <v>17209</v>
      </c>
      <c r="M17" s="23">
        <f>[2]TrRoad_act!M71</f>
        <v>19523</v>
      </c>
      <c r="N17" s="23">
        <f>[2]TrRoad_act!N71</f>
        <v>20930</v>
      </c>
      <c r="O17" s="23">
        <f>[2]TrRoad_act!O71</f>
        <v>22803</v>
      </c>
      <c r="P17" s="23">
        <f>[2]TrRoad_act!P71</f>
        <v>25598</v>
      </c>
      <c r="Q17" s="23">
        <f>[2]TrRoad_act!Q71</f>
        <v>34907</v>
      </c>
    </row>
    <row r="18" spans="1:21" ht="11.45" customHeight="1">
      <c r="A18" s="22" t="s">
        <v>30</v>
      </c>
      <c r="B18" s="23">
        <f>[2]TrRoad_act!B72</f>
        <v>1724</v>
      </c>
      <c r="C18" s="23">
        <f>[2]TrRoad_act!C72</f>
        <v>1782</v>
      </c>
      <c r="D18" s="23">
        <f>[2]TrRoad_act!D72</f>
        <v>1814</v>
      </c>
      <c r="E18" s="23">
        <f>[2]TrRoad_act!E72</f>
        <v>1766</v>
      </c>
      <c r="F18" s="23">
        <f>[2]TrRoad_act!F72</f>
        <v>1773</v>
      </c>
      <c r="G18" s="23">
        <f>[2]TrRoad_act!G72</f>
        <v>2171</v>
      </c>
      <c r="H18" s="23">
        <f>[2]TrRoad_act!H72</f>
        <v>2128</v>
      </c>
      <c r="I18" s="23">
        <f>[2]TrRoad_act!I72</f>
        <v>2109</v>
      </c>
      <c r="J18" s="23">
        <f>[2]TrRoad_act!J72</f>
        <v>2153</v>
      </c>
      <c r="K18" s="23">
        <f>[2]TrRoad_act!K72</f>
        <v>2205</v>
      </c>
      <c r="L18" s="23">
        <f>[2]TrRoad_act!L72</f>
        <v>2551</v>
      </c>
      <c r="M18" s="23">
        <f>[2]TrRoad_act!M72</f>
        <v>2662</v>
      </c>
      <c r="N18" s="23">
        <f>[2]TrRoad_act!N72</f>
        <v>2655</v>
      </c>
      <c r="O18" s="23">
        <f>[2]TrRoad_act!O72</f>
        <v>3778</v>
      </c>
      <c r="P18" s="23">
        <f>[2]TrRoad_act!P72</f>
        <v>3721</v>
      </c>
      <c r="Q18" s="23">
        <f>[2]TrRoad_act!Q72</f>
        <v>4118</v>
      </c>
    </row>
    <row r="19" spans="1:21" ht="11.45" customHeight="1">
      <c r="A19" s="16" t="s">
        <v>32</v>
      </c>
      <c r="B19" s="17">
        <f>[2]TrRoad_act!B73</f>
        <v>28201448.179047562</v>
      </c>
      <c r="C19" s="17">
        <f>[2]TrRoad_act!C73</f>
        <v>29050357.880825322</v>
      </c>
      <c r="D19" s="17">
        <f>[2]TrRoad_act!D73</f>
        <v>29540041.210927226</v>
      </c>
      <c r="E19" s="17">
        <f>[2]TrRoad_act!E73</f>
        <v>30109832.241383344</v>
      </c>
      <c r="F19" s="17">
        <f>[2]TrRoad_act!F73</f>
        <v>30826229.856754202</v>
      </c>
      <c r="G19" s="17">
        <f>[2]TrRoad_act!G73</f>
        <v>31523023.338508099</v>
      </c>
      <c r="H19" s="17">
        <f>[2]TrRoad_act!H73</f>
        <v>32285538.733455695</v>
      </c>
      <c r="I19" s="17">
        <f>[2]TrRoad_act!I73</f>
        <v>33562870.694916643</v>
      </c>
      <c r="J19" s="17">
        <f>[2]TrRoad_act!J73</f>
        <v>33888264.90327166</v>
      </c>
      <c r="K19" s="17">
        <f>[2]TrRoad_act!K73</f>
        <v>33498389.55668062</v>
      </c>
      <c r="L19" s="17">
        <f>[2]TrRoad_act!L73</f>
        <v>33627256.966098927</v>
      </c>
      <c r="M19" s="17">
        <f>[2]TrRoad_act!M73</f>
        <v>33769849.45298817</v>
      </c>
      <c r="N19" s="17">
        <f>[2]TrRoad_act!N73</f>
        <v>33437863.31172666</v>
      </c>
      <c r="O19" s="17">
        <f>[2]TrRoad_act!O73</f>
        <v>33608208.470376797</v>
      </c>
      <c r="P19" s="17">
        <f>[2]TrRoad_act!P73</f>
        <v>34200762.581494287</v>
      </c>
      <c r="Q19" s="17">
        <f>[2]TrRoad_act!Q73</f>
        <v>35084305.991468422</v>
      </c>
    </row>
    <row r="20" spans="1:21" ht="11.45" customHeight="1">
      <c r="A20" s="18" t="s">
        <v>33</v>
      </c>
      <c r="B20" s="19">
        <f>[2]TrRoad_act!B74</f>
        <v>22894199</v>
      </c>
      <c r="C20" s="19">
        <f>[2]TrRoad_act!C74</f>
        <v>23651287</v>
      </c>
      <c r="D20" s="19">
        <f>[2]TrRoad_act!D74</f>
        <v>24043841</v>
      </c>
      <c r="E20" s="19">
        <f>[2]TrRoad_act!E74</f>
        <v>24574075</v>
      </c>
      <c r="F20" s="19">
        <f>[2]TrRoad_act!F74</f>
        <v>25255875</v>
      </c>
      <c r="G20" s="19">
        <f>[2]TrRoad_act!G74</f>
        <v>25916468</v>
      </c>
      <c r="H20" s="19">
        <f>[2]TrRoad_act!H74</f>
        <v>26555673</v>
      </c>
      <c r="I20" s="19">
        <f>[2]TrRoad_act!I74</f>
        <v>27819515</v>
      </c>
      <c r="J20" s="19">
        <f>[2]TrRoad_act!J74</f>
        <v>28067306</v>
      </c>
      <c r="K20" s="19">
        <f>[2]TrRoad_act!K74</f>
        <v>27733367</v>
      </c>
      <c r="L20" s="19">
        <f>[2]TrRoad_act!L74</f>
        <v>27890843</v>
      </c>
      <c r="M20" s="19">
        <f>[2]TrRoad_act!M74</f>
        <v>27995901</v>
      </c>
      <c r="N20" s="19">
        <f>[2]TrRoad_act!N74</f>
        <v>27734174</v>
      </c>
      <c r="O20" s="19">
        <f>[2]TrRoad_act!O74</f>
        <v>27887887</v>
      </c>
      <c r="P20" s="19">
        <f>[2]TrRoad_act!P74</f>
        <v>28400895</v>
      </c>
      <c r="Q20" s="19">
        <f>[2]TrRoad_act!Q74</f>
        <v>29147375</v>
      </c>
    </row>
    <row r="21" spans="1:21" ht="11.45" customHeight="1">
      <c r="A21" s="22" t="s">
        <v>25</v>
      </c>
      <c r="B21" s="23">
        <f>[2]TrRoad_act!B75</f>
        <v>4256246</v>
      </c>
      <c r="C21" s="23">
        <f>[2]TrRoad_act!C75</f>
        <v>4129059</v>
      </c>
      <c r="D21" s="23">
        <f>[2]TrRoad_act!D75</f>
        <v>3876127</v>
      </c>
      <c r="E21" s="23">
        <f>[2]TrRoad_act!E75</f>
        <v>3698441</v>
      </c>
      <c r="F21" s="23">
        <f>[2]TrRoad_act!F75</f>
        <v>3472911</v>
      </c>
      <c r="G21" s="23">
        <f>[2]TrRoad_act!G75</f>
        <v>3303603</v>
      </c>
      <c r="H21" s="23">
        <f>[2]TrRoad_act!H75</f>
        <v>3150880</v>
      </c>
      <c r="I21" s="23">
        <f>[2]TrRoad_act!I75</f>
        <v>3018511</v>
      </c>
      <c r="J21" s="23">
        <f>[2]TrRoad_act!J75</f>
        <v>2945459</v>
      </c>
      <c r="K21" s="23">
        <f>[2]TrRoad_act!K75</f>
        <v>2774534</v>
      </c>
      <c r="L21" s="23">
        <f>[2]TrRoad_act!L75</f>
        <v>2663701</v>
      </c>
      <c r="M21" s="23">
        <f>[2]TrRoad_act!M75</f>
        <v>2535325</v>
      </c>
      <c r="N21" s="23">
        <f>[2]TrRoad_act!N75</f>
        <v>2414411</v>
      </c>
      <c r="O21" s="23">
        <f>[2]TrRoad_act!O75</f>
        <v>2340037</v>
      </c>
      <c r="P21" s="23">
        <f>[2]TrRoad_act!P75</f>
        <v>2239165</v>
      </c>
      <c r="Q21" s="23">
        <f>[2]TrRoad_act!Q75</f>
        <v>2226999</v>
      </c>
    </row>
    <row r="22" spans="1:21" ht="11.45" customHeight="1">
      <c r="A22" s="22" t="s">
        <v>26</v>
      </c>
      <c r="B22" s="23">
        <f>[2]TrRoad_act!B76</f>
        <v>18473309</v>
      </c>
      <c r="C22" s="23">
        <f>[2]TrRoad_act!C76</f>
        <v>19325329</v>
      </c>
      <c r="D22" s="23">
        <f>[2]TrRoad_act!D76</f>
        <v>19923880</v>
      </c>
      <c r="E22" s="23">
        <f>[2]TrRoad_act!E76</f>
        <v>20605800</v>
      </c>
      <c r="F22" s="23">
        <f>[2]TrRoad_act!F76</f>
        <v>21498986</v>
      </c>
      <c r="G22" s="23">
        <f>[2]TrRoad_act!G76</f>
        <v>22312167</v>
      </c>
      <c r="H22" s="23">
        <f>[2]TrRoad_act!H76</f>
        <v>23065641</v>
      </c>
      <c r="I22" s="23">
        <f>[2]TrRoad_act!I76</f>
        <v>24452804</v>
      </c>
      <c r="J22" s="23">
        <f>[2]TrRoad_act!J76</f>
        <v>24750723</v>
      </c>
      <c r="K22" s="23">
        <f>[2]TrRoad_act!K76</f>
        <v>24571070</v>
      </c>
      <c r="L22" s="23">
        <f>[2]TrRoad_act!L76</f>
        <v>24810533</v>
      </c>
      <c r="M22" s="23">
        <f>[2]TrRoad_act!M76</f>
        <v>25030027</v>
      </c>
      <c r="N22" s="23">
        <f>[2]TrRoad_act!N76</f>
        <v>24884593</v>
      </c>
      <c r="O22" s="23">
        <f>[2]TrRoad_act!O76</f>
        <v>25105666</v>
      </c>
      <c r="P22" s="23">
        <f>[2]TrRoad_act!P76</f>
        <v>25689788</v>
      </c>
      <c r="Q22" s="23">
        <f>[2]TrRoad_act!Q76</f>
        <v>26430217</v>
      </c>
    </row>
    <row r="23" spans="1:21" ht="11.45" customHeight="1">
      <c r="A23" s="22" t="s">
        <v>27</v>
      </c>
      <c r="B23" s="23">
        <f>[2]TrRoad_act!B77</f>
        <v>151939</v>
      </c>
      <c r="C23" s="23">
        <f>[2]TrRoad_act!C77</f>
        <v>182110</v>
      </c>
      <c r="D23" s="23">
        <f>[2]TrRoad_act!D77</f>
        <v>226935</v>
      </c>
      <c r="E23" s="23">
        <f>[2]TrRoad_act!E77</f>
        <v>250547</v>
      </c>
      <c r="F23" s="23">
        <f>[2]TrRoad_act!F77</f>
        <v>261558</v>
      </c>
      <c r="G23" s="23">
        <f>[2]TrRoad_act!G77</f>
        <v>275825</v>
      </c>
      <c r="H23" s="23">
        <f>[2]TrRoad_act!H77</f>
        <v>300756</v>
      </c>
      <c r="I23" s="23">
        <f>[2]TrRoad_act!I77</f>
        <v>304964</v>
      </c>
      <c r="J23" s="23">
        <f>[2]TrRoad_act!J77</f>
        <v>315874</v>
      </c>
      <c r="K23" s="23">
        <f>[2]TrRoad_act!K77</f>
        <v>313737</v>
      </c>
      <c r="L23" s="23">
        <f>[2]TrRoad_act!L77</f>
        <v>320139</v>
      </c>
      <c r="M23" s="23">
        <f>[2]TrRoad_act!M77</f>
        <v>325834</v>
      </c>
      <c r="N23" s="23">
        <f>[2]TrRoad_act!N77</f>
        <v>320541</v>
      </c>
      <c r="O23" s="23">
        <f>[2]TrRoad_act!O77</f>
        <v>312457</v>
      </c>
      <c r="P23" s="23">
        <f>[2]TrRoad_act!P77</f>
        <v>324103</v>
      </c>
      <c r="Q23" s="23">
        <f>[2]TrRoad_act!Q77</f>
        <v>320764</v>
      </c>
    </row>
    <row r="24" spans="1:21" ht="11.45" customHeight="1">
      <c r="A24" s="22" t="s">
        <v>28</v>
      </c>
      <c r="B24" s="23">
        <f>[2]TrRoad_act!B78</f>
        <v>7509</v>
      </c>
      <c r="C24" s="23">
        <f>[2]TrRoad_act!C78</f>
        <v>8885</v>
      </c>
      <c r="D24" s="23">
        <f>[2]TrRoad_act!D78</f>
        <v>10724</v>
      </c>
      <c r="E24" s="23">
        <f>[2]TrRoad_act!E78</f>
        <v>12990</v>
      </c>
      <c r="F24" s="23">
        <f>[2]TrRoad_act!F78</f>
        <v>14937</v>
      </c>
      <c r="G24" s="23">
        <f>[2]TrRoad_act!G78</f>
        <v>17506</v>
      </c>
      <c r="H24" s="23">
        <f>[2]TrRoad_act!H78</f>
        <v>30914</v>
      </c>
      <c r="I24" s="23">
        <f>[2]TrRoad_act!I78</f>
        <v>35571</v>
      </c>
      <c r="J24" s="23">
        <f>[2]TrRoad_act!J78</f>
        <v>48075</v>
      </c>
      <c r="K24" s="23">
        <f>[2]TrRoad_act!K78</f>
        <v>66498</v>
      </c>
      <c r="L24" s="23">
        <f>[2]TrRoad_act!L78</f>
        <v>89137</v>
      </c>
      <c r="M24" s="23">
        <f>[2]TrRoad_act!M78</f>
        <v>96274</v>
      </c>
      <c r="N24" s="23">
        <f>[2]TrRoad_act!N78</f>
        <v>99591</v>
      </c>
      <c r="O24" s="23">
        <f>[2]TrRoad_act!O78</f>
        <v>107225</v>
      </c>
      <c r="P24" s="23">
        <f>[2]TrRoad_act!P78</f>
        <v>116812</v>
      </c>
      <c r="Q24" s="23">
        <f>[2]TrRoad_act!Q78</f>
        <v>128891</v>
      </c>
      <c r="T24" s="117">
        <v>1.4999999999999999E-2</v>
      </c>
      <c r="U24" s="117">
        <v>0.98499999999999999</v>
      </c>
    </row>
    <row r="25" spans="1:21" ht="11.45" customHeight="1">
      <c r="A25" s="22" t="s">
        <v>30</v>
      </c>
      <c r="B25" s="23">
        <f>[2]TrRoad_act!B79</f>
        <v>5196</v>
      </c>
      <c r="C25" s="23">
        <f>[2]TrRoad_act!C79</f>
        <v>5904</v>
      </c>
      <c r="D25" s="23">
        <f>[2]TrRoad_act!D79</f>
        <v>6175</v>
      </c>
      <c r="E25" s="23">
        <f>[2]TrRoad_act!E79</f>
        <v>6297</v>
      </c>
      <c r="F25" s="23">
        <f>[2]TrRoad_act!F79</f>
        <v>7483</v>
      </c>
      <c r="G25" s="23">
        <f>[2]TrRoad_act!G79</f>
        <v>7367</v>
      </c>
      <c r="H25" s="23">
        <f>[2]TrRoad_act!H79</f>
        <v>7482</v>
      </c>
      <c r="I25" s="23">
        <f>[2]TrRoad_act!I79</f>
        <v>7665</v>
      </c>
      <c r="J25" s="23">
        <f>[2]TrRoad_act!J79</f>
        <v>7175</v>
      </c>
      <c r="K25" s="23">
        <f>[2]TrRoad_act!K79</f>
        <v>7528</v>
      </c>
      <c r="L25" s="23">
        <f>[2]TrRoad_act!L79</f>
        <v>7333</v>
      </c>
      <c r="M25" s="23">
        <f>[2]TrRoad_act!M79</f>
        <v>8441</v>
      </c>
      <c r="N25" s="23">
        <f>[2]TrRoad_act!N79</f>
        <v>15038</v>
      </c>
      <c r="O25" s="23">
        <f>[2]TrRoad_act!O79</f>
        <v>22502</v>
      </c>
      <c r="P25" s="23">
        <f>[2]TrRoad_act!P79</f>
        <v>31027</v>
      </c>
      <c r="Q25" s="23">
        <f>[2]TrRoad_act!Q79</f>
        <v>40504</v>
      </c>
      <c r="T25" s="5" t="s">
        <v>11</v>
      </c>
      <c r="U25" s="5" t="s">
        <v>12</v>
      </c>
    </row>
    <row r="26" spans="1:21" ht="11.45" customHeight="1">
      <c r="A26" s="20" t="s">
        <v>34</v>
      </c>
      <c r="B26" s="21">
        <f>[2]TrRoad_act!B80</f>
        <v>5307249.1790475631</v>
      </c>
      <c r="C26" s="21">
        <f>[2]TrRoad_act!C80</f>
        <v>5399070.8808253231</v>
      </c>
      <c r="D26" s="21">
        <f>[2]TrRoad_act!D80</f>
        <v>5496200.2109272266</v>
      </c>
      <c r="E26" s="21">
        <f>[2]TrRoad_act!E80</f>
        <v>5535757.2413833458</v>
      </c>
      <c r="F26" s="21">
        <f>[2]TrRoad_act!F80</f>
        <v>5570354.8567542015</v>
      </c>
      <c r="G26" s="21">
        <f>[2]TrRoad_act!G80</f>
        <v>5606555.3385081002</v>
      </c>
      <c r="H26" s="21">
        <f>[2]TrRoad_act!H80</f>
        <v>5729865.7334556961</v>
      </c>
      <c r="I26" s="21">
        <f>[2]TrRoad_act!I80</f>
        <v>5743355.6949166423</v>
      </c>
      <c r="J26" s="21">
        <f>[2]TrRoad_act!J80</f>
        <v>5820958.9032716565</v>
      </c>
      <c r="K26" s="21">
        <f>[2]TrRoad_act!K80</f>
        <v>5765022.5566806216</v>
      </c>
      <c r="L26" s="21">
        <f>[2]TrRoad_act!L80</f>
        <v>5736413.9660989251</v>
      </c>
      <c r="M26" s="21">
        <f>[2]TrRoad_act!M80</f>
        <v>5773948.4529881692</v>
      </c>
      <c r="N26" s="21">
        <f>[2]TrRoad_act!N80</f>
        <v>5703689.3117266577</v>
      </c>
      <c r="O26" s="21">
        <f>[2]TrRoad_act!O80</f>
        <v>5720321.4703767998</v>
      </c>
      <c r="P26" s="21">
        <f>[2]TrRoad_act!P80</f>
        <v>5799867.5814942904</v>
      </c>
      <c r="Q26" s="21">
        <f>[2]TrRoad_act!Q80</f>
        <v>5936930.9914684212</v>
      </c>
      <c r="S26" s="101" t="s">
        <v>203</v>
      </c>
      <c r="T26" s="101">
        <v>89053.964872026816</v>
      </c>
      <c r="U26" s="101">
        <v>5847877.0265963934</v>
      </c>
    </row>
    <row r="27" spans="1:21" ht="11.45" customHeight="1">
      <c r="A27" s="22" t="s">
        <v>35</v>
      </c>
      <c r="B27" s="23">
        <f>[2]TrRoad_act!B81</f>
        <v>4977186</v>
      </c>
      <c r="C27" s="23">
        <f>[2]TrRoad_act!C81</f>
        <v>5048061</v>
      </c>
      <c r="D27" s="23">
        <f>[2]TrRoad_act!D81</f>
        <v>5128284</v>
      </c>
      <c r="E27" s="23">
        <f>[2]TrRoad_act!E81</f>
        <v>5160718</v>
      </c>
      <c r="F27" s="23">
        <f>[2]TrRoad_act!F81</f>
        <v>5133236</v>
      </c>
      <c r="G27" s="23">
        <f>[2]TrRoad_act!G81</f>
        <v>5155639</v>
      </c>
      <c r="H27" s="23">
        <f>[2]TrRoad_act!H81</f>
        <v>5258476</v>
      </c>
      <c r="I27" s="23">
        <f>[2]TrRoad_act!I81</f>
        <v>5256191</v>
      </c>
      <c r="J27" s="23">
        <f>[2]TrRoad_act!J81</f>
        <v>5335821</v>
      </c>
      <c r="K27" s="23">
        <f>[2]TrRoad_act!K81</f>
        <v>5331542</v>
      </c>
      <c r="L27" s="23">
        <f>[2]TrRoad_act!L81</f>
        <v>5287311</v>
      </c>
      <c r="M27" s="23">
        <f>[2]TrRoad_act!M81</f>
        <v>5325523</v>
      </c>
      <c r="N27" s="23">
        <f>[2]TrRoad_act!N81</f>
        <v>5253452</v>
      </c>
      <c r="O27" s="23">
        <f>[2]TrRoad_act!O81</f>
        <v>5244760</v>
      </c>
      <c r="P27" s="23">
        <f>[2]TrRoad_act!P81</f>
        <v>5321019</v>
      </c>
      <c r="Q27" s="23">
        <f>[2]TrRoad_act!Q81</f>
        <v>5446891</v>
      </c>
      <c r="S27" s="101" t="s">
        <v>204</v>
      </c>
      <c r="T27" s="101">
        <v>81703.365000000224</v>
      </c>
      <c r="U27" s="101">
        <v>5365187.6349999998</v>
      </c>
    </row>
    <row r="28" spans="1:21" ht="11.45" customHeight="1">
      <c r="A28" s="24" t="s">
        <v>36</v>
      </c>
      <c r="B28" s="25">
        <f>[2]TrRoad_act!B82</f>
        <v>330063.1790475634</v>
      </c>
      <c r="C28" s="25">
        <f>[2]TrRoad_act!C82</f>
        <v>351009.88082532288</v>
      </c>
      <c r="D28" s="25">
        <f>[2]TrRoad_act!D82</f>
        <v>367916.21092722681</v>
      </c>
      <c r="E28" s="25">
        <f>[2]TrRoad_act!E82</f>
        <v>375039.24138334551</v>
      </c>
      <c r="F28" s="25">
        <f>[2]TrRoad_act!F82</f>
        <v>437118.85675420141</v>
      </c>
      <c r="G28" s="25">
        <f>[2]TrRoad_act!G82</f>
        <v>450916.33850810013</v>
      </c>
      <c r="H28" s="25">
        <f>[2]TrRoad_act!H82</f>
        <v>471389.73345569643</v>
      </c>
      <c r="I28" s="25">
        <f>[2]TrRoad_act!I82</f>
        <v>487164.69491664221</v>
      </c>
      <c r="J28" s="25">
        <f>[2]TrRoad_act!J82</f>
        <v>485137.90327165648</v>
      </c>
      <c r="K28" s="25">
        <f>[2]TrRoad_act!K82</f>
        <v>433480.55668062117</v>
      </c>
      <c r="L28" s="25">
        <f>[2]TrRoad_act!L82</f>
        <v>449102.96609892522</v>
      </c>
      <c r="M28" s="25">
        <f>[2]TrRoad_act!M82</f>
        <v>448425.45298816875</v>
      </c>
      <c r="N28" s="25">
        <f>[2]TrRoad_act!N82</f>
        <v>450237.31172665808</v>
      </c>
      <c r="O28" s="25">
        <f>[2]TrRoad_act!O82</f>
        <v>475561.47037679993</v>
      </c>
      <c r="P28" s="25">
        <f>[2]TrRoad_act!P82</f>
        <v>478848.58149429015</v>
      </c>
      <c r="Q28" s="25">
        <f>[2]TrRoad_act!Q82</f>
        <v>490039.99146842147</v>
      </c>
    </row>
    <row r="30" spans="1:21" ht="11.45" customHeight="1">
      <c r="A30" s="14" t="s">
        <v>37</v>
      </c>
      <c r="B30" s="15"/>
      <c r="C30" s="15">
        <f>[2]TrRoad_act!C111</f>
        <v>23595931</v>
      </c>
      <c r="D30" s="15">
        <f>[2]TrRoad_act!D111</f>
        <v>22607966</v>
      </c>
      <c r="E30" s="15">
        <f>[2]TrRoad_act!E111</f>
        <v>22640849</v>
      </c>
      <c r="F30" s="15">
        <f>[2]TrRoad_act!F111</f>
        <v>23621252</v>
      </c>
      <c r="G30" s="15">
        <f>[2]TrRoad_act!G111</f>
        <v>24119132</v>
      </c>
      <c r="H30" s="15">
        <f>[2]TrRoad_act!H111</f>
        <v>25514376</v>
      </c>
      <c r="I30" s="15">
        <f>[2]TrRoad_act!I111</f>
        <v>27056237</v>
      </c>
      <c r="J30" s="15">
        <f>[2]TrRoad_act!J111</f>
        <v>24937718</v>
      </c>
      <c r="K30" s="15">
        <f>[2]TrRoad_act!K111</f>
        <v>22319667</v>
      </c>
      <c r="L30" s="15">
        <f>[2]TrRoad_act!L111</f>
        <v>21816463</v>
      </c>
      <c r="M30" s="15">
        <f>[2]TrRoad_act!M111</f>
        <v>21677952</v>
      </c>
      <c r="N30" s="15">
        <f>[2]TrRoad_act!N111</f>
        <v>20132311</v>
      </c>
      <c r="O30" s="15">
        <f>[2]TrRoad_act!O111</f>
        <v>20817568</v>
      </c>
      <c r="P30" s="15">
        <f>[2]TrRoad_act!P111</f>
        <v>22045070</v>
      </c>
      <c r="Q30" s="15">
        <f>[2]TrRoad_act!Q111</f>
        <v>24382696</v>
      </c>
    </row>
    <row r="31" spans="1:21" ht="11.45" customHeight="1">
      <c r="A31" s="16" t="s">
        <v>22</v>
      </c>
      <c r="B31" s="17"/>
      <c r="C31" s="17">
        <f>[2]TrRoad_act!C112</f>
        <v>20869836</v>
      </c>
      <c r="D31" s="17">
        <f>[2]TrRoad_act!D112</f>
        <v>20074109</v>
      </c>
      <c r="E31" s="17">
        <f>[2]TrRoad_act!E112</f>
        <v>20009882</v>
      </c>
      <c r="F31" s="17">
        <f>[2]TrRoad_act!F112</f>
        <v>20720340</v>
      </c>
      <c r="G31" s="17">
        <f>[2]TrRoad_act!G112</f>
        <v>21388661</v>
      </c>
      <c r="H31" s="17">
        <f>[2]TrRoad_act!H112</f>
        <v>22443420</v>
      </c>
      <c r="I31" s="17">
        <f>[2]TrRoad_act!I112</f>
        <v>23268492</v>
      </c>
      <c r="J31" s="17">
        <f>[2]TrRoad_act!J112</f>
        <v>22058854</v>
      </c>
      <c r="K31" s="17">
        <f>[2]TrRoad_act!K112</f>
        <v>19841083</v>
      </c>
      <c r="L31" s="17">
        <f>[2]TrRoad_act!L112</f>
        <v>19107234</v>
      </c>
      <c r="M31" s="17">
        <f>[2]TrRoad_act!M112</f>
        <v>18892430</v>
      </c>
      <c r="N31" s="17">
        <f>[2]TrRoad_act!N112</f>
        <v>17623362</v>
      </c>
      <c r="O31" s="17">
        <f>[2]TrRoad_act!O112</f>
        <v>17903058</v>
      </c>
      <c r="P31" s="17">
        <f>[2]TrRoad_act!P112</f>
        <v>18707667</v>
      </c>
      <c r="Q31" s="17">
        <f>[2]TrRoad_act!Q112</f>
        <v>20815237</v>
      </c>
    </row>
    <row r="32" spans="1:21" ht="11.45" customHeight="1">
      <c r="A32" s="18" t="s">
        <v>23</v>
      </c>
      <c r="B32" s="19"/>
      <c r="C32" s="19">
        <f>[2]TrRoad_act!C113</f>
        <v>2289402</v>
      </c>
      <c r="D32" s="19">
        <f>[2]TrRoad_act!D113</f>
        <v>2632014</v>
      </c>
      <c r="E32" s="19">
        <f>[2]TrRoad_act!E113</f>
        <v>2307391</v>
      </c>
      <c r="F32" s="19">
        <f>[2]TrRoad_act!F113</f>
        <v>2341697</v>
      </c>
      <c r="G32" s="19">
        <f>[2]TrRoad_act!G113</f>
        <v>2823246</v>
      </c>
      <c r="H32" s="19">
        <f>[2]TrRoad_act!H113</f>
        <v>3046514</v>
      </c>
      <c r="I32" s="19">
        <f>[2]TrRoad_act!I113</f>
        <v>3061977</v>
      </c>
      <c r="J32" s="19">
        <f>[2]TrRoad_act!J113</f>
        <v>3366691</v>
      </c>
      <c r="K32" s="19">
        <f>[2]TrRoad_act!K113</f>
        <v>2473581</v>
      </c>
      <c r="L32" s="19">
        <f>[2]TrRoad_act!L113</f>
        <v>2062910</v>
      </c>
      <c r="M32" s="19">
        <f>[2]TrRoad_act!M113</f>
        <v>2071624</v>
      </c>
      <c r="N32" s="19">
        <f>[2]TrRoad_act!N113</f>
        <v>1731038</v>
      </c>
      <c r="O32" s="19">
        <f>[2]TrRoad_act!O113</f>
        <v>1870592</v>
      </c>
      <c r="P32" s="19">
        <f>[2]TrRoad_act!P113</f>
        <v>2084896</v>
      </c>
      <c r="Q32" s="19">
        <f>[2]TrRoad_act!Q113</f>
        <v>2031962</v>
      </c>
    </row>
    <row r="33" spans="1:17" ht="11.45" customHeight="1">
      <c r="A33" s="20" t="s">
        <v>24</v>
      </c>
      <c r="B33" s="21"/>
      <c r="C33" s="21">
        <f>[2]TrRoad_act!C114</f>
        <v>18521813</v>
      </c>
      <c r="D33" s="21">
        <f>[2]TrRoad_act!D114</f>
        <v>17388835</v>
      </c>
      <c r="E33" s="21">
        <f>[2]TrRoad_act!E114</f>
        <v>17649925</v>
      </c>
      <c r="F33" s="21">
        <f>[2]TrRoad_act!F114</f>
        <v>18320580</v>
      </c>
      <c r="G33" s="21">
        <f>[2]TrRoad_act!G114</f>
        <v>18511686</v>
      </c>
      <c r="H33" s="21">
        <f>[2]TrRoad_act!H114</f>
        <v>19334425</v>
      </c>
      <c r="I33" s="21">
        <f>[2]TrRoad_act!I114</f>
        <v>20144889</v>
      </c>
      <c r="J33" s="21">
        <f>[2]TrRoad_act!J114</f>
        <v>18629316</v>
      </c>
      <c r="K33" s="21">
        <f>[2]TrRoad_act!K114</f>
        <v>17316596</v>
      </c>
      <c r="L33" s="21">
        <f>[2]TrRoad_act!L114</f>
        <v>16996810</v>
      </c>
      <c r="M33" s="21">
        <f>[2]TrRoad_act!M114</f>
        <v>16771608</v>
      </c>
      <c r="N33" s="21">
        <f>[2]TrRoad_act!N114</f>
        <v>15847684</v>
      </c>
      <c r="O33" s="21">
        <f>[2]TrRoad_act!O114</f>
        <v>15983455</v>
      </c>
      <c r="P33" s="21">
        <f>[2]TrRoad_act!P114</f>
        <v>16565850</v>
      </c>
      <c r="Q33" s="21">
        <f>[2]TrRoad_act!Q114</f>
        <v>18714984</v>
      </c>
    </row>
    <row r="34" spans="1:17" ht="11.45" customHeight="1">
      <c r="A34" s="22" t="s">
        <v>25</v>
      </c>
      <c r="B34" s="23"/>
      <c r="C34" s="23">
        <f>[2]TrRoad_act!C115</f>
        <v>11416459</v>
      </c>
      <c r="D34" s="23">
        <f>[2]TrRoad_act!D115</f>
        <v>10095773</v>
      </c>
      <c r="E34" s="23">
        <f>[2]TrRoad_act!E115</f>
        <v>9732128</v>
      </c>
      <c r="F34" s="23">
        <f>[2]TrRoad_act!F115</f>
        <v>9621405</v>
      </c>
      <c r="G34" s="23">
        <f>[2]TrRoad_act!G115</f>
        <v>9516072</v>
      </c>
      <c r="H34" s="23">
        <f>[2]TrRoad_act!H115</f>
        <v>9543702</v>
      </c>
      <c r="I34" s="23">
        <f>[2]TrRoad_act!I115</f>
        <v>10316915</v>
      </c>
      <c r="J34" s="23">
        <f>[2]TrRoad_act!J115</f>
        <v>9401713</v>
      </c>
      <c r="K34" s="23">
        <f>[2]TrRoad_act!K115</f>
        <v>8789435</v>
      </c>
      <c r="L34" s="23">
        <f>[2]TrRoad_act!L115</f>
        <v>8056954</v>
      </c>
      <c r="M34" s="23">
        <f>[2]TrRoad_act!M115</f>
        <v>7652723</v>
      </c>
      <c r="N34" s="23">
        <f>[2]TrRoad_act!N115</f>
        <v>7142763</v>
      </c>
      <c r="O34" s="23">
        <f>[2]TrRoad_act!O115</f>
        <v>6922148</v>
      </c>
      <c r="P34" s="23">
        <f>[2]TrRoad_act!P115</f>
        <v>7579810</v>
      </c>
      <c r="Q34" s="23">
        <f>[2]TrRoad_act!Q115</f>
        <v>9118346</v>
      </c>
    </row>
    <row r="35" spans="1:17" ht="11.45" customHeight="1">
      <c r="A35" s="22" t="s">
        <v>26</v>
      </c>
      <c r="B35" s="23"/>
      <c r="C35" s="23">
        <f>[2]TrRoad_act!C116</f>
        <v>6397363</v>
      </c>
      <c r="D35" s="23">
        <f>[2]TrRoad_act!D116</f>
        <v>6586835</v>
      </c>
      <c r="E35" s="23">
        <f>[2]TrRoad_act!E116</f>
        <v>7177687</v>
      </c>
      <c r="F35" s="23">
        <f>[2]TrRoad_act!F116</f>
        <v>8206019</v>
      </c>
      <c r="G35" s="23">
        <f>[2]TrRoad_act!G116</f>
        <v>8434036</v>
      </c>
      <c r="H35" s="23">
        <f>[2]TrRoad_act!H116</f>
        <v>9275168</v>
      </c>
      <c r="I35" s="23">
        <f>[2]TrRoad_act!I116</f>
        <v>9280698</v>
      </c>
      <c r="J35" s="23">
        <f>[2]TrRoad_act!J116</f>
        <v>8670770</v>
      </c>
      <c r="K35" s="23">
        <f>[2]TrRoad_act!K116</f>
        <v>7669112</v>
      </c>
      <c r="L35" s="23">
        <f>[2]TrRoad_act!L116</f>
        <v>8226770</v>
      </c>
      <c r="M35" s="23">
        <f>[2]TrRoad_act!M116</f>
        <v>8710890</v>
      </c>
      <c r="N35" s="23">
        <f>[2]TrRoad_act!N116</f>
        <v>8056921</v>
      </c>
      <c r="O35" s="23">
        <f>[2]TrRoad_act!O116</f>
        <v>8277999</v>
      </c>
      <c r="P35" s="23">
        <f>[2]TrRoad_act!P116</f>
        <v>8206006</v>
      </c>
      <c r="Q35" s="23">
        <f>[2]TrRoad_act!Q116</f>
        <v>8794891</v>
      </c>
    </row>
    <row r="36" spans="1:17" ht="11.45" customHeight="1">
      <c r="A36" s="22" t="s">
        <v>27</v>
      </c>
      <c r="B36" s="23"/>
      <c r="C36" s="23">
        <f>[2]TrRoad_act!C117</f>
        <v>658931</v>
      </c>
      <c r="D36" s="23">
        <f>[2]TrRoad_act!D117</f>
        <v>704885</v>
      </c>
      <c r="E36" s="23">
        <f>[2]TrRoad_act!E117</f>
        <v>734401</v>
      </c>
      <c r="F36" s="23">
        <f>[2]TrRoad_act!F117</f>
        <v>472051</v>
      </c>
      <c r="G36" s="23">
        <f>[2]TrRoad_act!G117</f>
        <v>462183</v>
      </c>
      <c r="H36" s="23">
        <f>[2]TrRoad_act!H117</f>
        <v>435549</v>
      </c>
      <c r="I36" s="23">
        <f>[2]TrRoad_act!I117</f>
        <v>466049</v>
      </c>
      <c r="J36" s="23">
        <f>[2]TrRoad_act!J117</f>
        <v>469847</v>
      </c>
      <c r="K36" s="23">
        <f>[2]TrRoad_act!K117</f>
        <v>679618</v>
      </c>
      <c r="L36" s="23">
        <f>[2]TrRoad_act!L117</f>
        <v>530929</v>
      </c>
      <c r="M36" s="23">
        <f>[2]TrRoad_act!M117</f>
        <v>319648</v>
      </c>
      <c r="N36" s="23">
        <f>[2]TrRoad_act!N117</f>
        <v>498328</v>
      </c>
      <c r="O36" s="23">
        <f>[2]TrRoad_act!O117</f>
        <v>633744</v>
      </c>
      <c r="P36" s="23">
        <f>[2]TrRoad_act!P117</f>
        <v>555069</v>
      </c>
      <c r="Q36" s="23">
        <f>[2]TrRoad_act!Q117</f>
        <v>557532</v>
      </c>
    </row>
    <row r="37" spans="1:17" ht="11.45" customHeight="1">
      <c r="A37" s="22" t="s">
        <v>28</v>
      </c>
      <c r="B37" s="23"/>
      <c r="C37" s="23">
        <f>[2]TrRoad_act!C118</f>
        <v>49060</v>
      </c>
      <c r="D37" s="23">
        <f>[2]TrRoad_act!D118</f>
        <v>1342</v>
      </c>
      <c r="E37" s="23">
        <f>[2]TrRoad_act!E118</f>
        <v>5700</v>
      </c>
      <c r="F37" s="23">
        <f>[2]TrRoad_act!F118</f>
        <v>21101</v>
      </c>
      <c r="G37" s="23">
        <f>[2]TrRoad_act!G118</f>
        <v>99393</v>
      </c>
      <c r="H37" s="23">
        <f>[2]TrRoad_act!H118</f>
        <v>79971</v>
      </c>
      <c r="I37" s="23">
        <f>[2]TrRoad_act!I118</f>
        <v>81200</v>
      </c>
      <c r="J37" s="23">
        <f>[2]TrRoad_act!J118</f>
        <v>85863</v>
      </c>
      <c r="K37" s="23">
        <f>[2]TrRoad_act!K118</f>
        <v>177336</v>
      </c>
      <c r="L37" s="23">
        <f>[2]TrRoad_act!L118</f>
        <v>175770</v>
      </c>
      <c r="M37" s="23">
        <f>[2]TrRoad_act!M118</f>
        <v>71498</v>
      </c>
      <c r="N37" s="23">
        <f>[2]TrRoad_act!N118</f>
        <v>127541</v>
      </c>
      <c r="O37" s="23">
        <f>[2]TrRoad_act!O118</f>
        <v>99242</v>
      </c>
      <c r="P37" s="23">
        <f>[2]TrRoad_act!P118</f>
        <v>122987</v>
      </c>
      <c r="Q37" s="23">
        <f>[2]TrRoad_act!Q118</f>
        <v>94046</v>
      </c>
    </row>
    <row r="38" spans="1:17" ht="11.45" customHeight="1">
      <c r="A38" s="22" t="s">
        <v>29</v>
      </c>
      <c r="B38" s="23"/>
      <c r="C38" s="23">
        <f>[2]TrRoad_act!C119</f>
        <v>0</v>
      </c>
      <c r="D38" s="23">
        <f>[2]TrRoad_act!D119</f>
        <v>0</v>
      </c>
      <c r="E38" s="23">
        <f>[2]TrRoad_act!E119</f>
        <v>0</v>
      </c>
      <c r="F38" s="23">
        <f>[2]TrRoad_act!F119</f>
        <v>0</v>
      </c>
      <c r="G38" s="23">
        <f>[2]TrRoad_act!G119</f>
        <v>0</v>
      </c>
      <c r="H38" s="23">
        <f>[2]TrRoad_act!H119</f>
        <v>0</v>
      </c>
      <c r="I38" s="23">
        <f>[2]TrRoad_act!I119</f>
        <v>0</v>
      </c>
      <c r="J38" s="23">
        <f>[2]TrRoad_act!J119</f>
        <v>132</v>
      </c>
      <c r="K38" s="23">
        <f>[2]TrRoad_act!K119</f>
        <v>33</v>
      </c>
      <c r="L38" s="23">
        <f>[2]TrRoad_act!L119</f>
        <v>224</v>
      </c>
      <c r="M38" s="23">
        <f>[2]TrRoad_act!M119</f>
        <v>224</v>
      </c>
      <c r="N38" s="23">
        <f>[2]TrRoad_act!N119</f>
        <v>6219</v>
      </c>
      <c r="O38" s="23">
        <f>[2]TrRoad_act!O119</f>
        <v>24367</v>
      </c>
      <c r="P38" s="23">
        <f>[2]TrRoad_act!P119</f>
        <v>63358</v>
      </c>
      <c r="Q38" s="23">
        <f>[2]TrRoad_act!Q119</f>
        <v>92083</v>
      </c>
    </row>
    <row r="39" spans="1:17" ht="11.45" customHeight="1">
      <c r="A39" s="22" t="s">
        <v>30</v>
      </c>
      <c r="B39" s="23"/>
      <c r="C39" s="23">
        <f>[2]TrRoad_act!C120</f>
        <v>0</v>
      </c>
      <c r="D39" s="23">
        <f>[2]TrRoad_act!D120</f>
        <v>0</v>
      </c>
      <c r="E39" s="23">
        <f>[2]TrRoad_act!E120</f>
        <v>9</v>
      </c>
      <c r="F39" s="23">
        <f>[2]TrRoad_act!F120</f>
        <v>4</v>
      </c>
      <c r="G39" s="23">
        <f>[2]TrRoad_act!G120</f>
        <v>2</v>
      </c>
      <c r="H39" s="23">
        <f>[2]TrRoad_act!H120</f>
        <v>35</v>
      </c>
      <c r="I39" s="23">
        <f>[2]TrRoad_act!I120</f>
        <v>27</v>
      </c>
      <c r="J39" s="23">
        <f>[2]TrRoad_act!J120</f>
        <v>991</v>
      </c>
      <c r="K39" s="23">
        <f>[2]TrRoad_act!K120</f>
        <v>1062</v>
      </c>
      <c r="L39" s="23">
        <f>[2]TrRoad_act!L120</f>
        <v>6163</v>
      </c>
      <c r="M39" s="23">
        <f>[2]TrRoad_act!M120</f>
        <v>16625</v>
      </c>
      <c r="N39" s="23">
        <f>[2]TrRoad_act!N120</f>
        <v>15912</v>
      </c>
      <c r="O39" s="23">
        <f>[2]TrRoad_act!O120</f>
        <v>25955</v>
      </c>
      <c r="P39" s="23">
        <f>[2]TrRoad_act!P120</f>
        <v>38620</v>
      </c>
      <c r="Q39" s="23">
        <f>[2]TrRoad_act!Q120</f>
        <v>58086</v>
      </c>
    </row>
    <row r="40" spans="1:17" ht="11.45" customHeight="1">
      <c r="A40" s="20" t="s">
        <v>31</v>
      </c>
      <c r="B40" s="21"/>
      <c r="C40" s="21">
        <f>[2]TrRoad_act!C121</f>
        <v>58621</v>
      </c>
      <c r="D40" s="21">
        <f>[2]TrRoad_act!D121</f>
        <v>53260</v>
      </c>
      <c r="E40" s="21">
        <f>[2]TrRoad_act!E121</f>
        <v>52566</v>
      </c>
      <c r="F40" s="21">
        <f>[2]TrRoad_act!F121</f>
        <v>58063</v>
      </c>
      <c r="G40" s="21">
        <f>[2]TrRoad_act!G121</f>
        <v>53729</v>
      </c>
      <c r="H40" s="21">
        <f>[2]TrRoad_act!H121</f>
        <v>62481</v>
      </c>
      <c r="I40" s="21">
        <f>[2]TrRoad_act!I121</f>
        <v>61626</v>
      </c>
      <c r="J40" s="21">
        <f>[2]TrRoad_act!J121</f>
        <v>62847</v>
      </c>
      <c r="K40" s="21">
        <f>[2]TrRoad_act!K121</f>
        <v>50906</v>
      </c>
      <c r="L40" s="21">
        <f>[2]TrRoad_act!L121</f>
        <v>47514</v>
      </c>
      <c r="M40" s="21">
        <f>[2]TrRoad_act!M121</f>
        <v>49198</v>
      </c>
      <c r="N40" s="21">
        <f>[2]TrRoad_act!N121</f>
        <v>44640</v>
      </c>
      <c r="O40" s="21">
        <f>[2]TrRoad_act!O121</f>
        <v>49011</v>
      </c>
      <c r="P40" s="21">
        <f>[2]TrRoad_act!P121</f>
        <v>56921</v>
      </c>
      <c r="Q40" s="21">
        <f>[2]TrRoad_act!Q121</f>
        <v>68291</v>
      </c>
    </row>
    <row r="41" spans="1:17" ht="11.45" customHeight="1">
      <c r="A41" s="22" t="s">
        <v>25</v>
      </c>
      <c r="B41" s="23"/>
      <c r="C41" s="23">
        <f>[2]TrRoad_act!C122</f>
        <v>147</v>
      </c>
      <c r="D41" s="23">
        <f>[2]TrRoad_act!D122</f>
        <v>174</v>
      </c>
      <c r="E41" s="23">
        <f>[2]TrRoad_act!E122</f>
        <v>92</v>
      </c>
      <c r="F41" s="23">
        <f>[2]TrRoad_act!F122</f>
        <v>83</v>
      </c>
      <c r="G41" s="23">
        <f>[2]TrRoad_act!G122</f>
        <v>15</v>
      </c>
      <c r="H41" s="23">
        <f>[2]TrRoad_act!H122</f>
        <v>87</v>
      </c>
      <c r="I41" s="23">
        <f>[2]TrRoad_act!I122</f>
        <v>213</v>
      </c>
      <c r="J41" s="23">
        <f>[2]TrRoad_act!J122</f>
        <v>238</v>
      </c>
      <c r="K41" s="23">
        <f>[2]TrRoad_act!K122</f>
        <v>47</v>
      </c>
      <c r="L41" s="23">
        <f>[2]TrRoad_act!L122</f>
        <v>82</v>
      </c>
      <c r="M41" s="23">
        <f>[2]TrRoad_act!M122</f>
        <v>83</v>
      </c>
      <c r="N41" s="23">
        <f>[2]TrRoad_act!N122</f>
        <v>39</v>
      </c>
      <c r="O41" s="23">
        <f>[2]TrRoad_act!O122</f>
        <v>683</v>
      </c>
      <c r="P41" s="23">
        <f>[2]TrRoad_act!P122</f>
        <v>33</v>
      </c>
      <c r="Q41" s="23">
        <f>[2]TrRoad_act!Q122</f>
        <v>25</v>
      </c>
    </row>
    <row r="42" spans="1:17" ht="11.45" customHeight="1">
      <c r="A42" s="22" t="s">
        <v>26</v>
      </c>
      <c r="B42" s="23"/>
      <c r="C42" s="23">
        <f>[2]TrRoad_act!C123</f>
        <v>56011</v>
      </c>
      <c r="D42" s="23">
        <f>[2]TrRoad_act!D123</f>
        <v>52007</v>
      </c>
      <c r="E42" s="23">
        <f>[2]TrRoad_act!E123</f>
        <v>49809</v>
      </c>
      <c r="F42" s="23">
        <f>[2]TrRoad_act!F123</f>
        <v>55827</v>
      </c>
      <c r="G42" s="23">
        <f>[2]TrRoad_act!G123</f>
        <v>51636</v>
      </c>
      <c r="H42" s="23">
        <f>[2]TrRoad_act!H123</f>
        <v>59724</v>
      </c>
      <c r="I42" s="23">
        <f>[2]TrRoad_act!I123</f>
        <v>58966</v>
      </c>
      <c r="J42" s="23">
        <f>[2]TrRoad_act!J123</f>
        <v>60065</v>
      </c>
      <c r="K42" s="23">
        <f>[2]TrRoad_act!K123</f>
        <v>48853</v>
      </c>
      <c r="L42" s="23">
        <f>[2]TrRoad_act!L123</f>
        <v>45745</v>
      </c>
      <c r="M42" s="23">
        <f>[2]TrRoad_act!M123</f>
        <v>46120</v>
      </c>
      <c r="N42" s="23">
        <f>[2]TrRoad_act!N123</f>
        <v>42527</v>
      </c>
      <c r="O42" s="23">
        <f>[2]TrRoad_act!O123</f>
        <v>43896</v>
      </c>
      <c r="P42" s="23">
        <f>[2]TrRoad_act!P123</f>
        <v>52620</v>
      </c>
      <c r="Q42" s="23">
        <f>[2]TrRoad_act!Q123</f>
        <v>57538</v>
      </c>
    </row>
    <row r="43" spans="1:17" ht="11.45" customHeight="1">
      <c r="A43" s="22" t="s">
        <v>27</v>
      </c>
      <c r="B43" s="23"/>
      <c r="C43" s="23">
        <f>[2]TrRoad_act!C124</f>
        <v>54</v>
      </c>
      <c r="D43" s="23">
        <f>[2]TrRoad_act!D124</f>
        <v>35</v>
      </c>
      <c r="E43" s="23">
        <f>[2]TrRoad_act!E124</f>
        <v>47</v>
      </c>
      <c r="F43" s="23">
        <f>[2]TrRoad_act!F124</f>
        <v>1165</v>
      </c>
      <c r="G43" s="23">
        <f>[2]TrRoad_act!G124</f>
        <v>147</v>
      </c>
      <c r="H43" s="23">
        <f>[2]TrRoad_act!H124</f>
        <v>62</v>
      </c>
      <c r="I43" s="23">
        <f>[2]TrRoad_act!I124</f>
        <v>196</v>
      </c>
      <c r="J43" s="23">
        <f>[2]TrRoad_act!J124</f>
        <v>107</v>
      </c>
      <c r="K43" s="23">
        <f>[2]TrRoad_act!K124</f>
        <v>212</v>
      </c>
      <c r="L43" s="23">
        <f>[2]TrRoad_act!L124</f>
        <v>71</v>
      </c>
      <c r="M43" s="23">
        <f>[2]TrRoad_act!M124</f>
        <v>53</v>
      </c>
      <c r="N43" s="23">
        <f>[2]TrRoad_act!N124</f>
        <v>12</v>
      </c>
      <c r="O43" s="23">
        <f>[2]TrRoad_act!O124</f>
        <v>54</v>
      </c>
      <c r="P43" s="23">
        <f>[2]TrRoad_act!P124</f>
        <v>93</v>
      </c>
      <c r="Q43" s="23">
        <f>[2]TrRoad_act!Q124</f>
        <v>103</v>
      </c>
    </row>
    <row r="44" spans="1:17" ht="11.45" customHeight="1">
      <c r="A44" s="22" t="s">
        <v>28</v>
      </c>
      <c r="B44" s="23"/>
      <c r="C44" s="23">
        <f>[2]TrRoad_act!C125</f>
        <v>2319</v>
      </c>
      <c r="D44" s="23">
        <f>[2]TrRoad_act!D125</f>
        <v>976</v>
      </c>
      <c r="E44" s="23">
        <f>[2]TrRoad_act!E125</f>
        <v>2553</v>
      </c>
      <c r="F44" s="23">
        <f>[2]TrRoad_act!F125</f>
        <v>929</v>
      </c>
      <c r="G44" s="23">
        <f>[2]TrRoad_act!G125</f>
        <v>1391</v>
      </c>
      <c r="H44" s="23">
        <f>[2]TrRoad_act!H125</f>
        <v>2526</v>
      </c>
      <c r="I44" s="23">
        <f>[2]TrRoad_act!I125</f>
        <v>2186</v>
      </c>
      <c r="J44" s="23">
        <f>[2]TrRoad_act!J125</f>
        <v>2321</v>
      </c>
      <c r="K44" s="23">
        <f>[2]TrRoad_act!K125</f>
        <v>1666</v>
      </c>
      <c r="L44" s="23">
        <f>[2]TrRoad_act!L125</f>
        <v>1200</v>
      </c>
      <c r="M44" s="23">
        <f>[2]TrRoad_act!M125</f>
        <v>2750</v>
      </c>
      <c r="N44" s="23">
        <f>[2]TrRoad_act!N125</f>
        <v>1992</v>
      </c>
      <c r="O44" s="23">
        <f>[2]TrRoad_act!O125</f>
        <v>2974</v>
      </c>
      <c r="P44" s="23">
        <f>[2]TrRoad_act!P125</f>
        <v>3736</v>
      </c>
      <c r="Q44" s="23">
        <f>[2]TrRoad_act!Q125</f>
        <v>10117</v>
      </c>
    </row>
    <row r="45" spans="1:17" ht="11.45" customHeight="1">
      <c r="A45" s="22" t="s">
        <v>30</v>
      </c>
      <c r="B45" s="23"/>
      <c r="C45" s="23">
        <f>[2]TrRoad_act!C126</f>
        <v>90</v>
      </c>
      <c r="D45" s="23">
        <f>[2]TrRoad_act!D126</f>
        <v>68</v>
      </c>
      <c r="E45" s="23">
        <f>[2]TrRoad_act!E126</f>
        <v>65</v>
      </c>
      <c r="F45" s="23">
        <f>[2]TrRoad_act!F126</f>
        <v>59</v>
      </c>
      <c r="G45" s="23">
        <f>[2]TrRoad_act!G126</f>
        <v>540</v>
      </c>
      <c r="H45" s="23">
        <f>[2]TrRoad_act!H126</f>
        <v>82</v>
      </c>
      <c r="I45" s="23">
        <f>[2]TrRoad_act!I126</f>
        <v>65</v>
      </c>
      <c r="J45" s="23">
        <f>[2]TrRoad_act!J126</f>
        <v>116</v>
      </c>
      <c r="K45" s="23">
        <f>[2]TrRoad_act!K126</f>
        <v>128</v>
      </c>
      <c r="L45" s="23">
        <f>[2]TrRoad_act!L126</f>
        <v>416</v>
      </c>
      <c r="M45" s="23">
        <f>[2]TrRoad_act!M126</f>
        <v>192</v>
      </c>
      <c r="N45" s="23">
        <f>[2]TrRoad_act!N126</f>
        <v>70</v>
      </c>
      <c r="O45" s="23">
        <f>[2]TrRoad_act!O126</f>
        <v>1404</v>
      </c>
      <c r="P45" s="23">
        <f>[2]TrRoad_act!P126</f>
        <v>439</v>
      </c>
      <c r="Q45" s="23">
        <f>[2]TrRoad_act!Q126</f>
        <v>508</v>
      </c>
    </row>
    <row r="46" spans="1:17" ht="11.45" customHeight="1">
      <c r="A46" s="16" t="s">
        <v>32</v>
      </c>
      <c r="B46" s="17"/>
      <c r="C46" s="17">
        <f>[2]TrRoad_act!C127</f>
        <v>2726095</v>
      </c>
      <c r="D46" s="17">
        <f>[2]TrRoad_act!D127</f>
        <v>2533857</v>
      </c>
      <c r="E46" s="17">
        <f>[2]TrRoad_act!E127</f>
        <v>2630967</v>
      </c>
      <c r="F46" s="17">
        <f>[2]TrRoad_act!F127</f>
        <v>2900912</v>
      </c>
      <c r="G46" s="17">
        <f>[2]TrRoad_act!G127</f>
        <v>2730471</v>
      </c>
      <c r="H46" s="17">
        <f>[2]TrRoad_act!H127</f>
        <v>3070956</v>
      </c>
      <c r="I46" s="17">
        <f>[2]TrRoad_act!I127</f>
        <v>3787745</v>
      </c>
      <c r="J46" s="17">
        <f>[2]TrRoad_act!J127</f>
        <v>2878864</v>
      </c>
      <c r="K46" s="17">
        <f>[2]TrRoad_act!K127</f>
        <v>2478584</v>
      </c>
      <c r="L46" s="17">
        <f>[2]TrRoad_act!L127</f>
        <v>2709229</v>
      </c>
      <c r="M46" s="17">
        <f>[2]TrRoad_act!M127</f>
        <v>2785522</v>
      </c>
      <c r="N46" s="17">
        <f>[2]TrRoad_act!N127</f>
        <v>2508949</v>
      </c>
      <c r="O46" s="17">
        <f>[2]TrRoad_act!O127</f>
        <v>2914510</v>
      </c>
      <c r="P46" s="17">
        <f>[2]TrRoad_act!P127</f>
        <v>3337403</v>
      </c>
      <c r="Q46" s="17">
        <f>[2]TrRoad_act!Q127</f>
        <v>3567459</v>
      </c>
    </row>
    <row r="47" spans="1:17" ht="11.45" customHeight="1">
      <c r="A47" s="18" t="s">
        <v>33</v>
      </c>
      <c r="B47" s="19"/>
      <c r="C47" s="19">
        <f>[2]TrRoad_act!C128</f>
        <v>2298811</v>
      </c>
      <c r="D47" s="19">
        <f>[2]TrRoad_act!D128</f>
        <v>2077203</v>
      </c>
      <c r="E47" s="19">
        <f>[2]TrRoad_act!E128</f>
        <v>2229061</v>
      </c>
      <c r="F47" s="19">
        <f>[2]TrRoad_act!F128</f>
        <v>2420617</v>
      </c>
      <c r="G47" s="19">
        <f>[2]TrRoad_act!G128</f>
        <v>2262797</v>
      </c>
      <c r="H47" s="19">
        <f>[2]TrRoad_act!H128</f>
        <v>2512771</v>
      </c>
      <c r="I47" s="19">
        <f>[2]TrRoad_act!I128</f>
        <v>3259943</v>
      </c>
      <c r="J47" s="19">
        <f>[2]TrRoad_act!J128</f>
        <v>2342335</v>
      </c>
      <c r="K47" s="19">
        <f>[2]TrRoad_act!K128</f>
        <v>2073334</v>
      </c>
      <c r="L47" s="19">
        <f>[2]TrRoad_act!L128</f>
        <v>2230347</v>
      </c>
      <c r="M47" s="19">
        <f>[2]TrRoad_act!M128</f>
        <v>2247306</v>
      </c>
      <c r="N47" s="19">
        <f>[2]TrRoad_act!N128</f>
        <v>2049537</v>
      </c>
      <c r="O47" s="19">
        <f>[2]TrRoad_act!O128</f>
        <v>2357106</v>
      </c>
      <c r="P47" s="19">
        <f>[2]TrRoad_act!P128</f>
        <v>2781653</v>
      </c>
      <c r="Q47" s="19">
        <f>[2]TrRoad_act!Q128</f>
        <v>2926545</v>
      </c>
    </row>
    <row r="48" spans="1:17" ht="11.45" customHeight="1">
      <c r="A48" s="22" t="s">
        <v>25</v>
      </c>
      <c r="B48" s="23"/>
      <c r="C48" s="23">
        <f>[2]TrRoad_act!C129</f>
        <v>210137</v>
      </c>
      <c r="D48" s="23">
        <f>[2]TrRoad_act!D129</f>
        <v>220974</v>
      </c>
      <c r="E48" s="23">
        <f>[2]TrRoad_act!E129</f>
        <v>226231</v>
      </c>
      <c r="F48" s="23">
        <f>[2]TrRoad_act!F129</f>
        <v>176047</v>
      </c>
      <c r="G48" s="23">
        <f>[2]TrRoad_act!G129</f>
        <v>149850</v>
      </c>
      <c r="H48" s="23">
        <f>[2]TrRoad_act!H129</f>
        <v>171498</v>
      </c>
      <c r="I48" s="23">
        <f>[2]TrRoad_act!I129</f>
        <v>195849</v>
      </c>
      <c r="J48" s="23">
        <f>[2]TrRoad_act!J129</f>
        <v>239140</v>
      </c>
      <c r="K48" s="23">
        <f>[2]TrRoad_act!K129</f>
        <v>137287</v>
      </c>
      <c r="L48" s="23">
        <f>[2]TrRoad_act!L129</f>
        <v>193091</v>
      </c>
      <c r="M48" s="23">
        <f>[2]TrRoad_act!M129</f>
        <v>160772</v>
      </c>
      <c r="N48" s="23">
        <f>[2]TrRoad_act!N129</f>
        <v>142374</v>
      </c>
      <c r="O48" s="23">
        <f>[2]TrRoad_act!O129</f>
        <v>162708</v>
      </c>
      <c r="P48" s="23">
        <f>[2]TrRoad_act!P129</f>
        <v>138057</v>
      </c>
      <c r="Q48" s="23">
        <f>[2]TrRoad_act!Q129</f>
        <v>201298</v>
      </c>
    </row>
    <row r="49" spans="1:18" ht="11.45" customHeight="1">
      <c r="A49" s="22" t="s">
        <v>26</v>
      </c>
      <c r="B49" s="23"/>
      <c r="C49" s="23">
        <f>[2]TrRoad_act!C130</f>
        <v>2050835</v>
      </c>
      <c r="D49" s="23">
        <f>[2]TrRoad_act!D130</f>
        <v>1802989</v>
      </c>
      <c r="E49" s="23">
        <f>[2]TrRoad_act!E130</f>
        <v>1969664</v>
      </c>
      <c r="F49" s="23">
        <f>[2]TrRoad_act!F130</f>
        <v>2222320</v>
      </c>
      <c r="G49" s="23">
        <f>[2]TrRoad_act!G130</f>
        <v>2086291</v>
      </c>
      <c r="H49" s="23">
        <f>[2]TrRoad_act!H130</f>
        <v>2294166</v>
      </c>
      <c r="I49" s="23">
        <f>[2]TrRoad_act!I130</f>
        <v>3040364</v>
      </c>
      <c r="J49" s="23">
        <f>[2]TrRoad_act!J130</f>
        <v>2070336</v>
      </c>
      <c r="K49" s="23">
        <f>[2]TrRoad_act!K130</f>
        <v>1902042</v>
      </c>
      <c r="L49" s="23">
        <f>[2]TrRoad_act!L130</f>
        <v>1997478</v>
      </c>
      <c r="M49" s="23">
        <f>[2]TrRoad_act!M130</f>
        <v>2061607</v>
      </c>
      <c r="N49" s="23">
        <f>[2]TrRoad_act!N130</f>
        <v>1873404</v>
      </c>
      <c r="O49" s="23">
        <f>[2]TrRoad_act!O130</f>
        <v>2161917</v>
      </c>
      <c r="P49" s="23">
        <f>[2]TrRoad_act!P130</f>
        <v>2596774</v>
      </c>
      <c r="Q49" s="23">
        <f>[2]TrRoad_act!Q130</f>
        <v>2687171</v>
      </c>
    </row>
    <row r="50" spans="1:18" ht="11.45" customHeight="1">
      <c r="A50" s="22" t="s">
        <v>27</v>
      </c>
      <c r="B50" s="23"/>
      <c r="C50" s="23">
        <f>[2]TrRoad_act!C131</f>
        <v>35361</v>
      </c>
      <c r="D50" s="23">
        <f>[2]TrRoad_act!D131</f>
        <v>50691</v>
      </c>
      <c r="E50" s="23">
        <f>[2]TrRoad_act!E131</f>
        <v>30210</v>
      </c>
      <c r="F50" s="23">
        <f>[2]TrRoad_act!F131</f>
        <v>18403</v>
      </c>
      <c r="G50" s="23">
        <f>[2]TrRoad_act!G131</f>
        <v>23211</v>
      </c>
      <c r="H50" s="23">
        <f>[2]TrRoad_act!H131</f>
        <v>32563</v>
      </c>
      <c r="I50" s="23">
        <f>[2]TrRoad_act!I131</f>
        <v>17745</v>
      </c>
      <c r="J50" s="23">
        <f>[2]TrRoad_act!J131</f>
        <v>19654</v>
      </c>
      <c r="K50" s="23">
        <f>[2]TrRoad_act!K131</f>
        <v>14206</v>
      </c>
      <c r="L50" s="23">
        <f>[2]TrRoad_act!L131</f>
        <v>14665</v>
      </c>
      <c r="M50" s="23">
        <f>[2]TrRoad_act!M131</f>
        <v>14462</v>
      </c>
      <c r="N50" s="23">
        <f>[2]TrRoad_act!N131</f>
        <v>17693</v>
      </c>
      <c r="O50" s="23">
        <f>[2]TrRoad_act!O131</f>
        <v>14039</v>
      </c>
      <c r="P50" s="23">
        <f>[2]TrRoad_act!P131</f>
        <v>23844</v>
      </c>
      <c r="Q50" s="23">
        <f>[2]TrRoad_act!Q131</f>
        <v>11205</v>
      </c>
    </row>
    <row r="51" spans="1:18" ht="11.45" customHeight="1">
      <c r="A51" s="22" t="s">
        <v>28</v>
      </c>
      <c r="B51" s="23"/>
      <c r="C51" s="23">
        <f>[2]TrRoad_act!C132</f>
        <v>1718</v>
      </c>
      <c r="D51" s="23">
        <f>[2]TrRoad_act!D132</f>
        <v>2204</v>
      </c>
      <c r="E51" s="23">
        <f>[2]TrRoad_act!E132</f>
        <v>2718</v>
      </c>
      <c r="F51" s="23">
        <f>[2]TrRoad_act!F132</f>
        <v>2460</v>
      </c>
      <c r="G51" s="23">
        <f>[2]TrRoad_act!G132</f>
        <v>3161</v>
      </c>
      <c r="H51" s="23">
        <f>[2]TrRoad_act!H132</f>
        <v>14057</v>
      </c>
      <c r="I51" s="23">
        <f>[2]TrRoad_act!I132</f>
        <v>5507</v>
      </c>
      <c r="J51" s="23">
        <f>[2]TrRoad_act!J132</f>
        <v>12685</v>
      </c>
      <c r="K51" s="23">
        <f>[2]TrRoad_act!K132</f>
        <v>19104</v>
      </c>
      <c r="L51" s="23">
        <f>[2]TrRoad_act!L132</f>
        <v>23917</v>
      </c>
      <c r="M51" s="23">
        <f>[2]TrRoad_act!M132</f>
        <v>8568</v>
      </c>
      <c r="N51" s="23">
        <f>[2]TrRoad_act!N132</f>
        <v>9050</v>
      </c>
      <c r="O51" s="23">
        <f>[2]TrRoad_act!O132</f>
        <v>10370</v>
      </c>
      <c r="P51" s="23">
        <f>[2]TrRoad_act!P132</f>
        <v>13497</v>
      </c>
      <c r="Q51" s="23">
        <f>[2]TrRoad_act!Q132</f>
        <v>16637</v>
      </c>
    </row>
    <row r="52" spans="1:18" ht="11.45" customHeight="1">
      <c r="A52" s="22" t="s">
        <v>30</v>
      </c>
      <c r="B52" s="23"/>
      <c r="C52" s="23">
        <f>[2]TrRoad_act!C133</f>
        <v>760</v>
      </c>
      <c r="D52" s="23">
        <f>[2]TrRoad_act!D133</f>
        <v>345</v>
      </c>
      <c r="E52" s="23">
        <f>[2]TrRoad_act!E133</f>
        <v>238</v>
      </c>
      <c r="F52" s="23">
        <f>[2]TrRoad_act!F133</f>
        <v>1387</v>
      </c>
      <c r="G52" s="23">
        <f>[2]TrRoad_act!G133</f>
        <v>284</v>
      </c>
      <c r="H52" s="23">
        <f>[2]TrRoad_act!H133</f>
        <v>487</v>
      </c>
      <c r="I52" s="23">
        <f>[2]TrRoad_act!I133</f>
        <v>478</v>
      </c>
      <c r="J52" s="23">
        <f>[2]TrRoad_act!J133</f>
        <v>520</v>
      </c>
      <c r="K52" s="23">
        <f>[2]TrRoad_act!K133</f>
        <v>695</v>
      </c>
      <c r="L52" s="23">
        <f>[2]TrRoad_act!L133</f>
        <v>1196</v>
      </c>
      <c r="M52" s="23">
        <f>[2]TrRoad_act!M133</f>
        <v>1897</v>
      </c>
      <c r="N52" s="23">
        <f>[2]TrRoad_act!N133</f>
        <v>7016</v>
      </c>
      <c r="O52" s="23">
        <f>[2]TrRoad_act!O133</f>
        <v>8072</v>
      </c>
      <c r="P52" s="23">
        <f>[2]TrRoad_act!P133</f>
        <v>9481</v>
      </c>
      <c r="Q52" s="23">
        <f>[2]TrRoad_act!Q133</f>
        <v>10234</v>
      </c>
    </row>
    <row r="53" spans="1:18" ht="11.45" customHeight="1">
      <c r="A53" s="20" t="s">
        <v>34</v>
      </c>
      <c r="B53" s="21"/>
      <c r="C53" s="21">
        <f>[2]TrRoad_act!C134</f>
        <v>427284</v>
      </c>
      <c r="D53" s="21">
        <f>[2]TrRoad_act!D134</f>
        <v>456654</v>
      </c>
      <c r="E53" s="21">
        <f>[2]TrRoad_act!E134</f>
        <v>401906</v>
      </c>
      <c r="F53" s="21">
        <f>[2]TrRoad_act!F134</f>
        <v>480295</v>
      </c>
      <c r="G53" s="21">
        <f>[2]TrRoad_act!G134</f>
        <v>467674</v>
      </c>
      <c r="H53" s="21">
        <f>[2]TrRoad_act!H134</f>
        <v>558185</v>
      </c>
      <c r="I53" s="21">
        <f>[2]TrRoad_act!I134</f>
        <v>527802</v>
      </c>
      <c r="J53" s="21">
        <f>[2]TrRoad_act!J134</f>
        <v>536529</v>
      </c>
      <c r="K53" s="21">
        <f>[2]TrRoad_act!K134</f>
        <v>405250</v>
      </c>
      <c r="L53" s="21">
        <f>[2]TrRoad_act!L134</f>
        <v>478882</v>
      </c>
      <c r="M53" s="21">
        <f>[2]TrRoad_act!M134</f>
        <v>538216</v>
      </c>
      <c r="N53" s="21">
        <f>[2]TrRoad_act!N134</f>
        <v>459412</v>
      </c>
      <c r="O53" s="21">
        <f>[2]TrRoad_act!O134</f>
        <v>557404</v>
      </c>
      <c r="P53" s="21">
        <f>[2]TrRoad_act!P134</f>
        <v>555750</v>
      </c>
      <c r="Q53" s="21">
        <f>[2]TrRoad_act!Q134</f>
        <v>640914</v>
      </c>
    </row>
    <row r="54" spans="1:18" ht="11.45" customHeight="1">
      <c r="A54" s="22" t="s">
        <v>35</v>
      </c>
      <c r="B54" s="23"/>
      <c r="C54" s="23">
        <f>[2]TrRoad_act!C135</f>
        <v>305796</v>
      </c>
      <c r="D54" s="23">
        <f>[2]TrRoad_act!D135</f>
        <v>345367</v>
      </c>
      <c r="E54" s="23">
        <f>[2]TrRoad_act!E135</f>
        <v>309942</v>
      </c>
      <c r="F54" s="23">
        <f>[2]TrRoad_act!F135</f>
        <v>341111</v>
      </c>
      <c r="G54" s="23">
        <f>[2]TrRoad_act!G135</f>
        <v>375088</v>
      </c>
      <c r="H54" s="23">
        <f>[2]TrRoad_act!H135</f>
        <v>451788</v>
      </c>
      <c r="I54" s="23">
        <f>[2]TrRoad_act!I135</f>
        <v>418147</v>
      </c>
      <c r="J54" s="23">
        <f>[2]TrRoad_act!J135</f>
        <v>435929</v>
      </c>
      <c r="K54" s="23">
        <f>[2]TrRoad_act!K135</f>
        <v>350036</v>
      </c>
      <c r="L54" s="23">
        <f>[2]TrRoad_act!L135</f>
        <v>361387</v>
      </c>
      <c r="M54" s="23">
        <f>[2]TrRoad_act!M135</f>
        <v>437970</v>
      </c>
      <c r="N54" s="23">
        <f>[2]TrRoad_act!N135</f>
        <v>358761</v>
      </c>
      <c r="O54" s="23">
        <f>[2]TrRoad_act!O135</f>
        <v>434516</v>
      </c>
      <c r="P54" s="23">
        <f>[2]TrRoad_act!P135</f>
        <v>452558</v>
      </c>
      <c r="Q54" s="23">
        <f>[2]TrRoad_act!Q135</f>
        <v>529607</v>
      </c>
    </row>
    <row r="55" spans="1:18" ht="11.45" customHeight="1">
      <c r="A55" s="24" t="s">
        <v>36</v>
      </c>
      <c r="B55" s="25"/>
      <c r="C55" s="25">
        <f>[2]TrRoad_act!C136</f>
        <v>121488</v>
      </c>
      <c r="D55" s="25">
        <f>[2]TrRoad_act!D136</f>
        <v>111287</v>
      </c>
      <c r="E55" s="25">
        <f>[2]TrRoad_act!E136</f>
        <v>91964</v>
      </c>
      <c r="F55" s="25">
        <f>[2]TrRoad_act!F136</f>
        <v>139184</v>
      </c>
      <c r="G55" s="25">
        <f>[2]TrRoad_act!G136</f>
        <v>92586</v>
      </c>
      <c r="H55" s="25">
        <f>[2]TrRoad_act!H136</f>
        <v>106397</v>
      </c>
      <c r="I55" s="25">
        <f>[2]TrRoad_act!I136</f>
        <v>109655</v>
      </c>
      <c r="J55" s="25">
        <f>[2]TrRoad_act!J136</f>
        <v>100600</v>
      </c>
      <c r="K55" s="25">
        <f>[2]TrRoad_act!K136</f>
        <v>55214</v>
      </c>
      <c r="L55" s="25">
        <f>[2]TrRoad_act!L136</f>
        <v>117495</v>
      </c>
      <c r="M55" s="25">
        <f>[2]TrRoad_act!M136</f>
        <v>100246</v>
      </c>
      <c r="N55" s="25">
        <f>[2]TrRoad_act!N136</f>
        <v>100651</v>
      </c>
      <c r="O55" s="25">
        <f>[2]TrRoad_act!O136</f>
        <v>122888</v>
      </c>
      <c r="P55" s="25">
        <f>[2]TrRoad_act!P136</f>
        <v>103192</v>
      </c>
      <c r="Q55" s="25">
        <f>[2]TrRoad_act!Q136</f>
        <v>111307</v>
      </c>
    </row>
    <row r="57" spans="1:18" ht="11.45" customHeight="1">
      <c r="A57" s="11"/>
      <c r="B57" s="149">
        <v>2015</v>
      </c>
      <c r="C57" s="149"/>
      <c r="D57" s="149"/>
      <c r="E57" s="149"/>
      <c r="F57" s="149"/>
      <c r="G57" s="149"/>
      <c r="H57" s="149"/>
      <c r="I57" s="149"/>
      <c r="J57" s="149"/>
      <c r="K57" s="149"/>
      <c r="L57" s="149"/>
      <c r="M57" s="149"/>
      <c r="N57" s="149"/>
      <c r="O57" s="149"/>
      <c r="P57" s="149"/>
      <c r="Q57" s="149"/>
    </row>
    <row r="58" spans="1:18" ht="11.45" customHeight="1">
      <c r="A58" s="27" t="s">
        <v>38</v>
      </c>
      <c r="B58" s="28" t="s">
        <v>39</v>
      </c>
      <c r="C58" s="28">
        <v>2001</v>
      </c>
      <c r="D58" s="28">
        <v>2002</v>
      </c>
      <c r="E58" s="28">
        <v>2003</v>
      </c>
      <c r="F58" s="28">
        <v>2004</v>
      </c>
      <c r="G58" s="28">
        <v>2005</v>
      </c>
      <c r="H58" s="28">
        <v>2006</v>
      </c>
      <c r="I58" s="28">
        <v>2007</v>
      </c>
      <c r="J58" s="28">
        <v>2008</v>
      </c>
      <c r="K58" s="28">
        <v>2009</v>
      </c>
      <c r="L58" s="28">
        <v>2010</v>
      </c>
      <c r="M58" s="28">
        <v>2011</v>
      </c>
      <c r="N58" s="28">
        <v>2012</v>
      </c>
      <c r="O58" s="28">
        <v>2013</v>
      </c>
      <c r="P58" s="28">
        <v>2014</v>
      </c>
      <c r="Q58" s="28">
        <v>2015</v>
      </c>
    </row>
    <row r="59" spans="1:18" ht="11.45" customHeight="1">
      <c r="A59" s="14" t="s">
        <v>40</v>
      </c>
      <c r="B59" s="15">
        <f t="shared" ref="B59:Q59" si="0">B60+B75</f>
        <v>24464536</v>
      </c>
      <c r="C59" s="15">
        <f t="shared" si="0"/>
        <v>11179381.247129662</v>
      </c>
      <c r="D59" s="15">
        <f t="shared" si="0"/>
        <v>12611143.631244646</v>
      </c>
      <c r="E59" s="15">
        <f t="shared" si="0"/>
        <v>16037539.939102406</v>
      </c>
      <c r="F59" s="15">
        <f t="shared" si="0"/>
        <v>18483899.065694418</v>
      </c>
      <c r="G59" s="15">
        <f t="shared" si="0"/>
        <v>20521569.918723412</v>
      </c>
      <c r="H59" s="15">
        <f t="shared" si="0"/>
        <v>22981120.856542811</v>
      </c>
      <c r="I59" s="15">
        <f t="shared" si="0"/>
        <v>25355483.652881652</v>
      </c>
      <c r="J59" s="15">
        <f t="shared" si="0"/>
        <v>24022324</v>
      </c>
      <c r="K59" s="15">
        <f t="shared" si="0"/>
        <v>21862254</v>
      </c>
      <c r="L59" s="15">
        <f t="shared" si="0"/>
        <v>21519516</v>
      </c>
      <c r="M59" s="15">
        <f t="shared" si="0"/>
        <v>21530103</v>
      </c>
      <c r="N59" s="15">
        <f t="shared" si="0"/>
        <v>20062473.680149417</v>
      </c>
      <c r="O59" s="15">
        <f t="shared" si="0"/>
        <v>20785238</v>
      </c>
      <c r="P59" s="15">
        <f t="shared" si="0"/>
        <v>22036228</v>
      </c>
      <c r="Q59" s="15">
        <f t="shared" si="0"/>
        <v>24382696</v>
      </c>
    </row>
    <row r="60" spans="1:18" ht="11.45" customHeight="1">
      <c r="A60" s="16" t="s">
        <v>22</v>
      </c>
      <c r="B60" s="17">
        <f t="shared" ref="B60:Q60" si="1">B61+B62+B69</f>
        <v>23884660</v>
      </c>
      <c r="C60" s="17">
        <f t="shared" si="1"/>
        <v>10498655</v>
      </c>
      <c r="D60" s="17">
        <f t="shared" si="1"/>
        <v>11743591</v>
      </c>
      <c r="E60" s="17">
        <f t="shared" si="1"/>
        <v>14649953</v>
      </c>
      <c r="F60" s="17">
        <f t="shared" si="1"/>
        <v>16801504</v>
      </c>
      <c r="G60" s="17">
        <f t="shared" si="1"/>
        <v>18717868</v>
      </c>
      <c r="H60" s="17">
        <f t="shared" si="1"/>
        <v>20630575</v>
      </c>
      <c r="I60" s="17">
        <f t="shared" si="1"/>
        <v>22104610</v>
      </c>
      <c r="J60" s="17">
        <f t="shared" si="1"/>
        <v>21429727</v>
      </c>
      <c r="K60" s="17">
        <f t="shared" si="1"/>
        <v>19524127</v>
      </c>
      <c r="L60" s="17">
        <f t="shared" si="1"/>
        <v>18939380</v>
      </c>
      <c r="M60" s="17">
        <f t="shared" si="1"/>
        <v>18816340</v>
      </c>
      <c r="N60" s="17">
        <f t="shared" si="1"/>
        <v>17594063</v>
      </c>
      <c r="O60" s="17">
        <f t="shared" si="1"/>
        <v>17894870</v>
      </c>
      <c r="P60" s="17">
        <f t="shared" si="1"/>
        <v>18706041</v>
      </c>
      <c r="Q60" s="17">
        <f t="shared" si="1"/>
        <v>20815237</v>
      </c>
    </row>
    <row r="61" spans="1:18" ht="11.45" customHeight="1">
      <c r="A61" s="18" t="s">
        <v>23</v>
      </c>
      <c r="B61" s="19">
        <v>2541535</v>
      </c>
      <c r="C61" s="19">
        <v>1609548</v>
      </c>
      <c r="D61" s="19">
        <v>1979354</v>
      </c>
      <c r="E61" s="19">
        <v>2198352</v>
      </c>
      <c r="F61" s="19">
        <v>2265905</v>
      </c>
      <c r="G61" s="19">
        <v>2757541</v>
      </c>
      <c r="H61" s="19">
        <v>3001749</v>
      </c>
      <c r="I61" s="19">
        <v>3032380</v>
      </c>
      <c r="J61" s="19">
        <v>3345905</v>
      </c>
      <c r="K61" s="19">
        <v>2464020</v>
      </c>
      <c r="L61" s="19">
        <v>2057653</v>
      </c>
      <c r="M61" s="19">
        <v>2067879</v>
      </c>
      <c r="N61" s="19">
        <v>1729248</v>
      </c>
      <c r="O61" s="19">
        <v>1869052</v>
      </c>
      <c r="P61" s="19">
        <v>2084496</v>
      </c>
      <c r="Q61" s="19">
        <v>2031962</v>
      </c>
      <c r="R61" s="29"/>
    </row>
    <row r="62" spans="1:18" ht="11.45" customHeight="1">
      <c r="A62" s="20" t="s">
        <v>24</v>
      </c>
      <c r="B62" s="21">
        <f t="shared" ref="B62" si="2">SUM(B63:B68)</f>
        <v>21323022</v>
      </c>
      <c r="C62" s="21">
        <f t="shared" ref="C62:Q62" si="3">SUM(C63:C68)</f>
        <v>8867911</v>
      </c>
      <c r="D62" s="21">
        <f t="shared" si="3"/>
        <v>9740099</v>
      </c>
      <c r="E62" s="21">
        <f t="shared" si="3"/>
        <v>12417548</v>
      </c>
      <c r="F62" s="21">
        <f t="shared" si="3"/>
        <v>14495328</v>
      </c>
      <c r="G62" s="21">
        <f t="shared" si="3"/>
        <v>15920019</v>
      </c>
      <c r="H62" s="21">
        <f t="shared" si="3"/>
        <v>17575667</v>
      </c>
      <c r="I62" s="21">
        <f t="shared" si="3"/>
        <v>19016793</v>
      </c>
      <c r="J62" s="21">
        <f t="shared" si="3"/>
        <v>18025142</v>
      </c>
      <c r="K62" s="21">
        <f t="shared" si="3"/>
        <v>17011016</v>
      </c>
      <c r="L62" s="21">
        <f t="shared" si="3"/>
        <v>16835373</v>
      </c>
      <c r="M62" s="21">
        <f t="shared" si="3"/>
        <v>16699734</v>
      </c>
      <c r="N62" s="21">
        <f t="shared" si="3"/>
        <v>15820284</v>
      </c>
      <c r="O62" s="21">
        <f t="shared" si="3"/>
        <v>15976911</v>
      </c>
      <c r="P62" s="21">
        <f t="shared" si="3"/>
        <v>16564624</v>
      </c>
      <c r="Q62" s="21">
        <f t="shared" si="3"/>
        <v>18714984</v>
      </c>
      <c r="R62" s="29"/>
    </row>
    <row r="63" spans="1:18" ht="11.45" customHeight="1">
      <c r="A63" s="22" t="s">
        <v>25</v>
      </c>
      <c r="B63" s="23">
        <v>16375296</v>
      </c>
      <c r="C63" s="23">
        <v>6963985</v>
      </c>
      <c r="D63" s="23">
        <v>6932609</v>
      </c>
      <c r="E63" s="23">
        <v>8103265</v>
      </c>
      <c r="F63" s="23">
        <v>8531706</v>
      </c>
      <c r="G63" s="23">
        <v>8803249</v>
      </c>
      <c r="H63" s="23">
        <v>9056418</v>
      </c>
      <c r="I63" s="23">
        <v>9976751</v>
      </c>
      <c r="J63" s="23">
        <v>9220217</v>
      </c>
      <c r="K63" s="23">
        <v>8695527</v>
      </c>
      <c r="L63" s="23">
        <v>8011624</v>
      </c>
      <c r="M63" s="23">
        <v>7632122</v>
      </c>
      <c r="N63" s="23">
        <v>7133593</v>
      </c>
      <c r="O63" s="23">
        <v>6921193</v>
      </c>
      <c r="P63" s="23">
        <v>7579531</v>
      </c>
      <c r="Q63" s="23">
        <v>9118346</v>
      </c>
      <c r="R63" s="29"/>
    </row>
    <row r="64" spans="1:18" ht="11.45" customHeight="1">
      <c r="A64" s="22" t="s">
        <v>26</v>
      </c>
      <c r="B64" s="23">
        <v>3849883</v>
      </c>
      <c r="C64" s="23">
        <v>1684148</v>
      </c>
      <c r="D64" s="23">
        <v>2497140</v>
      </c>
      <c r="E64" s="23">
        <v>3824334</v>
      </c>
      <c r="F64" s="23">
        <v>5629776</v>
      </c>
      <c r="G64" s="23">
        <v>6662832</v>
      </c>
      <c r="H64" s="23">
        <v>8070631</v>
      </c>
      <c r="I64" s="23">
        <v>8537859</v>
      </c>
      <c r="J64" s="23">
        <v>8271945</v>
      </c>
      <c r="K64" s="23">
        <v>7475537</v>
      </c>
      <c r="L64" s="23">
        <v>8125900</v>
      </c>
      <c r="M64" s="23">
        <v>8664032</v>
      </c>
      <c r="N64" s="23">
        <v>8042118</v>
      </c>
      <c r="O64" s="23">
        <v>8275456</v>
      </c>
      <c r="P64" s="23">
        <v>8205833</v>
      </c>
      <c r="Q64" s="23">
        <v>8794891</v>
      </c>
      <c r="R64" s="29"/>
    </row>
    <row r="65" spans="1:18" ht="11.45" customHeight="1">
      <c r="A65" s="22" t="s">
        <v>27</v>
      </c>
      <c r="B65" s="23">
        <v>1015704</v>
      </c>
      <c r="C65" s="23">
        <v>191164</v>
      </c>
      <c r="D65" s="23">
        <v>310132</v>
      </c>
      <c r="E65" s="23">
        <v>487416</v>
      </c>
      <c r="F65" s="23">
        <v>324012</v>
      </c>
      <c r="G65" s="23">
        <v>367712</v>
      </c>
      <c r="H65" s="23">
        <v>373004</v>
      </c>
      <c r="I65" s="23">
        <v>424318</v>
      </c>
      <c r="J65" s="23">
        <v>447633</v>
      </c>
      <c r="K65" s="23">
        <v>663365</v>
      </c>
      <c r="L65" s="23">
        <v>518902</v>
      </c>
      <c r="M65" s="23">
        <v>317920</v>
      </c>
      <c r="N65" s="23">
        <v>497724</v>
      </c>
      <c r="O65" s="23">
        <v>633552</v>
      </c>
      <c r="P65" s="23">
        <v>554991</v>
      </c>
      <c r="Q65" s="23">
        <v>557532</v>
      </c>
      <c r="R65" s="29"/>
    </row>
    <row r="66" spans="1:18" ht="11.45" customHeight="1">
      <c r="A66" s="22" t="s">
        <v>28</v>
      </c>
      <c r="B66" s="23">
        <v>82139</v>
      </c>
      <c r="C66" s="23">
        <v>28614</v>
      </c>
      <c r="D66" s="23">
        <v>218</v>
      </c>
      <c r="E66" s="23">
        <v>2530</v>
      </c>
      <c r="F66" s="23">
        <v>9831</v>
      </c>
      <c r="G66" s="23">
        <v>86224</v>
      </c>
      <c r="H66" s="23">
        <v>75612</v>
      </c>
      <c r="I66" s="23">
        <v>77855</v>
      </c>
      <c r="J66" s="23">
        <v>85252</v>
      </c>
      <c r="K66" s="23">
        <v>175996</v>
      </c>
      <c r="L66" s="23">
        <v>174251</v>
      </c>
      <c r="M66" s="23">
        <v>71163</v>
      </c>
      <c r="N66" s="23">
        <v>127280</v>
      </c>
      <c r="O66" s="23">
        <v>99073</v>
      </c>
      <c r="P66" s="23">
        <v>122947</v>
      </c>
      <c r="Q66" s="23">
        <v>94046</v>
      </c>
      <c r="R66" s="29"/>
    </row>
    <row r="67" spans="1:18" ht="11.45" customHeight="1">
      <c r="A67" s="22" t="s">
        <v>29</v>
      </c>
      <c r="B67" s="23">
        <v>0</v>
      </c>
      <c r="C67" s="23">
        <v>0</v>
      </c>
      <c r="D67" s="23">
        <v>0</v>
      </c>
      <c r="E67" s="23">
        <v>0</v>
      </c>
      <c r="F67" s="23">
        <v>0</v>
      </c>
      <c r="G67" s="23">
        <v>0</v>
      </c>
      <c r="H67" s="23">
        <v>0</v>
      </c>
      <c r="I67" s="23">
        <v>0</v>
      </c>
      <c r="J67" s="23">
        <v>0</v>
      </c>
      <c r="K67" s="23">
        <v>0</v>
      </c>
      <c r="L67" s="23">
        <v>180</v>
      </c>
      <c r="M67" s="23">
        <v>176</v>
      </c>
      <c r="N67" s="23">
        <v>4489</v>
      </c>
      <c r="O67" s="23">
        <v>21911</v>
      </c>
      <c r="P67" s="23">
        <v>62721</v>
      </c>
      <c r="Q67" s="23">
        <v>92083</v>
      </c>
      <c r="R67" s="29"/>
    </row>
    <row r="68" spans="1:18" ht="11.45" customHeight="1">
      <c r="A68" s="22" t="s">
        <v>30</v>
      </c>
      <c r="B68" s="23">
        <v>0</v>
      </c>
      <c r="C68" s="23">
        <v>0</v>
      </c>
      <c r="D68" s="23">
        <v>0</v>
      </c>
      <c r="E68" s="23">
        <v>3</v>
      </c>
      <c r="F68" s="23">
        <v>3</v>
      </c>
      <c r="G68" s="23">
        <v>2</v>
      </c>
      <c r="H68" s="23">
        <v>2</v>
      </c>
      <c r="I68" s="23">
        <v>10</v>
      </c>
      <c r="J68" s="23">
        <v>95</v>
      </c>
      <c r="K68" s="23">
        <v>591</v>
      </c>
      <c r="L68" s="23">
        <v>4516</v>
      </c>
      <c r="M68" s="23">
        <v>14321</v>
      </c>
      <c r="N68" s="23">
        <v>15080</v>
      </c>
      <c r="O68" s="23">
        <v>25726</v>
      </c>
      <c r="P68" s="23">
        <v>38601</v>
      </c>
      <c r="Q68" s="23">
        <v>58086</v>
      </c>
      <c r="R68" s="29"/>
    </row>
    <row r="69" spans="1:18" ht="11.45" customHeight="1">
      <c r="A69" s="20" t="s">
        <v>31</v>
      </c>
      <c r="B69" s="21">
        <f t="shared" ref="B69:Q69" si="4">SUM(B70:B74)</f>
        <v>20103</v>
      </c>
      <c r="C69" s="21">
        <f t="shared" si="4"/>
        <v>21196</v>
      </c>
      <c r="D69" s="21">
        <f t="shared" si="4"/>
        <v>24138</v>
      </c>
      <c r="E69" s="21">
        <f t="shared" si="4"/>
        <v>34053</v>
      </c>
      <c r="F69" s="21">
        <f t="shared" si="4"/>
        <v>40271</v>
      </c>
      <c r="G69" s="21">
        <f t="shared" si="4"/>
        <v>40308</v>
      </c>
      <c r="H69" s="21">
        <f t="shared" si="4"/>
        <v>53159</v>
      </c>
      <c r="I69" s="21">
        <f t="shared" si="4"/>
        <v>55437</v>
      </c>
      <c r="J69" s="21">
        <f t="shared" si="4"/>
        <v>58680</v>
      </c>
      <c r="K69" s="21">
        <f t="shared" si="4"/>
        <v>49091</v>
      </c>
      <c r="L69" s="21">
        <f t="shared" si="4"/>
        <v>46354</v>
      </c>
      <c r="M69" s="21">
        <f t="shared" si="4"/>
        <v>48727</v>
      </c>
      <c r="N69" s="21">
        <f t="shared" si="4"/>
        <v>44531</v>
      </c>
      <c r="O69" s="21">
        <f t="shared" si="4"/>
        <v>48907</v>
      </c>
      <c r="P69" s="21">
        <f t="shared" si="4"/>
        <v>56921</v>
      </c>
      <c r="Q69" s="21">
        <f t="shared" si="4"/>
        <v>68291</v>
      </c>
      <c r="R69" s="29"/>
    </row>
    <row r="70" spans="1:18" ht="11.45" customHeight="1">
      <c r="A70" s="22" t="s">
        <v>25</v>
      </c>
      <c r="B70" s="23">
        <v>2576</v>
      </c>
      <c r="C70" s="23">
        <v>51</v>
      </c>
      <c r="D70" s="23">
        <v>77</v>
      </c>
      <c r="E70" s="23">
        <v>66</v>
      </c>
      <c r="F70" s="23">
        <v>73</v>
      </c>
      <c r="G70" s="23">
        <v>13</v>
      </c>
      <c r="H70" s="23">
        <v>77</v>
      </c>
      <c r="I70" s="23">
        <v>203</v>
      </c>
      <c r="J70" s="23">
        <v>214</v>
      </c>
      <c r="K70" s="23">
        <v>47</v>
      </c>
      <c r="L70" s="23">
        <v>74</v>
      </c>
      <c r="M70" s="23">
        <v>83</v>
      </c>
      <c r="N70" s="23">
        <v>39</v>
      </c>
      <c r="O70" s="23">
        <v>608</v>
      </c>
      <c r="P70" s="23">
        <v>33</v>
      </c>
      <c r="Q70" s="23">
        <v>25</v>
      </c>
      <c r="R70" s="29"/>
    </row>
    <row r="71" spans="1:18" ht="11.45" customHeight="1">
      <c r="A71" s="22" t="s">
        <v>26</v>
      </c>
      <c r="B71" s="23">
        <v>17207</v>
      </c>
      <c r="C71" s="23">
        <v>20081</v>
      </c>
      <c r="D71" s="23">
        <v>23407</v>
      </c>
      <c r="E71" s="23">
        <v>32352</v>
      </c>
      <c r="F71" s="23">
        <v>38710</v>
      </c>
      <c r="G71" s="23">
        <v>38794</v>
      </c>
      <c r="H71" s="23">
        <v>50984</v>
      </c>
      <c r="I71" s="23">
        <v>53098</v>
      </c>
      <c r="J71" s="23">
        <v>56324</v>
      </c>
      <c r="K71" s="23">
        <v>47141</v>
      </c>
      <c r="L71" s="23">
        <v>44630</v>
      </c>
      <c r="M71" s="23">
        <v>45687</v>
      </c>
      <c r="N71" s="23">
        <v>42432</v>
      </c>
      <c r="O71" s="23">
        <v>43874</v>
      </c>
      <c r="P71" s="23">
        <v>52620</v>
      </c>
      <c r="Q71" s="23">
        <v>57538</v>
      </c>
      <c r="R71" s="29"/>
    </row>
    <row r="72" spans="1:18" ht="11.45" customHeight="1">
      <c r="A72" s="22" t="s">
        <v>27</v>
      </c>
      <c r="B72" s="23">
        <v>108</v>
      </c>
      <c r="C72" s="23">
        <v>19</v>
      </c>
      <c r="D72" s="23">
        <v>5</v>
      </c>
      <c r="E72" s="23">
        <v>21</v>
      </c>
      <c r="F72" s="23">
        <v>819</v>
      </c>
      <c r="G72" s="23">
        <v>122</v>
      </c>
      <c r="H72" s="23">
        <v>51</v>
      </c>
      <c r="I72" s="23">
        <v>172</v>
      </c>
      <c r="J72" s="23">
        <v>99</v>
      </c>
      <c r="K72" s="23">
        <v>203</v>
      </c>
      <c r="L72" s="23">
        <v>70</v>
      </c>
      <c r="M72" s="23">
        <v>53</v>
      </c>
      <c r="N72" s="23">
        <v>12</v>
      </c>
      <c r="O72" s="23">
        <v>54</v>
      </c>
      <c r="P72" s="23">
        <v>93</v>
      </c>
      <c r="Q72" s="23">
        <v>103</v>
      </c>
      <c r="R72" s="29"/>
    </row>
    <row r="73" spans="1:18" ht="11.45" customHeight="1">
      <c r="A73" s="22" t="s">
        <v>28</v>
      </c>
      <c r="B73" s="23">
        <v>26</v>
      </c>
      <c r="C73" s="23">
        <v>999</v>
      </c>
      <c r="D73" s="23">
        <v>605</v>
      </c>
      <c r="E73" s="23">
        <v>1559</v>
      </c>
      <c r="F73" s="23">
        <v>630</v>
      </c>
      <c r="G73" s="23">
        <v>986</v>
      </c>
      <c r="H73" s="23">
        <v>1977</v>
      </c>
      <c r="I73" s="23">
        <v>1909</v>
      </c>
      <c r="J73" s="23">
        <v>1939</v>
      </c>
      <c r="K73" s="23">
        <v>1577</v>
      </c>
      <c r="L73" s="23">
        <v>1182</v>
      </c>
      <c r="M73" s="23">
        <v>2713</v>
      </c>
      <c r="N73" s="23">
        <v>1978</v>
      </c>
      <c r="O73" s="23">
        <v>2974</v>
      </c>
      <c r="P73" s="23">
        <v>3736</v>
      </c>
      <c r="Q73" s="23">
        <v>10117</v>
      </c>
      <c r="R73" s="29"/>
    </row>
    <row r="74" spans="1:18" ht="11.45" customHeight="1">
      <c r="A74" s="22" t="s">
        <v>30</v>
      </c>
      <c r="B74" s="23">
        <v>186</v>
      </c>
      <c r="C74" s="23">
        <v>46</v>
      </c>
      <c r="D74" s="23">
        <v>44</v>
      </c>
      <c r="E74" s="23">
        <v>55</v>
      </c>
      <c r="F74" s="23">
        <v>39</v>
      </c>
      <c r="G74" s="23">
        <v>393</v>
      </c>
      <c r="H74" s="23">
        <v>70</v>
      </c>
      <c r="I74" s="23">
        <v>55</v>
      </c>
      <c r="J74" s="23">
        <v>104</v>
      </c>
      <c r="K74" s="23">
        <v>123</v>
      </c>
      <c r="L74" s="23">
        <v>398</v>
      </c>
      <c r="M74" s="23">
        <v>191</v>
      </c>
      <c r="N74" s="23">
        <v>70</v>
      </c>
      <c r="O74" s="23">
        <v>1397</v>
      </c>
      <c r="P74" s="23">
        <v>439</v>
      </c>
      <c r="Q74" s="23">
        <v>508</v>
      </c>
      <c r="R74" s="29"/>
    </row>
    <row r="75" spans="1:18" ht="11.45" customHeight="1">
      <c r="A75" s="16" t="s">
        <v>32</v>
      </c>
      <c r="B75" s="17">
        <f t="shared" ref="B75:Q75" si="5">B76+B82</f>
        <v>579876</v>
      </c>
      <c r="C75" s="17">
        <f t="shared" si="5"/>
        <v>680726.24712966173</v>
      </c>
      <c r="D75" s="17">
        <f t="shared" si="5"/>
        <v>867552.63124464615</v>
      </c>
      <c r="E75" s="17">
        <f t="shared" si="5"/>
        <v>1387586.9391024054</v>
      </c>
      <c r="F75" s="17">
        <f t="shared" si="5"/>
        <v>1682395.0656944171</v>
      </c>
      <c r="G75" s="17">
        <f t="shared" si="5"/>
        <v>1803701.9187234107</v>
      </c>
      <c r="H75" s="17">
        <f t="shared" si="5"/>
        <v>2350545.8565428103</v>
      </c>
      <c r="I75" s="17">
        <f t="shared" si="5"/>
        <v>3250873.652881654</v>
      </c>
      <c r="J75" s="17">
        <f t="shared" si="5"/>
        <v>2592597</v>
      </c>
      <c r="K75" s="17">
        <f t="shared" si="5"/>
        <v>2338127</v>
      </c>
      <c r="L75" s="17">
        <f t="shared" si="5"/>
        <v>2580136</v>
      </c>
      <c r="M75" s="17">
        <f t="shared" si="5"/>
        <v>2713763</v>
      </c>
      <c r="N75" s="17">
        <f t="shared" si="5"/>
        <v>2468410.6801494164</v>
      </c>
      <c r="O75" s="17">
        <f t="shared" si="5"/>
        <v>2890368</v>
      </c>
      <c r="P75" s="17">
        <f t="shared" si="5"/>
        <v>3330187</v>
      </c>
      <c r="Q75" s="17">
        <f t="shared" si="5"/>
        <v>3567459</v>
      </c>
      <c r="R75" s="29"/>
    </row>
    <row r="76" spans="1:18" ht="11.45" customHeight="1">
      <c r="A76" s="18" t="s">
        <v>33</v>
      </c>
      <c r="B76" s="19">
        <f t="shared" ref="B76:Q76" si="6">SUM(B77:B81)</f>
        <v>423160</v>
      </c>
      <c r="C76" s="19">
        <f t="shared" si="6"/>
        <v>566214</v>
      </c>
      <c r="D76" s="19">
        <f t="shared" si="6"/>
        <v>700634</v>
      </c>
      <c r="E76" s="19">
        <f t="shared" si="6"/>
        <v>1145590</v>
      </c>
      <c r="F76" s="19">
        <f t="shared" si="6"/>
        <v>1392768</v>
      </c>
      <c r="G76" s="19">
        <f t="shared" si="6"/>
        <v>1471902</v>
      </c>
      <c r="H76" s="19">
        <f t="shared" si="6"/>
        <v>1933290</v>
      </c>
      <c r="I76" s="19">
        <f t="shared" si="6"/>
        <v>2848806</v>
      </c>
      <c r="J76" s="19">
        <f t="shared" si="6"/>
        <v>2162590</v>
      </c>
      <c r="K76" s="19">
        <f t="shared" si="6"/>
        <v>1983736</v>
      </c>
      <c r="L76" s="19">
        <f t="shared" si="6"/>
        <v>2183280</v>
      </c>
      <c r="M76" s="19">
        <f t="shared" si="6"/>
        <v>2228124</v>
      </c>
      <c r="N76" s="19">
        <f t="shared" si="6"/>
        <v>2043477</v>
      </c>
      <c r="O76" s="19">
        <f t="shared" si="6"/>
        <v>2355752</v>
      </c>
      <c r="P76" s="19">
        <f t="shared" si="6"/>
        <v>2781507</v>
      </c>
      <c r="Q76" s="19">
        <f t="shared" si="6"/>
        <v>2926545</v>
      </c>
      <c r="R76" s="29"/>
    </row>
    <row r="77" spans="1:18" ht="11.45" customHeight="1">
      <c r="A77" s="22" t="s">
        <v>25</v>
      </c>
      <c r="B77" s="23">
        <v>117843</v>
      </c>
      <c r="C77" s="23">
        <v>42085</v>
      </c>
      <c r="D77" s="23">
        <v>61379</v>
      </c>
      <c r="E77" s="23">
        <v>128955</v>
      </c>
      <c r="F77" s="23">
        <v>104797</v>
      </c>
      <c r="G77" s="23">
        <v>104711</v>
      </c>
      <c r="H77" s="23">
        <v>144623</v>
      </c>
      <c r="I77" s="23">
        <v>175772</v>
      </c>
      <c r="J77" s="23">
        <v>223183</v>
      </c>
      <c r="K77" s="23">
        <v>131382</v>
      </c>
      <c r="L77" s="23">
        <v>188895</v>
      </c>
      <c r="M77" s="23">
        <v>159512</v>
      </c>
      <c r="N77" s="23">
        <v>141983</v>
      </c>
      <c r="O77" s="23">
        <v>162550</v>
      </c>
      <c r="P77" s="23">
        <v>138031</v>
      </c>
      <c r="Q77" s="23">
        <v>201298</v>
      </c>
      <c r="R77" s="29"/>
    </row>
    <row r="78" spans="1:18" ht="11.45" customHeight="1">
      <c r="A78" s="22" t="s">
        <v>26</v>
      </c>
      <c r="B78" s="23">
        <v>251939</v>
      </c>
      <c r="C78" s="23">
        <v>515680</v>
      </c>
      <c r="D78" s="23">
        <v>609419</v>
      </c>
      <c r="E78" s="23">
        <v>992168</v>
      </c>
      <c r="F78" s="23">
        <v>1273723</v>
      </c>
      <c r="G78" s="23">
        <v>1345085</v>
      </c>
      <c r="H78" s="23">
        <v>1749797</v>
      </c>
      <c r="I78" s="23">
        <v>2651415</v>
      </c>
      <c r="J78" s="23">
        <v>1908889</v>
      </c>
      <c r="K78" s="23">
        <v>1819818</v>
      </c>
      <c r="L78" s="23">
        <v>1955407</v>
      </c>
      <c r="M78" s="23">
        <v>2043869</v>
      </c>
      <c r="N78" s="23">
        <v>1868315</v>
      </c>
      <c r="O78" s="23">
        <v>2160821</v>
      </c>
      <c r="P78" s="23">
        <v>2596701</v>
      </c>
      <c r="Q78" s="23">
        <v>2687171</v>
      </c>
      <c r="R78" s="29"/>
    </row>
    <row r="79" spans="1:18" ht="11.45" customHeight="1">
      <c r="A79" s="22" t="s">
        <v>27</v>
      </c>
      <c r="B79" s="23">
        <v>53293</v>
      </c>
      <c r="C79" s="23">
        <v>8224</v>
      </c>
      <c r="D79" s="23">
        <v>29440</v>
      </c>
      <c r="E79" s="23">
        <v>23129</v>
      </c>
      <c r="F79" s="23">
        <v>12453</v>
      </c>
      <c r="G79" s="23">
        <v>19676</v>
      </c>
      <c r="H79" s="23">
        <v>29652</v>
      </c>
      <c r="I79" s="23">
        <v>16965</v>
      </c>
      <c r="J79" s="23">
        <v>18623</v>
      </c>
      <c r="K79" s="23">
        <v>13724</v>
      </c>
      <c r="L79" s="23">
        <v>14467</v>
      </c>
      <c r="M79" s="23">
        <v>14389</v>
      </c>
      <c r="N79" s="23">
        <v>17650</v>
      </c>
      <c r="O79" s="23">
        <v>14034</v>
      </c>
      <c r="P79" s="23">
        <v>23840</v>
      </c>
      <c r="Q79" s="23">
        <v>11205</v>
      </c>
      <c r="R79" s="29"/>
    </row>
    <row r="80" spans="1:18" ht="11.45" customHeight="1">
      <c r="A80" s="22" t="s">
        <v>28</v>
      </c>
      <c r="B80" s="23">
        <v>0</v>
      </c>
      <c r="C80" s="23">
        <v>0</v>
      </c>
      <c r="D80" s="23">
        <v>223</v>
      </c>
      <c r="E80" s="23">
        <v>1181</v>
      </c>
      <c r="F80" s="23">
        <v>1410</v>
      </c>
      <c r="G80" s="23">
        <v>2203</v>
      </c>
      <c r="H80" s="23">
        <v>8887</v>
      </c>
      <c r="I80" s="23">
        <v>4221</v>
      </c>
      <c r="J80" s="23">
        <v>11403</v>
      </c>
      <c r="K80" s="23">
        <v>18141</v>
      </c>
      <c r="L80" s="23">
        <v>23381</v>
      </c>
      <c r="M80" s="23">
        <v>8493</v>
      </c>
      <c r="N80" s="23">
        <v>8953</v>
      </c>
      <c r="O80" s="23">
        <v>10300</v>
      </c>
      <c r="P80" s="23">
        <v>13458</v>
      </c>
      <c r="Q80" s="23">
        <v>16637</v>
      </c>
      <c r="R80" s="29"/>
    </row>
    <row r="81" spans="1:18" ht="11.45" customHeight="1">
      <c r="A81" s="22" t="s">
        <v>30</v>
      </c>
      <c r="B81" s="23">
        <v>85</v>
      </c>
      <c r="C81" s="23">
        <v>225</v>
      </c>
      <c r="D81" s="23">
        <v>173</v>
      </c>
      <c r="E81" s="23">
        <v>157</v>
      </c>
      <c r="F81" s="23">
        <v>385</v>
      </c>
      <c r="G81" s="23">
        <v>227</v>
      </c>
      <c r="H81" s="23">
        <v>331</v>
      </c>
      <c r="I81" s="23">
        <v>433</v>
      </c>
      <c r="J81" s="23">
        <v>492</v>
      </c>
      <c r="K81" s="23">
        <v>671</v>
      </c>
      <c r="L81" s="23">
        <v>1130</v>
      </c>
      <c r="M81" s="23">
        <v>1861</v>
      </c>
      <c r="N81" s="23">
        <v>6576</v>
      </c>
      <c r="O81" s="23">
        <v>8047</v>
      </c>
      <c r="P81" s="23">
        <v>9477</v>
      </c>
      <c r="Q81" s="23">
        <v>10234</v>
      </c>
      <c r="R81" s="29"/>
    </row>
    <row r="82" spans="1:18" ht="11.45" customHeight="1">
      <c r="A82" s="20" t="s">
        <v>34</v>
      </c>
      <c r="B82" s="21">
        <f t="shared" ref="B82:Q82" si="7">SUM(B83:B84)</f>
        <v>156716</v>
      </c>
      <c r="C82" s="21">
        <f t="shared" si="7"/>
        <v>114512.24712966172</v>
      </c>
      <c r="D82" s="21">
        <f t="shared" si="7"/>
        <v>166918.63124464609</v>
      </c>
      <c r="E82" s="21">
        <f t="shared" si="7"/>
        <v>241996.93910240545</v>
      </c>
      <c r="F82" s="21">
        <f t="shared" si="7"/>
        <v>289627.06569441716</v>
      </c>
      <c r="G82" s="21">
        <f t="shared" si="7"/>
        <v>331799.91872341064</v>
      </c>
      <c r="H82" s="21">
        <f t="shared" si="7"/>
        <v>417255.85654281022</v>
      </c>
      <c r="I82" s="21">
        <f t="shared" si="7"/>
        <v>402067.65288165386</v>
      </c>
      <c r="J82" s="21">
        <f t="shared" si="7"/>
        <v>430007</v>
      </c>
      <c r="K82" s="21">
        <f t="shared" si="7"/>
        <v>354391</v>
      </c>
      <c r="L82" s="21">
        <f t="shared" si="7"/>
        <v>396856</v>
      </c>
      <c r="M82" s="21">
        <f t="shared" si="7"/>
        <v>485639</v>
      </c>
      <c r="N82" s="21">
        <f t="shared" si="7"/>
        <v>424933.68014941626</v>
      </c>
      <c r="O82" s="21">
        <f t="shared" si="7"/>
        <v>534616</v>
      </c>
      <c r="P82" s="21">
        <f t="shared" si="7"/>
        <v>548680</v>
      </c>
      <c r="Q82" s="21">
        <f t="shared" si="7"/>
        <v>640914</v>
      </c>
      <c r="R82" s="29"/>
    </row>
    <row r="83" spans="1:18" ht="11.45" customHeight="1">
      <c r="A83" s="22" t="s">
        <v>35</v>
      </c>
      <c r="B83" s="23">
        <v>156716</v>
      </c>
      <c r="C83" s="23">
        <v>114512</v>
      </c>
      <c r="D83" s="23">
        <v>166918</v>
      </c>
      <c r="E83" s="23">
        <v>241995</v>
      </c>
      <c r="F83" s="23">
        <v>289560</v>
      </c>
      <c r="G83" s="23">
        <v>331525</v>
      </c>
      <c r="H83" s="23">
        <v>415922</v>
      </c>
      <c r="I83" s="23">
        <v>397728</v>
      </c>
      <c r="J83" s="23">
        <v>420260</v>
      </c>
      <c r="K83" s="23">
        <v>343664</v>
      </c>
      <c r="L83" s="23">
        <v>357970</v>
      </c>
      <c r="M83" s="23">
        <v>435725</v>
      </c>
      <c r="N83" s="23">
        <v>358116</v>
      </c>
      <c r="O83" s="23">
        <v>434170</v>
      </c>
      <c r="P83" s="23">
        <v>452503</v>
      </c>
      <c r="Q83" s="23">
        <v>529607</v>
      </c>
      <c r="R83" s="29"/>
    </row>
    <row r="84" spans="1:18" ht="11.45" customHeight="1">
      <c r="A84" s="24" t="s">
        <v>36</v>
      </c>
      <c r="B84" s="25">
        <v>0</v>
      </c>
      <c r="C84" s="25">
        <v>0.24712966171500739</v>
      </c>
      <c r="D84" s="25">
        <v>0.63124464609336428</v>
      </c>
      <c r="E84" s="25">
        <v>1.9391024054566515</v>
      </c>
      <c r="F84" s="25">
        <v>67.065694417158738</v>
      </c>
      <c r="G84" s="25">
        <v>274.91872341063322</v>
      </c>
      <c r="H84" s="25">
        <v>1333.8565428102086</v>
      </c>
      <c r="I84" s="25">
        <v>4339.6528816538621</v>
      </c>
      <c r="J84" s="25">
        <v>9747</v>
      </c>
      <c r="K84" s="25">
        <v>10727</v>
      </c>
      <c r="L84" s="25">
        <v>38886</v>
      </c>
      <c r="M84" s="25">
        <v>49914</v>
      </c>
      <c r="N84" s="25">
        <v>66817.68014941625</v>
      </c>
      <c r="O84" s="25">
        <v>100446</v>
      </c>
      <c r="P84" s="25">
        <v>96177</v>
      </c>
      <c r="Q84" s="25">
        <v>111307</v>
      </c>
      <c r="R84" s="29"/>
    </row>
    <row r="86" spans="1:18" ht="11.45" customHeight="1">
      <c r="A86" s="30" t="s">
        <v>41</v>
      </c>
      <c r="B86" s="31"/>
      <c r="C86" s="31"/>
      <c r="D86" s="31"/>
      <c r="E86" s="31"/>
      <c r="F86" s="31"/>
      <c r="G86" s="31"/>
      <c r="H86" s="31"/>
      <c r="I86" s="31"/>
      <c r="J86" s="31"/>
      <c r="K86" s="31"/>
      <c r="L86" s="31"/>
      <c r="M86" s="32"/>
      <c r="N86" s="32"/>
      <c r="O86" s="32"/>
      <c r="P86" s="32"/>
      <c r="Q86" s="32"/>
    </row>
    <row r="88" spans="1:18" ht="11.45" customHeight="1">
      <c r="A88" s="14" t="s">
        <v>42</v>
      </c>
      <c r="B88" s="33"/>
      <c r="C88" s="33"/>
      <c r="D88" s="33"/>
      <c r="E88" s="33"/>
      <c r="F88" s="33"/>
      <c r="G88" s="33"/>
      <c r="H88" s="33"/>
      <c r="I88" s="33"/>
      <c r="J88" s="33"/>
      <c r="K88" s="33"/>
      <c r="L88" s="33"/>
      <c r="M88" s="33"/>
      <c r="N88" s="33"/>
      <c r="O88" s="33"/>
      <c r="P88" s="33"/>
      <c r="Q88" s="33"/>
    </row>
    <row r="89" spans="1:18" ht="11.45" customHeight="1">
      <c r="A89" s="16" t="s">
        <v>22</v>
      </c>
      <c r="B89" s="34"/>
      <c r="C89" s="34"/>
      <c r="D89" s="34"/>
      <c r="E89" s="34"/>
      <c r="F89" s="34"/>
      <c r="G89" s="34"/>
      <c r="H89" s="34"/>
      <c r="I89" s="34"/>
      <c r="J89" s="34"/>
      <c r="K89" s="34"/>
      <c r="L89" s="34"/>
      <c r="M89" s="34"/>
      <c r="N89" s="34"/>
      <c r="O89" s="34"/>
      <c r="P89" s="34"/>
      <c r="Q89" s="34"/>
    </row>
    <row r="90" spans="1:18" ht="11.45" customHeight="1">
      <c r="A90" s="18" t="s">
        <v>23</v>
      </c>
      <c r="B90" s="35">
        <v>3.8836541436253458</v>
      </c>
      <c r="C90" s="35">
        <v>3.8425624051060048</v>
      </c>
      <c r="D90" s="35">
        <v>3.7974514437067812</v>
      </c>
      <c r="E90" s="35">
        <v>3.7586781297257104</v>
      </c>
      <c r="F90" s="35">
        <v>3.7217317825362444</v>
      </c>
      <c r="G90" s="35">
        <v>3.6801178264949712</v>
      </c>
      <c r="H90" s="35">
        <v>3.6303221949492359</v>
      </c>
      <c r="I90" s="35">
        <v>3.5793366477792827</v>
      </c>
      <c r="J90" s="35">
        <v>3.5172805283531821</v>
      </c>
      <c r="K90" s="35">
        <v>3.4576972759478393</v>
      </c>
      <c r="L90" s="35">
        <v>3.4043202906772176</v>
      </c>
      <c r="M90" s="35">
        <v>3.3499079608468239</v>
      </c>
      <c r="N90" s="35">
        <v>3.2983000818500767</v>
      </c>
      <c r="O90" s="35">
        <v>3.2423028202917363</v>
      </c>
      <c r="P90" s="35">
        <v>3.1837927072562482</v>
      </c>
      <c r="Q90" s="35">
        <v>3.1254475545312141</v>
      </c>
    </row>
    <row r="91" spans="1:18" ht="11.45" customHeight="1">
      <c r="A91" s="20" t="s">
        <v>24</v>
      </c>
      <c r="B91" s="36">
        <v>6.4201429643334444</v>
      </c>
      <c r="C91" s="36">
        <v>6.3488589563289981</v>
      </c>
      <c r="D91" s="36">
        <v>6.2782953388307225</v>
      </c>
      <c r="E91" s="36">
        <v>6.206093022962567</v>
      </c>
      <c r="F91" s="36">
        <v>6.1296221028314584</v>
      </c>
      <c r="G91" s="36">
        <v>6.0605547135458027</v>
      </c>
      <c r="H91" s="36">
        <v>5.9846460447062144</v>
      </c>
      <c r="I91" s="36">
        <v>5.9114492148091671</v>
      </c>
      <c r="J91" s="36">
        <v>5.8313497744034519</v>
      </c>
      <c r="K91" s="36">
        <v>5.7410093684521728</v>
      </c>
      <c r="L91" s="36">
        <v>5.6527738469485778</v>
      </c>
      <c r="M91" s="36">
        <v>5.5623892801632993</v>
      </c>
      <c r="N91" s="36">
        <v>5.472853846803214</v>
      </c>
      <c r="O91" s="36">
        <v>5.3852248734320334</v>
      </c>
      <c r="P91" s="36">
        <v>5.2850142236396787</v>
      </c>
      <c r="Q91" s="36">
        <v>5.168918535481458</v>
      </c>
    </row>
    <row r="92" spans="1:18" ht="11.45" customHeight="1">
      <c r="A92" s="22" t="s">
        <v>25</v>
      </c>
      <c r="B92" s="37">
        <v>6.6082144434706365</v>
      </c>
      <c r="C92" s="37">
        <v>6.5643978994965542</v>
      </c>
      <c r="D92" s="37">
        <v>6.520478344089871</v>
      </c>
      <c r="E92" s="37">
        <v>6.4729643579526384</v>
      </c>
      <c r="F92" s="37">
        <v>6.427318800455212</v>
      </c>
      <c r="G92" s="37">
        <v>6.3813327173968126</v>
      </c>
      <c r="H92" s="37">
        <v>6.3252444667512124</v>
      </c>
      <c r="I92" s="37">
        <v>6.2660115843869164</v>
      </c>
      <c r="J92" s="37">
        <v>6.193552515742426</v>
      </c>
      <c r="K92" s="37">
        <v>6.1082265670050226</v>
      </c>
      <c r="L92" s="37">
        <v>6.0227978392316945</v>
      </c>
      <c r="M92" s="37">
        <v>5.93341057236485</v>
      </c>
      <c r="N92" s="37">
        <v>5.8421944202718512</v>
      </c>
      <c r="O92" s="37">
        <v>5.7539221194734029</v>
      </c>
      <c r="P92" s="37">
        <v>5.6454687078306502</v>
      </c>
      <c r="Q92" s="37">
        <v>5.5142550054724708</v>
      </c>
    </row>
    <row r="93" spans="1:18" ht="11.45" customHeight="1">
      <c r="A93" s="22" t="s">
        <v>26</v>
      </c>
      <c r="B93" s="37">
        <v>5.609527149184574</v>
      </c>
      <c r="C93" s="37">
        <v>5.5119020593972703</v>
      </c>
      <c r="D93" s="37">
        <v>5.4350182170333481</v>
      </c>
      <c r="E93" s="37">
        <v>5.3664694481861588</v>
      </c>
      <c r="F93" s="37">
        <v>5.2944438983288817</v>
      </c>
      <c r="G93" s="37">
        <v>5.2298319583149491</v>
      </c>
      <c r="H93" s="37">
        <v>5.1841885778213355</v>
      </c>
      <c r="I93" s="37">
        <v>5.1321437461225967</v>
      </c>
      <c r="J93" s="37">
        <v>5.0904002555678085</v>
      </c>
      <c r="K93" s="37">
        <v>5.0442523308829585</v>
      </c>
      <c r="L93" s="37">
        <v>4.9911685739421729</v>
      </c>
      <c r="M93" s="37">
        <v>4.9325088854378647</v>
      </c>
      <c r="N93" s="37">
        <v>4.8746691107895685</v>
      </c>
      <c r="O93" s="37">
        <v>4.815548931751974</v>
      </c>
      <c r="P93" s="37">
        <v>4.7410961147374655</v>
      </c>
      <c r="Q93" s="37">
        <v>4.6563096932419272</v>
      </c>
    </row>
    <row r="94" spans="1:18" ht="11.45" customHeight="1">
      <c r="A94" s="22" t="s">
        <v>27</v>
      </c>
      <c r="B94" s="37">
        <v>6.5584015420351633</v>
      </c>
      <c r="C94" s="37">
        <v>6.5258596687753379</v>
      </c>
      <c r="D94" s="37">
        <v>6.5131127916348097</v>
      </c>
      <c r="E94" s="37">
        <v>6.5015018527914679</v>
      </c>
      <c r="F94" s="37">
        <v>6.4847751338852131</v>
      </c>
      <c r="G94" s="37">
        <v>6.4774205996692666</v>
      </c>
      <c r="H94" s="37">
        <v>6.4596149588299525</v>
      </c>
      <c r="I94" s="37">
        <v>6.430897690473496</v>
      </c>
      <c r="J94" s="37">
        <v>6.3977822911587365</v>
      </c>
      <c r="K94" s="37">
        <v>6.2919888498411893</v>
      </c>
      <c r="L94" s="37">
        <v>6.1993653184206181</v>
      </c>
      <c r="M94" s="37">
        <v>6.1718464011274907</v>
      </c>
      <c r="N94" s="37">
        <v>6.1403326707270454</v>
      </c>
      <c r="O94" s="37">
        <v>6.1044186289344946</v>
      </c>
      <c r="P94" s="37">
        <v>6.0531800892278707</v>
      </c>
      <c r="Q94" s="37">
        <v>5.9763878788602893</v>
      </c>
    </row>
    <row r="95" spans="1:18" ht="11.45" customHeight="1">
      <c r="A95" s="22" t="s">
        <v>28</v>
      </c>
      <c r="B95" s="37">
        <v>7.0697562519426294</v>
      </c>
      <c r="C95" s="37">
        <v>6.9331389841502951</v>
      </c>
      <c r="D95" s="37">
        <v>6.9353209122283097</v>
      </c>
      <c r="E95" s="37">
        <v>6.9219571170419636</v>
      </c>
      <c r="F95" s="37">
        <v>6.9333652331339186</v>
      </c>
      <c r="G95" s="37">
        <v>6.9032152414563059</v>
      </c>
      <c r="H95" s="37">
        <v>6.8101595617738955</v>
      </c>
      <c r="I95" s="37">
        <v>6.7123438478416961</v>
      </c>
      <c r="J95" s="37">
        <v>6.5736122416690632</v>
      </c>
      <c r="K95" s="37">
        <v>6.300375764806998</v>
      </c>
      <c r="L95" s="37">
        <v>6.0928540076795574</v>
      </c>
      <c r="M95" s="37">
        <v>6.0021273867677749</v>
      </c>
      <c r="N95" s="37">
        <v>5.9077068621529953</v>
      </c>
      <c r="O95" s="37">
        <v>5.7793911332382999</v>
      </c>
      <c r="P95" s="37">
        <v>5.6092552430998914</v>
      </c>
      <c r="Q95" s="37">
        <v>5.4893614357892933</v>
      </c>
    </row>
    <row r="96" spans="1:18" ht="11.45" customHeight="1">
      <c r="A96" s="22" t="s">
        <v>29</v>
      </c>
      <c r="B96" s="37" t="s">
        <v>14</v>
      </c>
      <c r="C96" s="37" t="s">
        <v>14</v>
      </c>
      <c r="D96" s="37" t="s">
        <v>14</v>
      </c>
      <c r="E96" s="37" t="s">
        <v>14</v>
      </c>
      <c r="F96" s="37" t="s">
        <v>14</v>
      </c>
      <c r="G96" s="37" t="s">
        <v>14</v>
      </c>
      <c r="H96" s="37" t="s">
        <v>14</v>
      </c>
      <c r="I96" s="37" t="s">
        <v>14</v>
      </c>
      <c r="J96" s="37">
        <v>3.2207303037455182</v>
      </c>
      <c r="K96" s="37">
        <v>3.1825672007761301</v>
      </c>
      <c r="L96" s="37">
        <v>3.1473606850305611</v>
      </c>
      <c r="M96" s="37">
        <v>3.0250138239676896</v>
      </c>
      <c r="N96" s="37">
        <v>2.6403178348421124</v>
      </c>
      <c r="O96" s="37">
        <v>3.2897143755623812</v>
      </c>
      <c r="P96" s="37">
        <v>3.3500678978947835</v>
      </c>
      <c r="Q96" s="37">
        <v>3.0784457388948461</v>
      </c>
    </row>
    <row r="97" spans="1:17" ht="11.45" customHeight="1">
      <c r="A97" s="22" t="s">
        <v>30</v>
      </c>
      <c r="B97" s="37" t="s">
        <v>14</v>
      </c>
      <c r="C97" s="37" t="s">
        <v>14</v>
      </c>
      <c r="D97" s="37" t="s">
        <v>14</v>
      </c>
      <c r="E97" s="37">
        <v>2.3474127059986682</v>
      </c>
      <c r="F97" s="37">
        <v>2.3401898976725186</v>
      </c>
      <c r="G97" s="37">
        <v>2.3349244704027554</v>
      </c>
      <c r="H97" s="37">
        <v>2.4348691458471889</v>
      </c>
      <c r="I97" s="37">
        <v>2.4173574655544936</v>
      </c>
      <c r="J97" s="37">
        <v>2.5250078881116873</v>
      </c>
      <c r="K97" s="37">
        <v>2.5146218284320869</v>
      </c>
      <c r="L97" s="37">
        <v>2.2979989689329101</v>
      </c>
      <c r="M97" s="37">
        <v>2.2833397027428965</v>
      </c>
      <c r="N97" s="37">
        <v>2.2892846525380404</v>
      </c>
      <c r="O97" s="37">
        <v>2.285747315113547</v>
      </c>
      <c r="P97" s="37">
        <v>2.2803773546947639</v>
      </c>
      <c r="Q97" s="37">
        <v>2.2681400043027149</v>
      </c>
    </row>
    <row r="98" spans="1:17" ht="11.45" customHeight="1">
      <c r="A98" s="20" t="s">
        <v>31</v>
      </c>
      <c r="B98" s="36">
        <v>52.064290039468766</v>
      </c>
      <c r="C98" s="36">
        <v>51.571003457755133</v>
      </c>
      <c r="D98" s="36">
        <v>51.109022392439421</v>
      </c>
      <c r="E98" s="36">
        <v>50.723011093271268</v>
      </c>
      <c r="F98" s="36">
        <v>50.24531471113356</v>
      </c>
      <c r="G98" s="36">
        <v>49.706330420055636</v>
      </c>
      <c r="H98" s="36">
        <v>49.109136935021105</v>
      </c>
      <c r="I98" s="36">
        <v>48.57576270741874</v>
      </c>
      <c r="J98" s="36">
        <v>48.035718740290285</v>
      </c>
      <c r="K98" s="36">
        <v>47.49732959846137</v>
      </c>
      <c r="L98" s="36">
        <v>47.005007143074174</v>
      </c>
      <c r="M98" s="36">
        <v>46.498507113495002</v>
      </c>
      <c r="N98" s="36">
        <v>46.020977128632929</v>
      </c>
      <c r="O98" s="36">
        <v>45.576761062883165</v>
      </c>
      <c r="P98" s="36">
        <v>45.230700265845243</v>
      </c>
      <c r="Q98" s="36">
        <v>44.765856472620101</v>
      </c>
    </row>
    <row r="99" spans="1:17" ht="11.45" customHeight="1">
      <c r="A99" s="22" t="s">
        <v>25</v>
      </c>
      <c r="B99" s="37">
        <v>17.59037049071766</v>
      </c>
      <c r="C99" s="37">
        <v>17.509025078555908</v>
      </c>
      <c r="D99" s="37">
        <v>17.405230443986337</v>
      </c>
      <c r="E99" s="37">
        <v>17.38201917962661</v>
      </c>
      <c r="F99" s="37">
        <v>17.331729392151253</v>
      </c>
      <c r="G99" s="37">
        <v>17.244731885797741</v>
      </c>
      <c r="H99" s="37">
        <v>17.198878201934523</v>
      </c>
      <c r="I99" s="37">
        <v>16.940403765761719</v>
      </c>
      <c r="J99" s="37">
        <v>16.742504722843893</v>
      </c>
      <c r="K99" s="37">
        <v>16.583688880851742</v>
      </c>
      <c r="L99" s="37">
        <v>16.385582898904566</v>
      </c>
      <c r="M99" s="37">
        <v>16.20166052531069</v>
      </c>
      <c r="N99" s="37">
        <v>16.079334384922465</v>
      </c>
      <c r="O99" s="37">
        <v>15.325935921852192</v>
      </c>
      <c r="P99" s="37">
        <v>15.270018818958739</v>
      </c>
      <c r="Q99" s="37">
        <v>15.178565561324751</v>
      </c>
    </row>
    <row r="100" spans="1:17" ht="11.45" customHeight="1">
      <c r="A100" s="22" t="s">
        <v>26</v>
      </c>
      <c r="B100" s="37">
        <v>52.977722912434054</v>
      </c>
      <c r="C100" s="37">
        <v>52.460615003082516</v>
      </c>
      <c r="D100" s="37">
        <v>51.958973929333411</v>
      </c>
      <c r="E100" s="37">
        <v>51.500709252113985</v>
      </c>
      <c r="F100" s="37">
        <v>50.982061721914334</v>
      </c>
      <c r="G100" s="37">
        <v>50.415718957530743</v>
      </c>
      <c r="H100" s="37">
        <v>49.802008322501464</v>
      </c>
      <c r="I100" s="37">
        <v>49.234961639628651</v>
      </c>
      <c r="J100" s="37">
        <v>48.669014940865509</v>
      </c>
      <c r="K100" s="37">
        <v>48.100354550184157</v>
      </c>
      <c r="L100" s="37">
        <v>47.594405864985937</v>
      </c>
      <c r="M100" s="37">
        <v>47.08702637414487</v>
      </c>
      <c r="N100" s="37">
        <v>46.598726910908873</v>
      </c>
      <c r="O100" s="37">
        <v>46.232232391706191</v>
      </c>
      <c r="P100" s="37">
        <v>45.868788942665134</v>
      </c>
      <c r="Q100" s="37">
        <v>45.494768054004588</v>
      </c>
    </row>
    <row r="101" spans="1:17" ht="11.45" customHeight="1">
      <c r="A101" s="22" t="s">
        <v>27</v>
      </c>
      <c r="B101" s="37">
        <v>41.249343460168113</v>
      </c>
      <c r="C101" s="37">
        <v>41.186069754882496</v>
      </c>
      <c r="D101" s="37">
        <v>41.156751022764411</v>
      </c>
      <c r="E101" s="37">
        <v>41.086720579667087</v>
      </c>
      <c r="F101" s="37">
        <v>39.962995517967471</v>
      </c>
      <c r="G101" s="37">
        <v>39.8195855244226</v>
      </c>
      <c r="H101" s="37">
        <v>39.685214919037215</v>
      </c>
      <c r="I101" s="37">
        <v>39.540636482482547</v>
      </c>
      <c r="J101" s="37">
        <v>39.420520844392342</v>
      </c>
      <c r="K101" s="37">
        <v>39.215688795321</v>
      </c>
      <c r="L101" s="37">
        <v>39.104267813393726</v>
      </c>
      <c r="M101" s="37">
        <v>38.984718426115741</v>
      </c>
      <c r="N101" s="37">
        <v>38.917270469989006</v>
      </c>
      <c r="O101" s="37">
        <v>38.825389517073333</v>
      </c>
      <c r="P101" s="37">
        <v>38.668820838652096</v>
      </c>
      <c r="Q101" s="37">
        <v>38.483378256600055</v>
      </c>
    </row>
    <row r="102" spans="1:17" ht="11.45" customHeight="1">
      <c r="A102" s="22" t="s">
        <v>28</v>
      </c>
      <c r="B102" s="37">
        <v>42.574160325199891</v>
      </c>
      <c r="C102" s="37">
        <v>41.299059311976713</v>
      </c>
      <c r="D102" s="37">
        <v>40.831119325335052</v>
      </c>
      <c r="E102" s="37">
        <v>40.244962872073536</v>
      </c>
      <c r="F102" s="37">
        <v>40.058495634245347</v>
      </c>
      <c r="G102" s="37">
        <v>39.80301777326914</v>
      </c>
      <c r="H102" s="37">
        <v>39.555112882771517</v>
      </c>
      <c r="I102" s="37">
        <v>39.320431321837233</v>
      </c>
      <c r="J102" s="37">
        <v>39.101647922355923</v>
      </c>
      <c r="K102" s="37">
        <v>38.938046200246795</v>
      </c>
      <c r="L102" s="37">
        <v>38.800811746921745</v>
      </c>
      <c r="M102" s="37">
        <v>38.58733055326455</v>
      </c>
      <c r="N102" s="37">
        <v>38.384702917345933</v>
      </c>
      <c r="O102" s="37">
        <v>38.026842395719584</v>
      </c>
      <c r="P102" s="37">
        <v>37.725686933109664</v>
      </c>
      <c r="Q102" s="37">
        <v>37.18330182530007</v>
      </c>
    </row>
    <row r="103" spans="1:17" ht="11.45" customHeight="1">
      <c r="A103" s="22" t="s">
        <v>30</v>
      </c>
      <c r="B103" s="37">
        <v>30.015281448240803</v>
      </c>
      <c r="C103" s="37">
        <v>29.875177045568201</v>
      </c>
      <c r="D103" s="37">
        <v>29.741626948850691</v>
      </c>
      <c r="E103" s="37">
        <v>29.639901989427969</v>
      </c>
      <c r="F103" s="37">
        <v>29.515105395128995</v>
      </c>
      <c r="G103" s="37">
        <v>28.593587961064479</v>
      </c>
      <c r="H103" s="37">
        <v>28.366166252195118</v>
      </c>
      <c r="I103" s="37">
        <v>28.337516678453529</v>
      </c>
      <c r="J103" s="37">
        <v>28.351292849960757</v>
      </c>
      <c r="K103" s="37">
        <v>28.325867390627398</v>
      </c>
      <c r="L103" s="37">
        <v>27.933080219940372</v>
      </c>
      <c r="M103" s="37">
        <v>27.635281046553143</v>
      </c>
      <c r="N103" s="37">
        <v>27.53773290002588</v>
      </c>
      <c r="O103" s="37">
        <v>25.980206221672336</v>
      </c>
      <c r="P103" s="37">
        <v>25.222855133273566</v>
      </c>
      <c r="Q103" s="37">
        <v>25.010778787039861</v>
      </c>
    </row>
    <row r="104" spans="1:17" ht="11.45" customHeight="1">
      <c r="A104" s="16" t="s">
        <v>32</v>
      </c>
      <c r="B104" s="34"/>
      <c r="C104" s="34"/>
      <c r="D104" s="34"/>
      <c r="E104" s="34"/>
      <c r="F104" s="34"/>
      <c r="G104" s="34"/>
      <c r="H104" s="34"/>
      <c r="I104" s="34"/>
      <c r="J104" s="34"/>
      <c r="K104" s="34"/>
      <c r="L104" s="34"/>
      <c r="M104" s="34"/>
      <c r="N104" s="34"/>
      <c r="O104" s="34"/>
      <c r="P104" s="34"/>
      <c r="Q104" s="34"/>
    </row>
    <row r="105" spans="1:17" ht="11.45" customHeight="1">
      <c r="A105" s="18" t="s">
        <v>33</v>
      </c>
      <c r="B105" s="35">
        <v>7.9338444843659808</v>
      </c>
      <c r="C105" s="35">
        <v>7.8307238310688403</v>
      </c>
      <c r="D105" s="35">
        <v>7.7486872466183145</v>
      </c>
      <c r="E105" s="35">
        <v>7.6585630203659054</v>
      </c>
      <c r="F105" s="35">
        <v>7.5627252541670007</v>
      </c>
      <c r="G105" s="35">
        <v>7.4805592945125685</v>
      </c>
      <c r="H105" s="35">
        <v>7.3945906894140325</v>
      </c>
      <c r="I105" s="35">
        <v>7.286915362988422</v>
      </c>
      <c r="J105" s="35">
        <v>7.2051155803923841</v>
      </c>
      <c r="K105" s="35">
        <v>7.111334755053984</v>
      </c>
      <c r="L105" s="35">
        <v>7.0272811658379499</v>
      </c>
      <c r="M105" s="35">
        <v>6.9309234928514742</v>
      </c>
      <c r="N105" s="35">
        <v>6.8399098470670925</v>
      </c>
      <c r="O105" s="35">
        <v>6.7254469719041623</v>
      </c>
      <c r="P105" s="35">
        <v>6.5911922375828054</v>
      </c>
      <c r="Q105" s="35">
        <v>6.4592779776332554</v>
      </c>
    </row>
    <row r="106" spans="1:17" ht="11.45" customHeight="1">
      <c r="A106" s="22" t="s">
        <v>25</v>
      </c>
      <c r="B106" s="37">
        <v>8.1727341156332152</v>
      </c>
      <c r="C106" s="37">
        <v>8.0984200267877462</v>
      </c>
      <c r="D106" s="37">
        <v>8.0421432563753292</v>
      </c>
      <c r="E106" s="37">
        <v>7.9615018808755931</v>
      </c>
      <c r="F106" s="37">
        <v>7.895567951360726</v>
      </c>
      <c r="G106" s="37">
        <v>7.833312313287415</v>
      </c>
      <c r="H106" s="37">
        <v>7.7527597766070127</v>
      </c>
      <c r="I106" s="37">
        <v>7.6706271612832388</v>
      </c>
      <c r="J106" s="37">
        <v>7.5561828810440774</v>
      </c>
      <c r="K106" s="37">
        <v>7.4523469803929325</v>
      </c>
      <c r="L106" s="37">
        <v>7.3278779840692359</v>
      </c>
      <c r="M106" s="37">
        <v>7.2114017896362865</v>
      </c>
      <c r="N106" s="37">
        <v>7.0963593902790612</v>
      </c>
      <c r="O106" s="37">
        <v>6.9483862749150376</v>
      </c>
      <c r="P106" s="37">
        <v>6.8136231780230831</v>
      </c>
      <c r="Q106" s="37">
        <v>6.6647572226258873</v>
      </c>
    </row>
    <row r="107" spans="1:17" ht="11.45" customHeight="1">
      <c r="A107" s="22" t="s">
        <v>26</v>
      </c>
      <c r="B107" s="37">
        <v>7.8613770468149449</v>
      </c>
      <c r="C107" s="37">
        <v>7.7551120151092148</v>
      </c>
      <c r="D107" s="37">
        <v>7.6737440025309569</v>
      </c>
      <c r="E107" s="37">
        <v>7.5867699221656517</v>
      </c>
      <c r="F107" s="37">
        <v>7.4916136322253433</v>
      </c>
      <c r="G107" s="37">
        <v>7.4119528907544723</v>
      </c>
      <c r="H107" s="37">
        <v>7.3295716848941099</v>
      </c>
      <c r="I107" s="37">
        <v>7.2245723771844466</v>
      </c>
      <c r="J107" s="37">
        <v>7.1478759621800725</v>
      </c>
      <c r="K107" s="37">
        <v>7.0575675193560095</v>
      </c>
      <c r="L107" s="37">
        <v>6.9797542196068578</v>
      </c>
      <c r="M107" s="37">
        <v>6.8867233438407656</v>
      </c>
      <c r="N107" s="37">
        <v>6.799844687685221</v>
      </c>
      <c r="O107" s="37">
        <v>6.6896647814469752</v>
      </c>
      <c r="P107" s="37">
        <v>6.5578180535304291</v>
      </c>
      <c r="Q107" s="37">
        <v>6.4283012468891911</v>
      </c>
    </row>
    <row r="108" spans="1:17" ht="11.45" customHeight="1">
      <c r="A108" s="22" t="s">
        <v>27</v>
      </c>
      <c r="B108" s="37">
        <v>10.105190084853497</v>
      </c>
      <c r="C108" s="37">
        <v>9.8374462587091891</v>
      </c>
      <c r="D108" s="37">
        <v>9.3564653188625542</v>
      </c>
      <c r="E108" s="37">
        <v>9.1220446958097448</v>
      </c>
      <c r="F108" s="37">
        <v>9.0264367588300445</v>
      </c>
      <c r="G108" s="37">
        <v>8.831673422468107</v>
      </c>
      <c r="H108" s="37">
        <v>8.6177616402867177</v>
      </c>
      <c r="I108" s="37">
        <v>8.4588609589050385</v>
      </c>
      <c r="J108" s="37">
        <v>8.36007218580664</v>
      </c>
      <c r="K108" s="37">
        <v>8.2379375644059873</v>
      </c>
      <c r="L108" s="37">
        <v>8.141037177795388</v>
      </c>
      <c r="M108" s="37">
        <v>8.0753079639554635</v>
      </c>
      <c r="N108" s="37">
        <v>8.0292799240469197</v>
      </c>
      <c r="O108" s="37">
        <v>7.9891272346193594</v>
      </c>
      <c r="P108" s="37">
        <v>7.819435541499705</v>
      </c>
      <c r="Q108" s="37">
        <v>7.7495779634870008</v>
      </c>
    </row>
    <row r="109" spans="1:17" ht="11.45" customHeight="1">
      <c r="A109" s="22" t="s">
        <v>28</v>
      </c>
      <c r="B109" s="37">
        <v>9.4448476291950421</v>
      </c>
      <c r="C109" s="37">
        <v>9.198704835937134</v>
      </c>
      <c r="D109" s="37">
        <v>8.979385338731019</v>
      </c>
      <c r="E109" s="37">
        <v>8.7872243963769865</v>
      </c>
      <c r="F109" s="37">
        <v>8.6565246620602192</v>
      </c>
      <c r="G109" s="37">
        <v>8.5213513972794548</v>
      </c>
      <c r="H109" s="37">
        <v>8.3278519824823025</v>
      </c>
      <c r="I109" s="37">
        <v>8.2563190618455256</v>
      </c>
      <c r="J109" s="37">
        <v>8.0752476961022488</v>
      </c>
      <c r="K109" s="37">
        <v>7.8084910058653296</v>
      </c>
      <c r="L109" s="37">
        <v>7.5478920930355731</v>
      </c>
      <c r="M109" s="37">
        <v>7.453006571335167</v>
      </c>
      <c r="N109" s="37">
        <v>7.308647826840331</v>
      </c>
      <c r="O109" s="37">
        <v>7.2440002859218229</v>
      </c>
      <c r="P109" s="37">
        <v>7.1049574033737422</v>
      </c>
      <c r="Q109" s="37">
        <v>7.0176669536939018</v>
      </c>
    </row>
    <row r="110" spans="1:17" ht="11.45" customHeight="1">
      <c r="A110" s="22" t="s">
        <v>30</v>
      </c>
      <c r="B110" s="37">
        <v>4.2160090318771832</v>
      </c>
      <c r="C110" s="37">
        <v>4.1537422901534713</v>
      </c>
      <c r="D110" s="37">
        <v>4.1257424873030653</v>
      </c>
      <c r="E110" s="37">
        <v>4.1045636684028439</v>
      </c>
      <c r="F110" s="37">
        <v>4.0495840961915217</v>
      </c>
      <c r="G110" s="37">
        <v>4.0205953936069241</v>
      </c>
      <c r="H110" s="37">
        <v>3.9771035021293906</v>
      </c>
      <c r="I110" s="37">
        <v>3.9390553462323927</v>
      </c>
      <c r="J110" s="37">
        <v>3.8622905555929412</v>
      </c>
      <c r="K110" s="37">
        <v>3.8105930519121101</v>
      </c>
      <c r="L110" s="37">
        <v>3.6870916672097191</v>
      </c>
      <c r="M110" s="37">
        <v>3.6238377554338483</v>
      </c>
      <c r="N110" s="37">
        <v>3.5087905914017812</v>
      </c>
      <c r="O110" s="37">
        <v>3.4458221218534408</v>
      </c>
      <c r="P110" s="37">
        <v>3.4076701488151744</v>
      </c>
      <c r="Q110" s="37">
        <v>3.3797437148692278</v>
      </c>
    </row>
    <row r="111" spans="1:17" ht="11.45" customHeight="1">
      <c r="A111" s="20" t="s">
        <v>34</v>
      </c>
      <c r="B111" s="36">
        <v>41.210771126261868</v>
      </c>
      <c r="C111" s="36">
        <v>40.956661536628864</v>
      </c>
      <c r="D111" s="36">
        <v>40.715920068372121</v>
      </c>
      <c r="E111" s="36">
        <v>40.536170872291933</v>
      </c>
      <c r="F111" s="36">
        <v>40.380754964643693</v>
      </c>
      <c r="G111" s="36">
        <v>40.209793318959342</v>
      </c>
      <c r="H111" s="36">
        <v>39.97518731489091</v>
      </c>
      <c r="I111" s="36">
        <v>39.738272193940325</v>
      </c>
      <c r="J111" s="36">
        <v>39.518896395690597</v>
      </c>
      <c r="K111" s="36">
        <v>39.339719626404921</v>
      </c>
      <c r="L111" s="36">
        <v>39.15280270341713</v>
      </c>
      <c r="M111" s="36">
        <v>38.907798597468151</v>
      </c>
      <c r="N111" s="36">
        <v>38.648852742921484</v>
      </c>
      <c r="O111" s="36">
        <v>38.337559947054338</v>
      </c>
      <c r="P111" s="36">
        <v>38.006601084058673</v>
      </c>
      <c r="Q111" s="36">
        <v>37.72015149195024</v>
      </c>
    </row>
    <row r="112" spans="1:17" ht="11.45" customHeight="1">
      <c r="A112" s="22" t="s">
        <v>35</v>
      </c>
      <c r="B112" s="37">
        <v>40.897957999543308</v>
      </c>
      <c r="C112" s="37">
        <v>40.736532299720203</v>
      </c>
      <c r="D112" s="37">
        <v>40.547996329594959</v>
      </c>
      <c r="E112" s="37">
        <v>40.40493794755006</v>
      </c>
      <c r="F112" s="37">
        <v>40.255713138112952</v>
      </c>
      <c r="G112" s="37">
        <v>40.085723119520488</v>
      </c>
      <c r="H112" s="37">
        <v>39.839944782183728</v>
      </c>
      <c r="I112" s="37">
        <v>39.587939257902036</v>
      </c>
      <c r="J112" s="37">
        <v>39.363026150122259</v>
      </c>
      <c r="K112" s="37">
        <v>39.194490830879253</v>
      </c>
      <c r="L112" s="37">
        <v>39.002201457921203</v>
      </c>
      <c r="M112" s="37">
        <v>38.754136686205925</v>
      </c>
      <c r="N112" s="37">
        <v>38.48798467288767</v>
      </c>
      <c r="O112" s="37">
        <v>38.160991103903143</v>
      </c>
      <c r="P112" s="37">
        <v>37.821294533842604</v>
      </c>
      <c r="Q112" s="37">
        <v>37.530597552044512</v>
      </c>
    </row>
    <row r="113" spans="1:17" ht="11.45" customHeight="1">
      <c r="A113" s="24" t="s">
        <v>36</v>
      </c>
      <c r="B113" s="38">
        <v>45.927835051454927</v>
      </c>
      <c r="C113" s="38">
        <v>44.122457932974015</v>
      </c>
      <c r="D113" s="38">
        <v>43.056563392080953</v>
      </c>
      <c r="E113" s="38">
        <v>42.341998215611937</v>
      </c>
      <c r="F113" s="38">
        <v>41.849163832244457</v>
      </c>
      <c r="G113" s="38">
        <v>41.628373894418374</v>
      </c>
      <c r="H113" s="38">
        <v>41.483853206289155</v>
      </c>
      <c r="I113" s="38">
        <v>41.360267042198494</v>
      </c>
      <c r="J113" s="38">
        <v>41.233245499254622</v>
      </c>
      <c r="K113" s="38">
        <v>41.125943739623935</v>
      </c>
      <c r="L113" s="38">
        <v>40.925838470339421</v>
      </c>
      <c r="M113" s="38">
        <v>40.732695104117958</v>
      </c>
      <c r="N113" s="38">
        <v>40.525891056370583</v>
      </c>
      <c r="O113" s="38">
        <v>40.284860692575052</v>
      </c>
      <c r="P113" s="38">
        <v>40.065748197843973</v>
      </c>
      <c r="Q113" s="38">
        <v>39.82708085947629</v>
      </c>
    </row>
    <row r="115" spans="1:17" ht="11.45" customHeight="1">
      <c r="A115" s="14" t="s">
        <v>43</v>
      </c>
      <c r="B115" s="39"/>
      <c r="C115" s="39"/>
      <c r="D115" s="39"/>
      <c r="E115" s="39"/>
      <c r="F115" s="39"/>
      <c r="G115" s="39"/>
      <c r="H115" s="39"/>
      <c r="I115" s="39"/>
      <c r="J115" s="39"/>
      <c r="K115" s="39"/>
      <c r="L115" s="39"/>
      <c r="M115" s="39"/>
      <c r="N115" s="39"/>
      <c r="O115" s="39"/>
      <c r="P115" s="39"/>
      <c r="Q115" s="39"/>
    </row>
    <row r="116" spans="1:17" ht="11.45" customHeight="1">
      <c r="A116" s="16" t="s">
        <v>22</v>
      </c>
      <c r="B116" s="40"/>
      <c r="C116" s="40"/>
      <c r="D116" s="40"/>
      <c r="E116" s="40"/>
      <c r="F116" s="40"/>
      <c r="G116" s="40"/>
      <c r="H116" s="40"/>
      <c r="I116" s="40"/>
      <c r="J116" s="40"/>
      <c r="K116" s="40"/>
      <c r="L116" s="40"/>
      <c r="M116" s="40"/>
      <c r="N116" s="40"/>
      <c r="O116" s="40"/>
      <c r="P116" s="40"/>
      <c r="Q116" s="40"/>
    </row>
    <row r="117" spans="1:17" ht="11.45" customHeight="1">
      <c r="A117" s="18" t="s">
        <v>23</v>
      </c>
      <c r="B117" s="41">
        <f>IF([2]TrRoad_act!B86=0,"",[2]TrRoad_ene!B62/TrRoad_tech!B90)</f>
        <v>1.0805034662583459</v>
      </c>
      <c r="C117" s="41">
        <f>IF([2]TrRoad_act!C86=0,"",[2]TrRoad_ene!C62/TrRoad_tech!C90)</f>
        <v>1.0832456524760499</v>
      </c>
      <c r="D117" s="41">
        <f>IF([2]TrRoad_act!D86=0,"",[2]TrRoad_ene!D62/TrRoad_tech!D90)</f>
        <v>1.0867782759149294</v>
      </c>
      <c r="E117" s="41">
        <f>IF([2]TrRoad_act!E86=0,"",[2]TrRoad_ene!E62/TrRoad_tech!E90)</f>
        <v>1.089330091664374</v>
      </c>
      <c r="F117" s="41">
        <f>IF([2]TrRoad_act!F86=0,"",[2]TrRoad_ene!F62/TrRoad_tech!F90)</f>
        <v>1.0881049295564806</v>
      </c>
      <c r="G117" s="41">
        <f>IF([2]TrRoad_act!G86=0,"",[2]TrRoad_ene!G62/TrRoad_tech!G90)</f>
        <v>1.0915704583504184</v>
      </c>
      <c r="H117" s="41">
        <f>IF([2]TrRoad_act!H86=0,"",[2]TrRoad_ene!H62/TrRoad_tech!H90)</f>
        <v>1.0939711729875643</v>
      </c>
      <c r="I117" s="41">
        <f>IF([2]TrRoad_act!I86=0,"",[2]TrRoad_ene!I62/TrRoad_tech!I90)</f>
        <v>1.0962486844576349</v>
      </c>
      <c r="J117" s="41">
        <f>IF([2]TrRoad_act!J86=0,"",[2]TrRoad_ene!J62/TrRoad_tech!J90)</f>
        <v>1.1029371984711613</v>
      </c>
      <c r="K117" s="41">
        <f>IF([2]TrRoad_act!K86=0,"",[2]TrRoad_ene!K62/TrRoad_tech!K90)</f>
        <v>1.1160717383278944</v>
      </c>
      <c r="L117" s="41">
        <f>IF([2]TrRoad_act!L86=0,"",[2]TrRoad_ene!L62/TrRoad_tech!L90)</f>
        <v>1.1269399050870093</v>
      </c>
      <c r="M117" s="41">
        <f>IF([2]TrRoad_act!M86=0,"",[2]TrRoad_ene!M62/TrRoad_tech!M90)</f>
        <v>1.1364413376885916</v>
      </c>
      <c r="N117" s="41">
        <f>IF([2]TrRoad_act!N86=0,"",[2]TrRoad_ene!N62/TrRoad_tech!N90)</f>
        <v>1.1416699629806062</v>
      </c>
      <c r="O117" s="41">
        <f>IF([2]TrRoad_act!O86=0,"",[2]TrRoad_ene!O62/TrRoad_tech!O90)</f>
        <v>1.1473476033198156</v>
      </c>
      <c r="P117" s="41">
        <f>IF([2]TrRoad_act!P86=0,"",[2]TrRoad_ene!P62/TrRoad_tech!P90)</f>
        <v>1.1567076851375022</v>
      </c>
      <c r="Q117" s="41">
        <f>IF([2]TrRoad_act!Q86=0,"",[2]TrRoad_ene!Q62/TrRoad_tech!Q90)</f>
        <v>1.1705781712515579</v>
      </c>
    </row>
    <row r="118" spans="1:17" ht="11.45" customHeight="1">
      <c r="A118" s="20" t="s">
        <v>24</v>
      </c>
      <c r="B118" s="42">
        <f>IF([2]TrRoad_act!B87=0,"",[2]TrRoad_ene!B63/TrRoad_tech!B91)</f>
        <v>1.1051324644141345</v>
      </c>
      <c r="C118" s="42">
        <f>IF([2]TrRoad_act!C87=0,"",[2]TrRoad_ene!C63/TrRoad_tech!C91)</f>
        <v>1.0952243828549644</v>
      </c>
      <c r="D118" s="42">
        <f>IF([2]TrRoad_act!D87=0,"",[2]TrRoad_ene!D63/TrRoad_tech!D91)</f>
        <v>1.1033892229346798</v>
      </c>
      <c r="E118" s="42">
        <f>IF([2]TrRoad_act!E87=0,"",[2]TrRoad_ene!E63/TrRoad_tech!E91)</f>
        <v>1.1061661005668035</v>
      </c>
      <c r="F118" s="42">
        <f>IF([2]TrRoad_act!F87=0,"",[2]TrRoad_ene!F63/TrRoad_tech!F91)</f>
        <v>1.1050810391366583</v>
      </c>
      <c r="G118" s="42">
        <f>IF([2]TrRoad_act!G87=0,"",[2]TrRoad_ene!G63/TrRoad_tech!G91)</f>
        <v>1.1132372938289641</v>
      </c>
      <c r="H118" s="42">
        <f>IF([2]TrRoad_act!H87=0,"",[2]TrRoad_ene!H63/TrRoad_tech!H91)</f>
        <v>1.127059638280081</v>
      </c>
      <c r="I118" s="42">
        <f>IF([2]TrRoad_act!I87=0,"",[2]TrRoad_ene!I63/TrRoad_tech!I91)</f>
        <v>1.1278376858415422</v>
      </c>
      <c r="J118" s="42">
        <f>IF([2]TrRoad_act!J87=0,"",[2]TrRoad_ene!J63/TrRoad_tech!J91)</f>
        <v>1.1200397255776271</v>
      </c>
      <c r="K118" s="42">
        <f>IF([2]TrRoad_act!K87=0,"",[2]TrRoad_ene!K63/TrRoad_tech!K91)</f>
        <v>1.1117692938272941</v>
      </c>
      <c r="L118" s="42">
        <f>IF([2]TrRoad_act!L87=0,"",[2]TrRoad_ene!L63/TrRoad_tech!L91)</f>
        <v>1.1154740095823803</v>
      </c>
      <c r="M118" s="42">
        <f>IF([2]TrRoad_act!M87=0,"",[2]TrRoad_ene!M63/TrRoad_tech!M91)</f>
        <v>1.1217957685503173</v>
      </c>
      <c r="N118" s="42">
        <f>IF([2]TrRoad_act!N87=0,"",[2]TrRoad_ene!N63/TrRoad_tech!N91)</f>
        <v>1.1230662945278636</v>
      </c>
      <c r="O118" s="42">
        <f>IF([2]TrRoad_act!O87=0,"",[2]TrRoad_ene!O63/TrRoad_tech!O91)</f>
        <v>1.1271546172543341</v>
      </c>
      <c r="P118" s="42">
        <f>IF([2]TrRoad_act!P87=0,"",[2]TrRoad_ene!P63/TrRoad_tech!P91)</f>
        <v>1.140248186616573</v>
      </c>
      <c r="Q118" s="42">
        <f>IF([2]TrRoad_act!Q87=0,"",[2]TrRoad_ene!Q63/TrRoad_tech!Q91)</f>
        <v>1.1527103507283931</v>
      </c>
    </row>
    <row r="119" spans="1:17" ht="11.45" customHeight="1">
      <c r="A119" s="22" t="s">
        <v>25</v>
      </c>
      <c r="B119" s="43">
        <f>IF([2]TrRoad_act!B88=0,"",[2]TrRoad_ene!B64/TrRoad_tech!B92)</f>
        <v>1.1144855716634163</v>
      </c>
      <c r="C119" s="43">
        <f>IF([2]TrRoad_act!C88=0,"",[2]TrRoad_ene!C64/TrRoad_tech!C92)</f>
        <v>1.10703631624347</v>
      </c>
      <c r="D119" s="43">
        <f>IF([2]TrRoad_act!D88=0,"",[2]TrRoad_ene!D64/TrRoad_tech!D92)</f>
        <v>1.1172854231024716</v>
      </c>
      <c r="E119" s="43">
        <f>IF([2]TrRoad_act!E88=0,"",[2]TrRoad_ene!E64/TrRoad_tech!E92)</f>
        <v>1.1223052099167585</v>
      </c>
      <c r="F119" s="43">
        <f>IF([2]TrRoad_act!F88=0,"",[2]TrRoad_ene!F64/TrRoad_tech!F92)</f>
        <v>1.1274903575482684</v>
      </c>
      <c r="G119" s="43">
        <f>IF([2]TrRoad_act!G88=0,"",[2]TrRoad_ene!G64/TrRoad_tech!G92)</f>
        <v>1.1348394199270304</v>
      </c>
      <c r="H119" s="43">
        <f>IF([2]TrRoad_act!H88=0,"",[2]TrRoad_ene!H64/TrRoad_tech!H92)</f>
        <v>1.151940550492299</v>
      </c>
      <c r="I119" s="43">
        <f>IF([2]TrRoad_act!I88=0,"",[2]TrRoad_ene!I64/TrRoad_tech!I92)</f>
        <v>1.1558639482091768</v>
      </c>
      <c r="J119" s="43">
        <f>IF([2]TrRoad_act!J88=0,"",[2]TrRoad_ene!J64/TrRoad_tech!J92)</f>
        <v>1.1449822919684776</v>
      </c>
      <c r="K119" s="43">
        <f>IF([2]TrRoad_act!K88=0,"",[2]TrRoad_ene!K64/TrRoad_tech!K92)</f>
        <v>1.133533873787312</v>
      </c>
      <c r="L119" s="43">
        <f>IF([2]TrRoad_act!L88=0,"",[2]TrRoad_ene!L64/TrRoad_tech!L92)</f>
        <v>1.131502859043191</v>
      </c>
      <c r="M119" s="43">
        <f>IF([2]TrRoad_act!M88=0,"",[2]TrRoad_ene!M64/TrRoad_tech!M92)</f>
        <v>1.1351228515845095</v>
      </c>
      <c r="N119" s="43">
        <f>IF([2]TrRoad_act!N88=0,"",[2]TrRoad_ene!N64/TrRoad_tech!N92)</f>
        <v>1.1394929825330817</v>
      </c>
      <c r="O119" s="43">
        <f>IF([2]TrRoad_act!O88=0,"",[2]TrRoad_ene!O64/TrRoad_tech!O92)</f>
        <v>1.1412393230535756</v>
      </c>
      <c r="P119" s="43">
        <f>IF([2]TrRoad_act!P88=0,"",[2]TrRoad_ene!P64/TrRoad_tech!P92)</f>
        <v>1.1535368220885758</v>
      </c>
      <c r="Q119" s="43">
        <f>IF([2]TrRoad_act!Q88=0,"",[2]TrRoad_ene!Q64/TrRoad_tech!Q92)</f>
        <v>1.1581827776856051</v>
      </c>
    </row>
    <row r="120" spans="1:17" ht="11.45" customHeight="1">
      <c r="A120" s="22" t="s">
        <v>26</v>
      </c>
      <c r="B120" s="43">
        <f>IF([2]TrRoad_act!B89=0,"",[2]TrRoad_ene!B65/TrRoad_tech!B93)</f>
        <v>1.1399058910249575</v>
      </c>
      <c r="C120" s="43">
        <f>IF([2]TrRoad_act!C89=0,"",[2]TrRoad_ene!C65/TrRoad_tech!C93)</f>
        <v>1.1280993817714415</v>
      </c>
      <c r="D120" s="43">
        <f>IF([2]TrRoad_act!D89=0,"",[2]TrRoad_ene!D65/TrRoad_tech!D93)</f>
        <v>1.1348888309626839</v>
      </c>
      <c r="E120" s="43">
        <f>IF([2]TrRoad_act!E89=0,"",[2]TrRoad_ene!E65/TrRoad_tech!E93)</f>
        <v>1.1396170711629461</v>
      </c>
      <c r="F120" s="43">
        <f>IF([2]TrRoad_act!F89=0,"",[2]TrRoad_ene!F65/TrRoad_tech!F93)</f>
        <v>1.1332615355969491</v>
      </c>
      <c r="G120" s="43">
        <f>IF([2]TrRoad_act!G89=0,"",[2]TrRoad_ene!G65/TrRoad_tech!G93)</f>
        <v>1.1463208408410241</v>
      </c>
      <c r="H120" s="43">
        <f>IF([2]TrRoad_act!H89=0,"",[2]TrRoad_ene!H65/TrRoad_tech!H93)</f>
        <v>1.1628022188782519</v>
      </c>
      <c r="I120" s="43">
        <f>IF([2]TrRoad_act!I89=0,"",[2]TrRoad_ene!I65/TrRoad_tech!I93)</f>
        <v>1.1654853218055985</v>
      </c>
      <c r="J120" s="43">
        <f>IF([2]TrRoad_act!J89=0,"",[2]TrRoad_ene!J65/TrRoad_tech!J93)</f>
        <v>1.1594834333147646</v>
      </c>
      <c r="K120" s="43">
        <f>IF([2]TrRoad_act!K89=0,"",[2]TrRoad_ene!K65/TrRoad_tech!K93)</f>
        <v>1.1505379699856224</v>
      </c>
      <c r="L120" s="43">
        <f>IF([2]TrRoad_act!L89=0,"",[2]TrRoad_ene!L65/TrRoad_tech!L93)</f>
        <v>1.1609250236297348</v>
      </c>
      <c r="M120" s="43">
        <f>IF([2]TrRoad_act!M89=0,"",[2]TrRoad_ene!M65/TrRoad_tech!M93)</f>
        <v>1.1648627081773948</v>
      </c>
      <c r="N120" s="43">
        <f>IF([2]TrRoad_act!N89=0,"",[2]TrRoad_ene!N65/TrRoad_tech!N93)</f>
        <v>1.1637234178417728</v>
      </c>
      <c r="O120" s="43">
        <f>IF([2]TrRoad_act!O89=0,"",[2]TrRoad_ene!O65/TrRoad_tech!O93)</f>
        <v>1.1663291741281188</v>
      </c>
      <c r="P120" s="43">
        <f>IF([2]TrRoad_act!P89=0,"",[2]TrRoad_ene!P65/TrRoad_tech!P93)</f>
        <v>1.1830450880008052</v>
      </c>
      <c r="Q120" s="43">
        <f>IF([2]TrRoad_act!Q89=0,"",[2]TrRoad_ene!Q65/TrRoad_tech!Q93)</f>
        <v>1.2032896079997928</v>
      </c>
    </row>
    <row r="121" spans="1:17" ht="11.45" customHeight="1">
      <c r="A121" s="22" t="s">
        <v>27</v>
      </c>
      <c r="B121" s="43">
        <f>IF([2]TrRoad_act!B90=0,"",[2]TrRoad_ene!B66/TrRoad_tech!B94)</f>
        <v>1.1175127369901283</v>
      </c>
      <c r="C121" s="43">
        <f>IF([2]TrRoad_act!C90=0,"",[2]TrRoad_ene!C66/TrRoad_tech!C94)</f>
        <v>1.1199331502355585</v>
      </c>
      <c r="D121" s="43">
        <f>IF([2]TrRoad_act!D90=0,"",[2]TrRoad_ene!D66/TrRoad_tech!D94)</f>
        <v>1.1298411401812818</v>
      </c>
      <c r="E121" s="43">
        <f>IF([2]TrRoad_act!E90=0,"",[2]TrRoad_ene!E66/TrRoad_tech!E94)</f>
        <v>1.1142868014158791</v>
      </c>
      <c r="F121" s="43">
        <f>IF([2]TrRoad_act!F90=0,"",[2]TrRoad_ene!F66/TrRoad_tech!F94)</f>
        <v>1.1141383824634135</v>
      </c>
      <c r="G121" s="43">
        <f>IF([2]TrRoad_act!G90=0,"",[2]TrRoad_ene!G66/TrRoad_tech!G94)</f>
        <v>1.1446340136418895</v>
      </c>
      <c r="H121" s="43">
        <f>IF([2]TrRoad_act!H90=0,"",[2]TrRoad_ene!H66/TrRoad_tech!H94)</f>
        <v>1.1487816216286093</v>
      </c>
      <c r="I121" s="43">
        <f>IF([2]TrRoad_act!I90=0,"",[2]TrRoad_ene!I66/TrRoad_tech!I94)</f>
        <v>1.1027065351284921</v>
      </c>
      <c r="J121" s="43">
        <f>IF([2]TrRoad_act!J90=0,"",[2]TrRoad_ene!J66/TrRoad_tech!J94)</f>
        <v>1.1151979857976102</v>
      </c>
      <c r="K121" s="43">
        <f>IF([2]TrRoad_act!K90=0,"",[2]TrRoad_ene!K66/TrRoad_tech!K94)</f>
        <v>1.1209656101069172</v>
      </c>
      <c r="L121" s="43">
        <f>IF([2]TrRoad_act!L90=0,"",[2]TrRoad_ene!L66/TrRoad_tech!L94)</f>
        <v>1.0971230179054787</v>
      </c>
      <c r="M121" s="43">
        <f>IF([2]TrRoad_act!M90=0,"",[2]TrRoad_ene!M66/TrRoad_tech!M94)</f>
        <v>1.1686528516450856</v>
      </c>
      <c r="N121" s="43">
        <f>IF([2]TrRoad_act!N90=0,"",[2]TrRoad_ene!N66/TrRoad_tech!N94)</f>
        <v>1.1712814586171465</v>
      </c>
      <c r="O121" s="43">
        <f>IF([2]TrRoad_act!O90=0,"",[2]TrRoad_ene!O66/TrRoad_tech!O94)</f>
        <v>1.1968808527506261</v>
      </c>
      <c r="P121" s="43">
        <f>IF([2]TrRoad_act!P90=0,"",[2]TrRoad_ene!P66/TrRoad_tech!P94)</f>
        <v>1.1875450000946948</v>
      </c>
      <c r="Q121" s="43">
        <f>IF([2]TrRoad_act!Q90=0,"",[2]TrRoad_ene!Q66/TrRoad_tech!Q94)</f>
        <v>1.173569559763046</v>
      </c>
    </row>
    <row r="122" spans="1:17" ht="11.45" customHeight="1">
      <c r="A122" s="22" t="s">
        <v>28</v>
      </c>
      <c r="B122" s="43">
        <f>IF([2]TrRoad_act!B91=0,"",[2]TrRoad_ene!B67/TrRoad_tech!B95)</f>
        <v>1.0999544163144555</v>
      </c>
      <c r="C122" s="43">
        <f>IF([2]TrRoad_act!C91=0,"",[2]TrRoad_ene!C67/TrRoad_tech!C95)</f>
        <v>1.1084285567049554</v>
      </c>
      <c r="D122" s="43">
        <f>IF([2]TrRoad_act!D91=0,"",[2]TrRoad_ene!D67/TrRoad_tech!D95)</f>
        <v>1.1053855058778574</v>
      </c>
      <c r="E122" s="43">
        <f>IF([2]TrRoad_act!E91=0,"",[2]TrRoad_ene!E67/TrRoad_tech!E95)</f>
        <v>1.1076519969541005</v>
      </c>
      <c r="F122" s="43">
        <f>IF([2]TrRoad_act!F91=0,"",[2]TrRoad_ene!F67/TrRoad_tech!F95)</f>
        <v>1.1138109946360282</v>
      </c>
      <c r="G122" s="43">
        <f>IF([2]TrRoad_act!G91=0,"",[2]TrRoad_ene!G67/TrRoad_tech!G95)</f>
        <v>1.1241779720165044</v>
      </c>
      <c r="H122" s="43">
        <f>IF([2]TrRoad_act!H91=0,"",[2]TrRoad_ene!H67/TrRoad_tech!H95)</f>
        <v>1.1216018694792071</v>
      </c>
      <c r="I122" s="43">
        <f>IF([2]TrRoad_act!I91=0,"",[2]TrRoad_ene!I67/TrRoad_tech!I95)</f>
        <v>1.1450696612923839</v>
      </c>
      <c r="J122" s="43">
        <f>IF([2]TrRoad_act!J91=0,"",[2]TrRoad_ene!J67/TrRoad_tech!J95)</f>
        <v>1.1325655467305538</v>
      </c>
      <c r="K122" s="43">
        <f>IF([2]TrRoad_act!K91=0,"",[2]TrRoad_ene!K67/TrRoad_tech!K95)</f>
        <v>1.1448857653657238</v>
      </c>
      <c r="L122" s="43">
        <f>IF([2]TrRoad_act!L91=0,"",[2]TrRoad_ene!L67/TrRoad_tech!L95)</f>
        <v>1.159640861147426</v>
      </c>
      <c r="M122" s="43">
        <f>IF([2]TrRoad_act!M91=0,"",[2]TrRoad_ene!M67/TrRoad_tech!M95)</f>
        <v>1.1726121083107994</v>
      </c>
      <c r="N122" s="43">
        <f>IF([2]TrRoad_act!N91=0,"",[2]TrRoad_ene!N67/TrRoad_tech!N95)</f>
        <v>1.1850037853544393</v>
      </c>
      <c r="O122" s="43">
        <f>IF([2]TrRoad_act!O91=0,"",[2]TrRoad_ene!O67/TrRoad_tech!O95)</f>
        <v>1.1917542012947753</v>
      </c>
      <c r="P122" s="43">
        <f>IF([2]TrRoad_act!P91=0,"",[2]TrRoad_ene!P67/TrRoad_tech!P95)</f>
        <v>1.203019548698359</v>
      </c>
      <c r="Q122" s="43">
        <f>IF([2]TrRoad_act!Q91=0,"",[2]TrRoad_ene!Q67/TrRoad_tech!Q95)</f>
        <v>1.2121402895972071</v>
      </c>
    </row>
    <row r="123" spans="1:17" ht="11.45" customHeight="1">
      <c r="A123" s="22" t="s">
        <v>29</v>
      </c>
      <c r="B123" s="43" t="str">
        <f>IF([2]TrRoad_act!B92=0,"",[2]TrRoad_ene!B68/TrRoad_tech!B96)</f>
        <v/>
      </c>
      <c r="C123" s="43" t="str">
        <f>IF([2]TrRoad_act!C92=0,"",[2]TrRoad_ene!C68/TrRoad_tech!C96)</f>
        <v/>
      </c>
      <c r="D123" s="43" t="str">
        <f>IF([2]TrRoad_act!D92=0,"",[2]TrRoad_ene!D68/TrRoad_tech!D96)</f>
        <v/>
      </c>
      <c r="E123" s="43" t="str">
        <f>IF([2]TrRoad_act!E92=0,"",[2]TrRoad_ene!E68/TrRoad_tech!E96)</f>
        <v/>
      </c>
      <c r="F123" s="43" t="str">
        <f>IF([2]TrRoad_act!F92=0,"",[2]TrRoad_ene!F68/TrRoad_tech!F96)</f>
        <v/>
      </c>
      <c r="G123" s="43" t="str">
        <f>IF([2]TrRoad_act!G92=0,"",[2]TrRoad_ene!G68/TrRoad_tech!G96)</f>
        <v/>
      </c>
      <c r="H123" s="43" t="str">
        <f>IF([2]TrRoad_act!H92=0,"",[2]TrRoad_ene!H68/TrRoad_tech!H96)</f>
        <v/>
      </c>
      <c r="I123" s="43" t="str">
        <f>IF([2]TrRoad_act!I92=0,"",[2]TrRoad_ene!I68/TrRoad_tech!I96)</f>
        <v/>
      </c>
      <c r="J123" s="43">
        <f>IF([2]TrRoad_act!J92=0,"",[2]TrRoad_ene!J68/TrRoad_tech!J96)</f>
        <v>1.1191634971798154</v>
      </c>
      <c r="K123" s="43">
        <f>IF([2]TrRoad_act!K92=0,"",[2]TrRoad_ene!K68/TrRoad_tech!K96)</f>
        <v>1.1562622356821084</v>
      </c>
      <c r="L123" s="43">
        <f>IF([2]TrRoad_act!L92=0,"",[2]TrRoad_ene!L68/TrRoad_tech!L96)</f>
        <v>1.2124413861027856</v>
      </c>
      <c r="M123" s="43">
        <f>IF([2]TrRoad_act!M92=0,"",[2]TrRoad_ene!M68/TrRoad_tech!M96)</f>
        <v>1.2064576879872255</v>
      </c>
      <c r="N123" s="43">
        <f>IF([2]TrRoad_act!N92=0,"",[2]TrRoad_ene!N68/TrRoad_tech!N96)</f>
        <v>1.4362293622174871</v>
      </c>
      <c r="O123" s="43">
        <f>IF([2]TrRoad_act!O92=0,"",[2]TrRoad_ene!O68/TrRoad_tech!O96)</f>
        <v>1.2421215781171961</v>
      </c>
      <c r="P123" s="43">
        <f>IF([2]TrRoad_act!P92=0,"",[2]TrRoad_ene!P68/TrRoad_tech!P96)</f>
        <v>1.238057047588381</v>
      </c>
      <c r="Q123" s="43">
        <f>IF([2]TrRoad_act!Q92=0,"",[2]TrRoad_ene!Q68/TrRoad_tech!Q96)</f>
        <v>1.2640713824467524</v>
      </c>
    </row>
    <row r="124" spans="1:17" ht="11.45" customHeight="1">
      <c r="A124" s="22" t="s">
        <v>30</v>
      </c>
      <c r="B124" s="43" t="str">
        <f>IF([2]TrRoad_act!B93=0,"",[2]TrRoad_ene!B69/TrRoad_tech!B97)</f>
        <v/>
      </c>
      <c r="C124" s="43" t="str">
        <f>IF([2]TrRoad_act!C93=0,"",[2]TrRoad_ene!C69/TrRoad_tech!C97)</f>
        <v/>
      </c>
      <c r="D124" s="43" t="str">
        <f>IF([2]TrRoad_act!D93=0,"",[2]TrRoad_ene!D69/TrRoad_tech!D97)</f>
        <v/>
      </c>
      <c r="E124" s="43">
        <f>IF([2]TrRoad_act!E93=0,"",[2]TrRoad_ene!E69/TrRoad_tech!E97)</f>
        <v>1.1160000000058972</v>
      </c>
      <c r="F124" s="43">
        <f>IF([2]TrRoad_act!F93=0,"",[2]TrRoad_ene!F69/TrRoad_tech!F97)</f>
        <v>1.1203819444505716</v>
      </c>
      <c r="G124" s="43">
        <f>IF([2]TrRoad_act!G93=0,"",[2]TrRoad_ene!G69/TrRoad_tech!G97)</f>
        <v>1.1245164525336615</v>
      </c>
      <c r="H124" s="43">
        <f>IF([2]TrRoad_act!H93=0,"",[2]TrRoad_ene!H69/TrRoad_tech!H97)</f>
        <v>1.151177278458746</v>
      </c>
      <c r="I124" s="43">
        <f>IF([2]TrRoad_act!I93=0,"",[2]TrRoad_ene!I69/TrRoad_tech!I97)</f>
        <v>1.1585597661814468</v>
      </c>
      <c r="J124" s="43">
        <f>IF([2]TrRoad_act!J93=0,"",[2]TrRoad_ene!J69/TrRoad_tech!J97)</f>
        <v>1.1698793160746532</v>
      </c>
      <c r="K124" s="43">
        <f>IF([2]TrRoad_act!K93=0,"",[2]TrRoad_ene!K69/TrRoad_tech!K97)</f>
        <v>1.1786114209314835</v>
      </c>
      <c r="L124" s="43">
        <f>IF([2]TrRoad_act!L93=0,"",[2]TrRoad_ene!L69/TrRoad_tech!L97)</f>
        <v>1.1984431586391564</v>
      </c>
      <c r="M124" s="43">
        <f>IF([2]TrRoad_act!M93=0,"",[2]TrRoad_ene!M69/TrRoad_tech!M97)</f>
        <v>1.2118248686143995</v>
      </c>
      <c r="N124" s="43">
        <f>IF([2]TrRoad_act!N93=0,"",[2]TrRoad_ene!N69/TrRoad_tech!N97)</f>
        <v>1.2237957372288935</v>
      </c>
      <c r="O124" s="43">
        <f>IF([2]TrRoad_act!O93=0,"",[2]TrRoad_ene!O69/TrRoad_tech!O97)</f>
        <v>1.2393183562978203</v>
      </c>
      <c r="P124" s="43">
        <f>IF([2]TrRoad_act!P93=0,"",[2]TrRoad_ene!P69/TrRoad_tech!P97)</f>
        <v>1.2561250151591232</v>
      </c>
      <c r="Q124" s="43">
        <f>IF([2]TrRoad_act!Q93=0,"",[2]TrRoad_ene!Q69/TrRoad_tech!Q97)</f>
        <v>1.2749875400263873</v>
      </c>
    </row>
    <row r="125" spans="1:17" ht="11.45" customHeight="1">
      <c r="A125" s="20" t="s">
        <v>31</v>
      </c>
      <c r="B125" s="42">
        <f>IF([2]TrRoad_act!B94=0,"",[2]TrRoad_ene!B70/TrRoad_tech!B98)</f>
        <v>1.1084906431129584</v>
      </c>
      <c r="C125" s="42">
        <f>IF([2]TrRoad_act!C94=0,"",[2]TrRoad_ene!C70/TrRoad_tech!C98)</f>
        <v>1.1079512519150234</v>
      </c>
      <c r="D125" s="42">
        <f>IF([2]TrRoad_act!D94=0,"",[2]TrRoad_ene!D70/TrRoad_tech!D98)</f>
        <v>1.1100745352627839</v>
      </c>
      <c r="E125" s="42">
        <f>IF([2]TrRoad_act!E94=0,"",[2]TrRoad_ene!E70/TrRoad_tech!E98)</f>
        <v>1.1154959483254119</v>
      </c>
      <c r="F125" s="42">
        <f>IF([2]TrRoad_act!F94=0,"",[2]TrRoad_ene!F70/TrRoad_tech!F98)</f>
        <v>1.1187968940133806</v>
      </c>
      <c r="G125" s="42">
        <f>IF([2]TrRoad_act!G94=0,"",[2]TrRoad_ene!G70/TrRoad_tech!G98)</f>
        <v>1.1180615374936875</v>
      </c>
      <c r="H125" s="42">
        <f>IF([2]TrRoad_act!H94=0,"",[2]TrRoad_ene!H70/TrRoad_tech!H98)</f>
        <v>1.1251117659901393</v>
      </c>
      <c r="I125" s="42">
        <f>IF([2]TrRoad_act!I94=0,"",[2]TrRoad_ene!I70/TrRoad_tech!I98)</f>
        <v>1.1249851475782897</v>
      </c>
      <c r="J125" s="42">
        <f>IF([2]TrRoad_act!J94=0,"",[2]TrRoad_ene!J70/TrRoad_tech!J98)</f>
        <v>1.1301765285621455</v>
      </c>
      <c r="K125" s="42">
        <f>IF([2]TrRoad_act!K94=0,"",[2]TrRoad_ene!K70/TrRoad_tech!K98)</f>
        <v>1.1347542073221013</v>
      </c>
      <c r="L125" s="42">
        <f>IF([2]TrRoad_act!L94=0,"",[2]TrRoad_ene!L70/TrRoad_tech!L98)</f>
        <v>1.1409352467051843</v>
      </c>
      <c r="M125" s="42">
        <f>IF([2]TrRoad_act!M94=0,"",[2]TrRoad_ene!M70/TrRoad_tech!M98)</f>
        <v>1.1420226067225698</v>
      </c>
      <c r="N125" s="42">
        <f>IF([2]TrRoad_act!N94=0,"",[2]TrRoad_ene!N70/TrRoad_tech!N98)</f>
        <v>1.1476027146747707</v>
      </c>
      <c r="O125" s="42">
        <f>IF([2]TrRoad_act!O94=0,"",[2]TrRoad_ene!O70/TrRoad_tech!O98)</f>
        <v>1.1494338001508166</v>
      </c>
      <c r="P125" s="42">
        <f>IF([2]TrRoad_act!P94=0,"",[2]TrRoad_ene!P70/TrRoad_tech!P98)</f>
        <v>1.1536541942065919</v>
      </c>
      <c r="Q125" s="42">
        <f>IF([2]TrRoad_act!Q94=0,"",[2]TrRoad_ene!Q70/TrRoad_tech!Q98)</f>
        <v>1.1665825600766453</v>
      </c>
    </row>
    <row r="126" spans="1:17" ht="11.45" customHeight="1">
      <c r="A126" s="22" t="s">
        <v>25</v>
      </c>
      <c r="B126" s="43">
        <f>IF([2]TrRoad_act!B95=0,"",[2]TrRoad_ene!B71/TrRoad_tech!B99)</f>
        <v>1.1088411469306978</v>
      </c>
      <c r="C126" s="43">
        <f>IF([2]TrRoad_act!C95=0,"",[2]TrRoad_ene!C71/TrRoad_tech!C99)</f>
        <v>1.1093024760864509</v>
      </c>
      <c r="D126" s="43">
        <f>IF([2]TrRoad_act!D95=0,"",[2]TrRoad_ene!D71/TrRoad_tech!D99)</f>
        <v>1.1119983618051845</v>
      </c>
      <c r="E126" s="43">
        <f>IF([2]TrRoad_act!E95=0,"",[2]TrRoad_ene!E71/TrRoad_tech!E99)</f>
        <v>1.1177750975960019</v>
      </c>
      <c r="F126" s="43">
        <f>IF([2]TrRoad_act!F95=0,"",[2]TrRoad_ene!F71/TrRoad_tech!F99)</f>
        <v>1.121642229557769</v>
      </c>
      <c r="G126" s="43">
        <f>IF([2]TrRoad_act!G95=0,"",[2]TrRoad_ene!G71/TrRoad_tech!G99)</f>
        <v>1.12680358975658</v>
      </c>
      <c r="H126" s="43">
        <f>IF([2]TrRoad_act!H95=0,"",[2]TrRoad_ene!H71/TrRoad_tech!H99)</f>
        <v>1.1310607193858992</v>
      </c>
      <c r="I126" s="43">
        <f>IF([2]TrRoad_act!I95=0,"",[2]TrRoad_ene!I71/TrRoad_tech!I99)</f>
        <v>1.1351109045757222</v>
      </c>
      <c r="J126" s="43">
        <f>IF([2]TrRoad_act!J95=0,"",[2]TrRoad_ene!J71/TrRoad_tech!J99)</f>
        <v>1.1364193846270505</v>
      </c>
      <c r="K126" s="43">
        <f>IF([2]TrRoad_act!K95=0,"",[2]TrRoad_ene!K71/TrRoad_tech!K99)</f>
        <v>1.1407574801937561</v>
      </c>
      <c r="L126" s="43">
        <f>IF([2]TrRoad_act!L95=0,"",[2]TrRoad_ene!L71/TrRoad_tech!L99)</f>
        <v>1.1430172913721899</v>
      </c>
      <c r="M126" s="43">
        <f>IF([2]TrRoad_act!M95=0,"",[2]TrRoad_ene!M71/TrRoad_tech!M99)</f>
        <v>1.1419487514976123</v>
      </c>
      <c r="N126" s="43">
        <f>IF([2]TrRoad_act!N95=0,"",[2]TrRoad_ene!N71/TrRoad_tech!N99)</f>
        <v>1.1437099210113979</v>
      </c>
      <c r="O126" s="43">
        <f>IF([2]TrRoad_act!O95=0,"",[2]TrRoad_ene!O71/TrRoad_tech!O99)</f>
        <v>1.159356796495741</v>
      </c>
      <c r="P126" s="43">
        <f>IF([2]TrRoad_act!P95=0,"",[2]TrRoad_ene!P71/TrRoad_tech!P99)</f>
        <v>1.1564310619952423</v>
      </c>
      <c r="Q126" s="43">
        <f>IF([2]TrRoad_act!Q95=0,"",[2]TrRoad_ene!Q71/TrRoad_tech!Q99)</f>
        <v>1.1574139700759956</v>
      </c>
    </row>
    <row r="127" spans="1:17" ht="11.45" customHeight="1">
      <c r="A127" s="22" t="s">
        <v>26</v>
      </c>
      <c r="B127" s="43">
        <f>IF([2]TrRoad_act!B96=0,"",[2]TrRoad_ene!B72/TrRoad_tech!B100)</f>
        <v>1.101464951839968</v>
      </c>
      <c r="C127" s="43">
        <f>IF([2]TrRoad_act!C96=0,"",[2]TrRoad_ene!C72/TrRoad_tech!C100)</f>
        <v>1.1014570551326301</v>
      </c>
      <c r="D127" s="43">
        <f>IF([2]TrRoad_act!D96=0,"",[2]TrRoad_ene!D72/TrRoad_tech!D100)</f>
        <v>1.1042802509515097</v>
      </c>
      <c r="E127" s="43">
        <f>IF([2]TrRoad_act!E96=0,"",[2]TrRoad_ene!E72/TrRoad_tech!E100)</f>
        <v>1.1097224003979322</v>
      </c>
      <c r="F127" s="43">
        <f>IF([2]TrRoad_act!F96=0,"",[2]TrRoad_ene!F72/TrRoad_tech!F100)</f>
        <v>1.1128262865659035</v>
      </c>
      <c r="G127" s="43">
        <f>IF([2]TrRoad_act!G96=0,"",[2]TrRoad_ene!G72/TrRoad_tech!G100)</f>
        <v>1.1131575566506127</v>
      </c>
      <c r="H127" s="43">
        <f>IF([2]TrRoad_act!H96=0,"",[2]TrRoad_ene!H72/TrRoad_tech!H100)</f>
        <v>1.1204760199433978</v>
      </c>
      <c r="I127" s="43">
        <f>IF([2]TrRoad_act!I96=0,"",[2]TrRoad_ene!I72/TrRoad_tech!I100)</f>
        <v>1.1205126274796522</v>
      </c>
      <c r="J127" s="43">
        <f>IF([2]TrRoad_act!J96=0,"",[2]TrRoad_ene!J72/TrRoad_tech!J100)</f>
        <v>1.1265745432538503</v>
      </c>
      <c r="K127" s="43">
        <f>IF([2]TrRoad_act!K96=0,"",[2]TrRoad_ene!K72/TrRoad_tech!K100)</f>
        <v>1.1322916975610484</v>
      </c>
      <c r="L127" s="43">
        <f>IF([2]TrRoad_act!L96=0,"",[2]TrRoad_ene!L72/TrRoad_tech!L100)</f>
        <v>1.1388098550209556</v>
      </c>
      <c r="M127" s="43">
        <f>IF([2]TrRoad_act!M96=0,"",[2]TrRoad_ene!M72/TrRoad_tech!M100)</f>
        <v>1.1407589695379583</v>
      </c>
      <c r="N127" s="43">
        <f>IF([2]TrRoad_act!N96=0,"",[2]TrRoad_ene!N72/TrRoad_tech!N100)</f>
        <v>1.1450451080927946</v>
      </c>
      <c r="O127" s="43">
        <f>IF([2]TrRoad_act!O96=0,"",[2]TrRoad_ene!O72/TrRoad_tech!O100)</f>
        <v>1.145362021943241</v>
      </c>
      <c r="P127" s="43">
        <f>IF([2]TrRoad_act!P96=0,"",[2]TrRoad_ene!P72/TrRoad_tech!P100)</f>
        <v>1.150413297596568</v>
      </c>
      <c r="Q127" s="43">
        <f>IF([2]TrRoad_act!Q96=0,"",[2]TrRoad_ene!Q72/TrRoad_tech!Q100)</f>
        <v>1.1596995848016356</v>
      </c>
    </row>
    <row r="128" spans="1:17" ht="11.45" customHeight="1">
      <c r="A128" s="22" t="s">
        <v>27</v>
      </c>
      <c r="B128" s="43">
        <f>IF([2]TrRoad_act!B97=0,"",[2]TrRoad_ene!B73/TrRoad_tech!B101)</f>
        <v>1.1016440888154788</v>
      </c>
      <c r="C128" s="43">
        <f>IF([2]TrRoad_act!C97=0,"",[2]TrRoad_ene!C73/TrRoad_tech!C101)</f>
        <v>1.1024458696540125</v>
      </c>
      <c r="D128" s="43">
        <f>IF([2]TrRoad_act!D97=0,"",[2]TrRoad_ene!D73/TrRoad_tech!D101)</f>
        <v>1.1052046216982849</v>
      </c>
      <c r="E128" s="43">
        <f>IF([2]TrRoad_act!E97=0,"",[2]TrRoad_ene!E73/TrRoad_tech!E101)</f>
        <v>1.107675148033529</v>
      </c>
      <c r="F128" s="43">
        <f>IF([2]TrRoad_act!F97=0,"",[2]TrRoad_ene!F73/TrRoad_tech!F101)</f>
        <v>1.1092605622433775</v>
      </c>
      <c r="G128" s="43">
        <f>IF([2]TrRoad_act!G97=0,"",[2]TrRoad_ene!G73/TrRoad_tech!G101)</f>
        <v>1.111549160940746</v>
      </c>
      <c r="H128" s="43">
        <f>IF([2]TrRoad_act!H97=0,"",[2]TrRoad_ene!H73/TrRoad_tech!H101)</f>
        <v>1.1141605352784354</v>
      </c>
      <c r="I128" s="43">
        <f>IF([2]TrRoad_act!I97=0,"",[2]TrRoad_ene!I73/TrRoad_tech!I101)</f>
        <v>1.1171896026135479</v>
      </c>
      <c r="J128" s="43">
        <f>IF([2]TrRoad_act!J97=0,"",[2]TrRoad_ene!J73/TrRoad_tech!J101)</f>
        <v>1.1201861689297685</v>
      </c>
      <c r="K128" s="43">
        <f>IF([2]TrRoad_act!K97=0,"",[2]TrRoad_ene!K73/TrRoad_tech!K101)</f>
        <v>1.1239869783939249</v>
      </c>
      <c r="L128" s="43">
        <f>IF([2]TrRoad_act!L97=0,"",[2]TrRoad_ene!L73/TrRoad_tech!L101)</f>
        <v>1.1277088990894029</v>
      </c>
      <c r="M128" s="43">
        <f>IF([2]TrRoad_act!M97=0,"",[2]TrRoad_ene!M73/TrRoad_tech!M101)</f>
        <v>1.1312363096244802</v>
      </c>
      <c r="N128" s="43">
        <f>IF([2]TrRoad_act!N97=0,"",[2]TrRoad_ene!N73/TrRoad_tech!N101)</f>
        <v>1.1343746731181956</v>
      </c>
      <c r="O128" s="43">
        <f>IF([2]TrRoad_act!O97=0,"",[2]TrRoad_ene!O73/TrRoad_tech!O101)</f>
        <v>1.1381309690131105</v>
      </c>
      <c r="P128" s="43">
        <f>IF([2]TrRoad_act!P97=0,"",[2]TrRoad_ene!P73/TrRoad_tech!P101)</f>
        <v>1.1436132937591881</v>
      </c>
      <c r="Q128" s="43">
        <f>IF([2]TrRoad_act!Q97=0,"",[2]TrRoad_ene!Q73/TrRoad_tech!Q101)</f>
        <v>1.1500695218640606</v>
      </c>
    </row>
    <row r="129" spans="1:17" ht="11.45" customHeight="1">
      <c r="A129" s="22" t="s">
        <v>28</v>
      </c>
      <c r="B129" s="43">
        <f>IF([2]TrRoad_act!B98=0,"",[2]TrRoad_ene!B74/TrRoad_tech!B102)</f>
        <v>1.0966635995028595</v>
      </c>
      <c r="C129" s="43">
        <f>IF([2]TrRoad_act!C98=0,"",[2]TrRoad_ene!C74/TrRoad_tech!C102)</f>
        <v>1.1089169268153092</v>
      </c>
      <c r="D129" s="43">
        <f>IF([2]TrRoad_act!D98=0,"",[2]TrRoad_ene!D74/TrRoad_tech!D102)</f>
        <v>1.0701077430939823</v>
      </c>
      <c r="E129" s="43">
        <f>IF([2]TrRoad_act!E98=0,"",[2]TrRoad_ene!E74/TrRoad_tech!E102)</f>
        <v>1.1562349682600825</v>
      </c>
      <c r="F129" s="43">
        <f>IF([2]TrRoad_act!F98=0,"",[2]TrRoad_ene!F74/TrRoad_tech!F102)</f>
        <v>1.1943673410622142</v>
      </c>
      <c r="G129" s="43">
        <f>IF([2]TrRoad_act!G98=0,"",[2]TrRoad_ene!G74/TrRoad_tech!G102)</f>
        <v>1.1258651160794608</v>
      </c>
      <c r="H129" s="43">
        <f>IF([2]TrRoad_act!H98=0,"",[2]TrRoad_ene!H74/TrRoad_tech!H102)</f>
        <v>1.1468022215726836</v>
      </c>
      <c r="I129" s="43">
        <f>IF([2]TrRoad_act!I98=0,"",[2]TrRoad_ene!I74/TrRoad_tech!I102)</f>
        <v>1.1475490011200373</v>
      </c>
      <c r="J129" s="43">
        <f>IF([2]TrRoad_act!J98=0,"",[2]TrRoad_ene!J74/TrRoad_tech!J102)</f>
        <v>1.1233240172999286</v>
      </c>
      <c r="K129" s="43">
        <f>IF([2]TrRoad_act!K98=0,"",[2]TrRoad_ene!K74/TrRoad_tech!K102)</f>
        <v>1.1184401327138984</v>
      </c>
      <c r="L129" s="43">
        <f>IF([2]TrRoad_act!L98=0,"",[2]TrRoad_ene!L74/TrRoad_tech!L102)</f>
        <v>1.1308745840190324</v>
      </c>
      <c r="M129" s="43">
        <f>IF([2]TrRoad_act!M98=0,"",[2]TrRoad_ene!M74/TrRoad_tech!M102)</f>
        <v>1.1286083330497441</v>
      </c>
      <c r="N129" s="43">
        <f>IF([2]TrRoad_act!N98=0,"",[2]TrRoad_ene!N74/TrRoad_tech!N102)</f>
        <v>1.1897198082344869</v>
      </c>
      <c r="O129" s="43">
        <f>IF([2]TrRoad_act!O98=0,"",[2]TrRoad_ene!O74/TrRoad_tech!O102)</f>
        <v>1.2085918054087179</v>
      </c>
      <c r="P129" s="43">
        <f>IF([2]TrRoad_act!P98=0,"",[2]TrRoad_ene!P74/TrRoad_tech!P102)</f>
        <v>1.1951525007458326</v>
      </c>
      <c r="Q129" s="43">
        <f>IF([2]TrRoad_act!Q98=0,"",[2]TrRoad_ene!Q74/TrRoad_tech!Q102)</f>
        <v>1.283981916969922</v>
      </c>
    </row>
    <row r="130" spans="1:17" ht="11.45" customHeight="1">
      <c r="A130" s="22" t="s">
        <v>30</v>
      </c>
      <c r="B130" s="43">
        <f>IF([2]TrRoad_act!B99=0,"",[2]TrRoad_ene!B75/TrRoad_tech!B103)</f>
        <v>1.1028846742958065</v>
      </c>
      <c r="C130" s="43">
        <f>IF([2]TrRoad_act!C99=0,"",[2]TrRoad_ene!C75/TrRoad_tech!C103)</f>
        <v>1.1015897815528026</v>
      </c>
      <c r="D130" s="43">
        <f>IF([2]TrRoad_act!D99=0,"",[2]TrRoad_ene!D75/TrRoad_tech!D103)</f>
        <v>1.1039305616310338</v>
      </c>
      <c r="E130" s="43">
        <f>IF([2]TrRoad_act!E99=0,"",[2]TrRoad_ene!E75/TrRoad_tech!E103)</f>
        <v>1.1064809451155468</v>
      </c>
      <c r="F130" s="43">
        <f>IF([2]TrRoad_act!F99=0,"",[2]TrRoad_ene!F75/TrRoad_tech!F103)</f>
        <v>1.1087944114036936</v>
      </c>
      <c r="G130" s="43">
        <f>IF([2]TrRoad_act!G99=0,"",[2]TrRoad_ene!G75/TrRoad_tech!G103)</f>
        <v>1.1131939575767029</v>
      </c>
      <c r="H130" s="43">
        <f>IF([2]TrRoad_act!H99=0,"",[2]TrRoad_ene!H75/TrRoad_tech!H103)</f>
        <v>1.1157715371261325</v>
      </c>
      <c r="I130" s="43">
        <f>IF([2]TrRoad_act!I99=0,"",[2]TrRoad_ene!I75/TrRoad_tech!I103)</f>
        <v>1.1187748366629802</v>
      </c>
      <c r="J130" s="43">
        <f>IF([2]TrRoad_act!J99=0,"",[2]TrRoad_ene!J75/TrRoad_tech!J103)</f>
        <v>1.1221554355313541</v>
      </c>
      <c r="K130" s="43">
        <f>IF([2]TrRoad_act!K99=0,"",[2]TrRoad_ene!K75/TrRoad_tech!K103)</f>
        <v>1.1258628228250938</v>
      </c>
      <c r="L130" s="43">
        <f>IF([2]TrRoad_act!L99=0,"",[2]TrRoad_ene!L75/TrRoad_tech!L103)</f>
        <v>1.1309739224662596</v>
      </c>
      <c r="M130" s="43">
        <f>IF([2]TrRoad_act!M99=0,"",[2]TrRoad_ene!M75/TrRoad_tech!M103)</f>
        <v>1.1352741164554154</v>
      </c>
      <c r="N130" s="43">
        <f>IF([2]TrRoad_act!N99=0,"",[2]TrRoad_ene!N75/TrRoad_tech!N103)</f>
        <v>1.138733464292244</v>
      </c>
      <c r="O130" s="43">
        <f>IF([2]TrRoad_act!O99=0,"",[2]TrRoad_ene!O75/TrRoad_tech!O103)</f>
        <v>1.1510891066880939</v>
      </c>
      <c r="P130" s="43">
        <f>IF([2]TrRoad_act!P99=0,"",[2]TrRoad_ene!P75/TrRoad_tech!P103)</f>
        <v>1.1604341255710164</v>
      </c>
      <c r="Q130" s="43">
        <f>IF([2]TrRoad_act!Q99=0,"",[2]TrRoad_ene!Q75/TrRoad_tech!Q103)</f>
        <v>1.1680967331088588</v>
      </c>
    </row>
    <row r="131" spans="1:17" ht="11.45" customHeight="1">
      <c r="A131" s="16" t="s">
        <v>32</v>
      </c>
      <c r="B131" s="40"/>
      <c r="C131" s="40"/>
      <c r="D131" s="40"/>
      <c r="E131" s="40"/>
      <c r="F131" s="40"/>
      <c r="G131" s="40"/>
      <c r="H131" s="40"/>
      <c r="I131" s="40"/>
      <c r="J131" s="40"/>
      <c r="K131" s="40"/>
      <c r="L131" s="40"/>
      <c r="M131" s="40"/>
      <c r="N131" s="40"/>
      <c r="O131" s="40"/>
      <c r="P131" s="40"/>
      <c r="Q131" s="40"/>
    </row>
    <row r="132" spans="1:17" ht="11.45" customHeight="1">
      <c r="A132" s="18" t="s">
        <v>33</v>
      </c>
      <c r="B132" s="41">
        <f>IF([2]TrRoad_act!B101=0,"",[2]TrRoad_ene!B77/TrRoad_tech!B105)</f>
        <v>1.1128539227914664</v>
      </c>
      <c r="C132" s="41">
        <f>IF([2]TrRoad_act!C101=0,"",[2]TrRoad_ene!C77/TrRoad_tech!C105)</f>
        <v>1.1054416858970491</v>
      </c>
      <c r="D132" s="41">
        <f>IF([2]TrRoad_act!D101=0,"",[2]TrRoad_ene!D77/TrRoad_tech!D105)</f>
        <v>1.1072598170598076</v>
      </c>
      <c r="E132" s="41">
        <f>IF([2]TrRoad_act!E101=0,"",[2]TrRoad_ene!E77/TrRoad_tech!E105)</f>
        <v>1.1075456676049493</v>
      </c>
      <c r="F132" s="41">
        <f>IF([2]TrRoad_act!F101=0,"",[2]TrRoad_ene!F77/TrRoad_tech!F105)</f>
        <v>1.1074173373898788</v>
      </c>
      <c r="G132" s="41">
        <f>IF([2]TrRoad_act!G101=0,"",[2]TrRoad_ene!G77/TrRoad_tech!G105)</f>
        <v>1.1100375501900559</v>
      </c>
      <c r="H132" s="41">
        <f>IF([2]TrRoad_act!H101=0,"",[2]TrRoad_ene!H77/TrRoad_tech!H105)</f>
        <v>1.1123206877082512</v>
      </c>
      <c r="I132" s="41">
        <f>IF([2]TrRoad_act!I101=0,"",[2]TrRoad_ene!I77/TrRoad_tech!I105)</f>
        <v>1.1164519446152756</v>
      </c>
      <c r="J132" s="41">
        <f>IF([2]TrRoad_act!J101=0,"",[2]TrRoad_ene!J77/TrRoad_tech!J105)</f>
        <v>1.1194963673778264</v>
      </c>
      <c r="K132" s="41">
        <f>IF([2]TrRoad_act!K101=0,"",[2]TrRoad_ene!K77/TrRoad_tech!K105)</f>
        <v>1.1233341751574386</v>
      </c>
      <c r="L132" s="41">
        <f>IF([2]TrRoad_act!L101=0,"",[2]TrRoad_ene!L77/TrRoad_tech!L105)</f>
        <v>1.1284861682727312</v>
      </c>
      <c r="M132" s="41">
        <f>IF([2]TrRoad_act!M101=0,"",[2]TrRoad_ene!M77/TrRoad_tech!M105)</f>
        <v>1.1348427955885709</v>
      </c>
      <c r="N132" s="41">
        <f>IF([2]TrRoad_act!N101=0,"",[2]TrRoad_ene!N77/TrRoad_tech!N105)</f>
        <v>1.1426591254723959</v>
      </c>
      <c r="O132" s="41">
        <f>IF([2]TrRoad_act!O101=0,"",[2]TrRoad_ene!O77/TrRoad_tech!O105)</f>
        <v>1.1480375828308371</v>
      </c>
      <c r="P132" s="41">
        <f>IF([2]TrRoad_act!P101=0,"",[2]TrRoad_ene!P77/TrRoad_tech!P105)</f>
        <v>1.1585811259235583</v>
      </c>
      <c r="Q132" s="41">
        <f>IF([2]TrRoad_act!Q101=0,"",[2]TrRoad_ene!Q77/TrRoad_tech!Q105)</f>
        <v>1.1733309209127063</v>
      </c>
    </row>
    <row r="133" spans="1:17" ht="11.45" customHeight="1">
      <c r="A133" s="22" t="s">
        <v>25</v>
      </c>
      <c r="B133" s="43">
        <f>IF([2]TrRoad_act!B102=0,"",[2]TrRoad_ene!B78/TrRoad_tech!B106)</f>
        <v>1.1228181981336822</v>
      </c>
      <c r="C133" s="43">
        <f>IF([2]TrRoad_act!C102=0,"",[2]TrRoad_ene!C78/TrRoad_tech!C106)</f>
        <v>1.1213691124121785</v>
      </c>
      <c r="D133" s="43">
        <f>IF([2]TrRoad_act!D102=0,"",[2]TrRoad_ene!D78/TrRoad_tech!D106)</f>
        <v>1.1231601925275878</v>
      </c>
      <c r="E133" s="43">
        <f>IF([2]TrRoad_act!E102=0,"",[2]TrRoad_ene!E78/TrRoad_tech!E106)</f>
        <v>1.1256317615505245</v>
      </c>
      <c r="F133" s="43">
        <f>IF([2]TrRoad_act!F102=0,"",[2]TrRoad_ene!F78/TrRoad_tech!F106)</f>
        <v>1.1244085945655968</v>
      </c>
      <c r="G133" s="43">
        <f>IF([2]TrRoad_act!G102=0,"",[2]TrRoad_ene!G78/TrRoad_tech!G106)</f>
        <v>1.1273199114859134</v>
      </c>
      <c r="H133" s="43">
        <f>IF([2]TrRoad_act!H102=0,"",[2]TrRoad_ene!H78/TrRoad_tech!H106)</f>
        <v>1.1277365374260633</v>
      </c>
      <c r="I133" s="43">
        <f>IF([2]TrRoad_act!I102=0,"",[2]TrRoad_ene!I78/TrRoad_tech!I106)</f>
        <v>1.1322812243192686</v>
      </c>
      <c r="J133" s="43">
        <f>IF([2]TrRoad_act!J102=0,"",[2]TrRoad_ene!J78/TrRoad_tech!J106)</f>
        <v>1.1248103452081042</v>
      </c>
      <c r="K133" s="43">
        <f>IF([2]TrRoad_act!K102=0,"",[2]TrRoad_ene!K78/TrRoad_tech!K106)</f>
        <v>1.1245075026546167</v>
      </c>
      <c r="L133" s="43">
        <f>IF([2]TrRoad_act!L102=0,"",[2]TrRoad_ene!L78/TrRoad_tech!L106)</f>
        <v>1.119875124044849</v>
      </c>
      <c r="M133" s="43">
        <f>IF([2]TrRoad_act!M102=0,"",[2]TrRoad_ene!M78/TrRoad_tech!M106)</f>
        <v>1.1255804152776341</v>
      </c>
      <c r="N133" s="43">
        <f>IF([2]TrRoad_act!N102=0,"",[2]TrRoad_ene!N78/TrRoad_tech!N106)</f>
        <v>1.1327048395449064</v>
      </c>
      <c r="O133" s="43">
        <f>IF([2]TrRoad_act!O102=0,"",[2]TrRoad_ene!O78/TrRoad_tech!O106)</f>
        <v>1.1409809508716706</v>
      </c>
      <c r="P133" s="43">
        <f>IF([2]TrRoad_act!P102=0,"",[2]TrRoad_ene!P78/TrRoad_tech!P106)</f>
        <v>1.1492646163892664</v>
      </c>
      <c r="Q133" s="43">
        <f>IF([2]TrRoad_act!Q102=0,"",[2]TrRoad_ene!Q78/TrRoad_tech!Q106)</f>
        <v>1.1607892384728791</v>
      </c>
    </row>
    <row r="134" spans="1:17" ht="11.45" customHeight="1">
      <c r="A134" s="22" t="s">
        <v>26</v>
      </c>
      <c r="B134" s="43">
        <f>IF([2]TrRoad_act!B103=0,"",[2]TrRoad_ene!B79/TrRoad_tech!B107)</f>
        <v>1.1139391783046428</v>
      </c>
      <c r="C134" s="43">
        <f>IF([2]TrRoad_act!C103=0,"",[2]TrRoad_ene!C79/TrRoad_tech!C107)</f>
        <v>1.1057592994407253</v>
      </c>
      <c r="D134" s="43">
        <f>IF([2]TrRoad_act!D103=0,"",[2]TrRoad_ene!D79/TrRoad_tech!D107)</f>
        <v>1.1076305756747122</v>
      </c>
      <c r="E134" s="43">
        <f>IF([2]TrRoad_act!E103=0,"",[2]TrRoad_ene!E79/TrRoad_tech!E107)</f>
        <v>1.1078902207683921</v>
      </c>
      <c r="F134" s="43">
        <f>IF([2]TrRoad_act!F103=0,"",[2]TrRoad_ene!F79/TrRoad_tech!F107)</f>
        <v>1.1082735877811654</v>
      </c>
      <c r="G134" s="43">
        <f>IF([2]TrRoad_act!G103=0,"",[2]TrRoad_ene!G79/TrRoad_tech!G107)</f>
        <v>1.1111072185402551</v>
      </c>
      <c r="H134" s="43">
        <f>IF([2]TrRoad_act!H103=0,"",[2]TrRoad_ene!H79/TrRoad_tech!H107)</f>
        <v>1.1134396274447387</v>
      </c>
      <c r="I134" s="43">
        <f>IF([2]TrRoad_act!I103=0,"",[2]TrRoad_ene!I79/TrRoad_tech!I107)</f>
        <v>1.1176893818001512</v>
      </c>
      <c r="J134" s="43">
        <f>IF([2]TrRoad_act!J103=0,"",[2]TrRoad_ene!J79/TrRoad_tech!J107)</f>
        <v>1.1216439535154554</v>
      </c>
      <c r="K134" s="43">
        <f>IF([2]TrRoad_act!K103=0,"",[2]TrRoad_ene!K79/TrRoad_tech!K107)</f>
        <v>1.1257880462412928</v>
      </c>
      <c r="L134" s="43">
        <f>IF([2]TrRoad_act!L103=0,"",[2]TrRoad_ene!L79/TrRoad_tech!L107)</f>
        <v>1.1314715297116891</v>
      </c>
      <c r="M134" s="43">
        <f>IF([2]TrRoad_act!M103=0,"",[2]TrRoad_ene!M79/TrRoad_tech!M107)</f>
        <v>1.1377809510758712</v>
      </c>
      <c r="N134" s="43">
        <f>IF([2]TrRoad_act!N103=0,"",[2]TrRoad_ene!N79/TrRoad_tech!N107)</f>
        <v>1.1453938057978779</v>
      </c>
      <c r="O134" s="43">
        <f>IF([2]TrRoad_act!O103=0,"",[2]TrRoad_ene!O79/TrRoad_tech!O107)</f>
        <v>1.1502512327817849</v>
      </c>
      <c r="P134" s="43">
        <f>IF([2]TrRoad_act!P103=0,"",[2]TrRoad_ene!P79/TrRoad_tech!P107)</f>
        <v>1.1608220229734332</v>
      </c>
      <c r="Q134" s="43">
        <f>IF([2]TrRoad_act!Q103=0,"",[2]TrRoad_ene!Q79/TrRoad_tech!Q107)</f>
        <v>1.1756663519267327</v>
      </c>
    </row>
    <row r="135" spans="1:17" ht="11.45" customHeight="1">
      <c r="A135" s="22" t="s">
        <v>27</v>
      </c>
      <c r="B135" s="43">
        <f>IF([2]TrRoad_act!B104=0,"",[2]TrRoad_ene!B80/TrRoad_tech!B108)</f>
        <v>1.1292347056998893</v>
      </c>
      <c r="C135" s="43">
        <f>IF([2]TrRoad_act!C104=0,"",[2]TrRoad_ene!C80/TrRoad_tech!C108)</f>
        <v>1.121887394602388</v>
      </c>
      <c r="D135" s="43">
        <f>IF([2]TrRoad_act!D104=0,"",[2]TrRoad_ene!D80/TrRoad_tech!D108)</f>
        <v>1.1326316954622873</v>
      </c>
      <c r="E135" s="43">
        <f>IF([2]TrRoad_act!E104=0,"",[2]TrRoad_ene!E80/TrRoad_tech!E108)</f>
        <v>1.1376284883502776</v>
      </c>
      <c r="F135" s="43">
        <f>IF([2]TrRoad_act!F104=0,"",[2]TrRoad_ene!F80/TrRoad_tech!F108)</f>
        <v>1.1432897858872473</v>
      </c>
      <c r="G135" s="43">
        <f>IF([2]TrRoad_act!G104=0,"",[2]TrRoad_ene!G80/TrRoad_tech!G108)</f>
        <v>1.1496462639700376</v>
      </c>
      <c r="H135" s="43">
        <f>IF([2]TrRoad_act!H104=0,"",[2]TrRoad_ene!H80/TrRoad_tech!H108)</f>
        <v>1.1539952909868625</v>
      </c>
      <c r="I135" s="43">
        <f>IF([2]TrRoad_act!I104=0,"",[2]TrRoad_ene!I80/TrRoad_tech!I108)</f>
        <v>1.1631774657198544</v>
      </c>
      <c r="J135" s="43">
        <f>IF([2]TrRoad_act!J104=0,"",[2]TrRoad_ene!J80/TrRoad_tech!J108)</f>
        <v>1.1667048122100034</v>
      </c>
      <c r="K135" s="43">
        <f>IF([2]TrRoad_act!K104=0,"",[2]TrRoad_ene!K80/TrRoad_tech!K108)</f>
        <v>1.1675408636143891</v>
      </c>
      <c r="L135" s="43">
        <f>IF([2]TrRoad_act!L104=0,"",[2]TrRoad_ene!L80/TrRoad_tech!L108)</f>
        <v>1.1719864595314693</v>
      </c>
      <c r="M135" s="43">
        <f>IF([2]TrRoad_act!M104=0,"",[2]TrRoad_ene!M80/TrRoad_tech!M108)</f>
        <v>1.1757384212005439</v>
      </c>
      <c r="N135" s="43">
        <f>IF([2]TrRoad_act!N104=0,"",[2]TrRoad_ene!N80/TrRoad_tech!N108)</f>
        <v>1.180632061405835</v>
      </c>
      <c r="O135" s="43">
        <f>IF([2]TrRoad_act!O104=0,"",[2]TrRoad_ene!O80/TrRoad_tech!O108)</f>
        <v>1.1865016944437528</v>
      </c>
      <c r="P135" s="43">
        <f>IF([2]TrRoad_act!P104=0,"",[2]TrRoad_ene!P80/TrRoad_tech!P108)</f>
        <v>1.1950511236638497</v>
      </c>
      <c r="Q135" s="43">
        <f>IF([2]TrRoad_act!Q104=0,"",[2]TrRoad_ene!Q80/TrRoad_tech!Q108)</f>
        <v>1.2027261986169477</v>
      </c>
    </row>
    <row r="136" spans="1:17" ht="11.45" customHeight="1">
      <c r="A136" s="22" t="s">
        <v>28</v>
      </c>
      <c r="B136" s="43">
        <f>IF([2]TrRoad_act!B105=0,"",[2]TrRoad_ene!B81/TrRoad_tech!B109)</f>
        <v>1.1003603639349899</v>
      </c>
      <c r="C136" s="43">
        <f>IF([2]TrRoad_act!C105=0,"",[2]TrRoad_ene!C81/TrRoad_tech!C109)</f>
        <v>1.1028543447978747</v>
      </c>
      <c r="D136" s="43">
        <f>IF([2]TrRoad_act!D105=0,"",[2]TrRoad_ene!D81/TrRoad_tech!D109)</f>
        <v>1.1061315756973509</v>
      </c>
      <c r="E136" s="43">
        <f>IF([2]TrRoad_act!E105=0,"",[2]TrRoad_ene!E81/TrRoad_tech!E109)</f>
        <v>1.1102542746836248</v>
      </c>
      <c r="F136" s="43">
        <f>IF([2]TrRoad_act!F105=0,"",[2]TrRoad_ene!F81/TrRoad_tech!F109)</f>
        <v>1.1147760822385413</v>
      </c>
      <c r="G136" s="43">
        <f>IF([2]TrRoad_act!G105=0,"",[2]TrRoad_ene!G81/TrRoad_tech!G109)</f>
        <v>1.1204722964702774</v>
      </c>
      <c r="H136" s="43">
        <f>IF([2]TrRoad_act!H105=0,"",[2]TrRoad_ene!H81/TrRoad_tech!H109)</f>
        <v>1.1325814439060171</v>
      </c>
      <c r="I136" s="43">
        <f>IF([2]TrRoad_act!I105=0,"",[2]TrRoad_ene!I81/TrRoad_tech!I109)</f>
        <v>1.1395608082383932</v>
      </c>
      <c r="J136" s="43">
        <f>IF([2]TrRoad_act!J105=0,"",[2]TrRoad_ene!J81/TrRoad_tech!J109)</f>
        <v>1.1500089894922407</v>
      </c>
      <c r="K136" s="43">
        <f>IF([2]TrRoad_act!K105=0,"",[2]TrRoad_ene!K81/TrRoad_tech!K109)</f>
        <v>1.1620685761918026</v>
      </c>
      <c r="L136" s="43">
        <f>IF([2]TrRoad_act!L105=0,"",[2]TrRoad_ene!L81/TrRoad_tech!L109)</f>
        <v>1.1742481405651313</v>
      </c>
      <c r="M136" s="43">
        <f>IF([2]TrRoad_act!M105=0,"",[2]TrRoad_ene!M81/TrRoad_tech!M109)</f>
        <v>1.1809105015552668</v>
      </c>
      <c r="N136" s="43">
        <f>IF([2]TrRoad_act!N105=0,"",[2]TrRoad_ene!N81/TrRoad_tech!N109)</f>
        <v>1.1897914453544365</v>
      </c>
      <c r="O136" s="43">
        <f>IF([2]TrRoad_act!O105=0,"",[2]TrRoad_ene!O81/TrRoad_tech!O109)</f>
        <v>1.1990172894427855</v>
      </c>
      <c r="P136" s="43">
        <f>IF([2]TrRoad_act!P105=0,"",[2]TrRoad_ene!P81/TrRoad_tech!P109)</f>
        <v>1.2101873336111089</v>
      </c>
      <c r="Q136" s="43">
        <f>IF([2]TrRoad_act!Q105=0,"",[2]TrRoad_ene!Q81/TrRoad_tech!Q109)</f>
        <v>1.2246413649839105</v>
      </c>
    </row>
    <row r="137" spans="1:17" ht="11.45" customHeight="1">
      <c r="A137" s="22" t="s">
        <v>30</v>
      </c>
      <c r="B137" s="43">
        <f>IF([2]TrRoad_act!B106=0,"",[2]TrRoad_ene!B82/TrRoad_tech!B110)</f>
        <v>1.123076156282544</v>
      </c>
      <c r="C137" s="43">
        <f>IF([2]TrRoad_act!C106=0,"",[2]TrRoad_ene!C82/TrRoad_tech!C110)</f>
        <v>1.104587660431116</v>
      </c>
      <c r="D137" s="43">
        <f>IF([2]TrRoad_act!D106=0,"",[2]TrRoad_ene!D82/TrRoad_tech!D110)</f>
        <v>1.1076956186737748</v>
      </c>
      <c r="E137" s="43">
        <f>IF([2]TrRoad_act!E106=0,"",[2]TrRoad_ene!E82/TrRoad_tech!E110)</f>
        <v>1.1107670218838579</v>
      </c>
      <c r="F137" s="43">
        <f>IF([2]TrRoad_act!F106=0,"",[2]TrRoad_ene!F82/TrRoad_tech!F110)</f>
        <v>1.1140788502975318</v>
      </c>
      <c r="G137" s="43">
        <f>IF([2]TrRoad_act!G106=0,"",[2]TrRoad_ene!G82/TrRoad_tech!G110)</f>
        <v>1.1180725427713838</v>
      </c>
      <c r="H137" s="43">
        <f>IF([2]TrRoad_act!H106=0,"",[2]TrRoad_ene!H82/TrRoad_tech!H110)</f>
        <v>1.1232303103548469</v>
      </c>
      <c r="I137" s="43">
        <f>IF([2]TrRoad_act!I106=0,"",[2]TrRoad_ene!I82/TrRoad_tech!I110)</f>
        <v>1.1283246256642026</v>
      </c>
      <c r="J137" s="43">
        <f>IF([2]TrRoad_act!J106=0,"",[2]TrRoad_ene!J82/TrRoad_tech!J110)</f>
        <v>1.1365522073040679</v>
      </c>
      <c r="K137" s="43">
        <f>IF([2]TrRoad_act!K106=0,"",[2]TrRoad_ene!K82/TrRoad_tech!K110)</f>
        <v>1.1446346688752398</v>
      </c>
      <c r="L137" s="43">
        <f>IF([2]TrRoad_act!L106=0,"",[2]TrRoad_ene!L82/TrRoad_tech!L110)</f>
        <v>1.1619487638008812</v>
      </c>
      <c r="M137" s="43">
        <f>IF([2]TrRoad_act!M106=0,"",[2]TrRoad_ene!M82/TrRoad_tech!M110)</f>
        <v>1.1804844243935946</v>
      </c>
      <c r="N137" s="43">
        <f>IF([2]TrRoad_act!N106=0,"",[2]TrRoad_ene!N82/TrRoad_tech!N110)</f>
        <v>1.2113814176670372</v>
      </c>
      <c r="O137" s="43">
        <f>IF([2]TrRoad_act!O106=0,"",[2]TrRoad_ene!O82/TrRoad_tech!O110)</f>
        <v>1.2322870236416428</v>
      </c>
      <c r="P137" s="43">
        <f>IF([2]TrRoad_act!P106=0,"",[2]TrRoad_ene!P82/TrRoad_tech!P110)</f>
        <v>1.2533020555136205</v>
      </c>
      <c r="Q137" s="43">
        <f>IF([2]TrRoad_act!Q106=0,"",[2]TrRoad_ene!Q82/TrRoad_tech!Q110)</f>
        <v>1.2712556054072204</v>
      </c>
    </row>
    <row r="138" spans="1:17" ht="11.45" customHeight="1">
      <c r="A138" s="20" t="s">
        <v>34</v>
      </c>
      <c r="B138" s="42">
        <f>IF([2]TrRoad_act!B107=0,"",[2]TrRoad_ene!B83/TrRoad_tech!B111)</f>
        <v>1.1356961768974105</v>
      </c>
      <c r="C138" s="42">
        <f>IF([2]TrRoad_act!C107=0,"",[2]TrRoad_ene!C83/TrRoad_tech!C111)</f>
        <v>1.140604314874726</v>
      </c>
      <c r="D138" s="42">
        <f>IF([2]TrRoad_act!D107=0,"",[2]TrRoad_ene!D83/TrRoad_tech!D111)</f>
        <v>1.137602096484688</v>
      </c>
      <c r="E138" s="42">
        <f>IF([2]TrRoad_act!E107=0,"",[2]TrRoad_ene!E83/TrRoad_tech!E111)</f>
        <v>1.162083893960653</v>
      </c>
      <c r="F138" s="42">
        <f>IF([2]TrRoad_act!F107=0,"",[2]TrRoad_ene!F83/TrRoad_tech!F111)</f>
        <v>1.1239226351077911</v>
      </c>
      <c r="G138" s="42">
        <f>IF([2]TrRoad_act!G107=0,"",[2]TrRoad_ene!G83/TrRoad_tech!G111)</f>
        <v>1.1331380815339933</v>
      </c>
      <c r="H138" s="42">
        <f>IF([2]TrRoad_act!H107=0,"",[2]TrRoad_ene!H83/TrRoad_tech!H111)</f>
        <v>1.152073742056247</v>
      </c>
      <c r="I138" s="42">
        <f>IF([2]TrRoad_act!I107=0,"",[2]TrRoad_ene!I83/TrRoad_tech!I111)</f>
        <v>1.157523439869927</v>
      </c>
      <c r="J138" s="42">
        <f>IF([2]TrRoad_act!J107=0,"",[2]TrRoad_ene!J83/TrRoad_tech!J111)</f>
        <v>1.1504669497628068</v>
      </c>
      <c r="K138" s="42">
        <f>IF([2]TrRoad_act!K107=0,"",[2]TrRoad_ene!K83/TrRoad_tech!K111)</f>
        <v>1.1711334261024227</v>
      </c>
      <c r="L138" s="42">
        <f>IF([2]TrRoad_act!L107=0,"",[2]TrRoad_ene!L83/TrRoad_tech!L111)</f>
        <v>1.200918729982406</v>
      </c>
      <c r="M138" s="42">
        <f>IF([2]TrRoad_act!M107=0,"",[2]TrRoad_ene!M83/TrRoad_tech!M111)</f>
        <v>1.1876017915671224</v>
      </c>
      <c r="N138" s="42">
        <f>IF([2]TrRoad_act!N107=0,"",[2]TrRoad_ene!N83/TrRoad_tech!N111)</f>
        <v>1.1962313710325023</v>
      </c>
      <c r="O138" s="42">
        <f>IF([2]TrRoad_act!O107=0,"",[2]TrRoad_ene!O83/TrRoad_tech!O111)</f>
        <v>1.1751195819919658</v>
      </c>
      <c r="P138" s="42">
        <f>IF([2]TrRoad_act!P107=0,"",[2]TrRoad_ene!P83/TrRoad_tech!P111)</f>
        <v>1.1614898593737619</v>
      </c>
      <c r="Q138" s="42">
        <f>IF([2]TrRoad_act!Q107=0,"",[2]TrRoad_ene!Q83/TrRoad_tech!Q111)</f>
        <v>1.1645693476940371</v>
      </c>
    </row>
    <row r="139" spans="1:17" ht="11.45" customHeight="1">
      <c r="A139" s="22" t="s">
        <v>35</v>
      </c>
      <c r="B139" s="43">
        <f>IF([2]TrRoad_act!B108=0,"",[2]TrRoad_ene!B84/TrRoad_tech!B112)</f>
        <v>1.0874343433706266</v>
      </c>
      <c r="C139" s="43">
        <f>IF([2]TrRoad_act!C108=0,"",[2]TrRoad_ene!C84/TrRoad_tech!C112)</f>
        <v>1.1001913940209225</v>
      </c>
      <c r="D139" s="43">
        <f>IF([2]TrRoad_act!D108=0,"",[2]TrRoad_ene!D84/TrRoad_tech!D112)</f>
        <v>1.0947567915290395</v>
      </c>
      <c r="E139" s="43">
        <f>IF([2]TrRoad_act!E108=0,"",[2]TrRoad_ene!E84/TrRoad_tech!E112)</f>
        <v>1.1115308873169987</v>
      </c>
      <c r="F139" s="43">
        <f>IF([2]TrRoad_act!F108=0,"",[2]TrRoad_ene!F84/TrRoad_tech!F112)</f>
        <v>1.0983228161736647</v>
      </c>
      <c r="G139" s="43">
        <f>IF([2]TrRoad_act!G108=0,"",[2]TrRoad_ene!G84/TrRoad_tech!G112)</f>
        <v>1.1092376316095847</v>
      </c>
      <c r="H139" s="43">
        <f>IF([2]TrRoad_act!H108=0,"",[2]TrRoad_ene!H84/TrRoad_tech!H112)</f>
        <v>1.1218400619044129</v>
      </c>
      <c r="I139" s="43">
        <f>IF([2]TrRoad_act!I108=0,"",[2]TrRoad_ene!I84/TrRoad_tech!I112)</f>
        <v>1.1380841699800033</v>
      </c>
      <c r="J139" s="43">
        <f>IF([2]TrRoad_act!J108=0,"",[2]TrRoad_ene!J84/TrRoad_tech!J112)</f>
        <v>1.1368421114415708</v>
      </c>
      <c r="K139" s="43">
        <f>IF([2]TrRoad_act!K108=0,"",[2]TrRoad_ene!K84/TrRoad_tech!K112)</f>
        <v>1.1535881198468803</v>
      </c>
      <c r="L139" s="43">
        <f>IF([2]TrRoad_act!L108=0,"",[2]TrRoad_ene!L84/TrRoad_tech!L112)</f>
        <v>1.1613152563068905</v>
      </c>
      <c r="M139" s="43">
        <f>IF([2]TrRoad_act!M108=0,"",[2]TrRoad_ene!M84/TrRoad_tech!M112)</f>
        <v>1.1469635645336103</v>
      </c>
      <c r="N139" s="43">
        <f>IF([2]TrRoad_act!N108=0,"",[2]TrRoad_ene!N84/TrRoad_tech!N112)</f>
        <v>1.1412827481276091</v>
      </c>
      <c r="O139" s="43">
        <f>IF([2]TrRoad_act!O108=0,"",[2]TrRoad_ene!O84/TrRoad_tech!O112)</f>
        <v>1.1180367651337704</v>
      </c>
      <c r="P139" s="43">
        <f>IF([2]TrRoad_act!P108=0,"",[2]TrRoad_ene!P84/TrRoad_tech!P112)</f>
        <v>1.1270657600082234</v>
      </c>
      <c r="Q139" s="43">
        <f>IF([2]TrRoad_act!Q108=0,"",[2]TrRoad_ene!Q84/TrRoad_tech!Q112)</f>
        <v>1.1202537834705657</v>
      </c>
    </row>
    <row r="140" spans="1:17" ht="11.45" customHeight="1">
      <c r="A140" s="24" t="s">
        <v>36</v>
      </c>
      <c r="B140" s="44">
        <f>IF([2]TrRoad_act!B109=0,"",[2]TrRoad_ene!B85/TrRoad_tech!B113)</f>
        <v>1.209936706948032</v>
      </c>
      <c r="C140" s="44">
        <f>IF([2]TrRoad_act!C109=0,"",[2]TrRoad_ene!C85/TrRoad_tech!C113)</f>
        <v>1.2149098697265026</v>
      </c>
      <c r="D140" s="44">
        <f>IF([2]TrRoad_act!D109=0,"",[2]TrRoad_ene!D85/TrRoad_tech!D113)</f>
        <v>1.233727079006814</v>
      </c>
      <c r="E140" s="44">
        <f>IF([2]TrRoad_act!E109=0,"",[2]TrRoad_ene!E85/TrRoad_tech!E113)</f>
        <v>1.2950682438824368</v>
      </c>
      <c r="F140" s="44">
        <f>IF([2]TrRoad_act!F109=0,"",[2]TrRoad_ene!F85/TrRoad_tech!F113)</f>
        <v>1.174913506644317</v>
      </c>
      <c r="G140" s="44">
        <f>IF([2]TrRoad_act!G109=0,"",[2]TrRoad_ene!G85/TrRoad_tech!G113)</f>
        <v>1.1791173349788149</v>
      </c>
      <c r="H140" s="44">
        <f>IF([2]TrRoad_act!H109=0,"",[2]TrRoad_ene!H85/TrRoad_tech!H113)</f>
        <v>1.2118461309623316</v>
      </c>
      <c r="I140" s="44">
        <f>IF([2]TrRoad_act!I109=0,"",[2]TrRoad_ene!I85/TrRoad_tech!I113)</f>
        <v>1.1831924175520636</v>
      </c>
      <c r="J140" s="44">
        <f>IF([2]TrRoad_act!J109=0,"",[2]TrRoad_ene!J85/TrRoad_tech!J113)</f>
        <v>1.155678657774609</v>
      </c>
      <c r="K140" s="44">
        <f>IF([2]TrRoad_act!K109=0,"",[2]TrRoad_ene!K85/TrRoad_tech!K113)</f>
        <v>1.1862875644944857</v>
      </c>
      <c r="L140" s="44">
        <f>IF([2]TrRoad_act!L109=0,"",[2]TrRoad_ene!L85/TrRoad_tech!L113)</f>
        <v>1.2771762211330522</v>
      </c>
      <c r="M140" s="44">
        <f>IF([2]TrRoad_act!M109=0,"",[2]TrRoad_ene!M85/TrRoad_tech!M113)</f>
        <v>1.2660318131938135</v>
      </c>
      <c r="N140" s="44">
        <f>IF([2]TrRoad_act!N109=0,"",[2]TrRoad_ene!N85/TrRoad_tech!N113)</f>
        <v>1.3049517533151391</v>
      </c>
      <c r="O140" s="44">
        <f>IF([2]TrRoad_act!O109=0,"",[2]TrRoad_ene!O85/TrRoad_tech!O113)</f>
        <v>1.2796663765319514</v>
      </c>
      <c r="P140" s="44">
        <f>IF([2]TrRoad_act!P109=0,"",[2]TrRoad_ene!P85/TrRoad_tech!P113)</f>
        <v>1.2056049129577429</v>
      </c>
      <c r="Q140" s="44">
        <f>IF([2]TrRoad_act!Q109=0,"",[2]TrRoad_ene!Q85/TrRoad_tech!Q113)</f>
        <v>1.2332756830665377</v>
      </c>
    </row>
    <row r="142" spans="1:17" ht="11.45" customHeight="1">
      <c r="A142" s="14" t="s">
        <v>44</v>
      </c>
      <c r="B142" s="33"/>
      <c r="C142" s="33"/>
      <c r="D142" s="33"/>
      <c r="E142" s="33"/>
      <c r="F142" s="33"/>
      <c r="G142" s="33"/>
      <c r="H142" s="33"/>
      <c r="I142" s="33"/>
      <c r="J142" s="33"/>
      <c r="K142" s="33"/>
      <c r="L142" s="33"/>
      <c r="M142" s="33"/>
      <c r="N142" s="33"/>
      <c r="O142" s="33"/>
      <c r="P142" s="33"/>
      <c r="Q142" s="33"/>
    </row>
    <row r="143" spans="1:17" ht="11.45" customHeight="1">
      <c r="A143" s="16" t="s">
        <v>22</v>
      </c>
      <c r="B143" s="34"/>
      <c r="C143" s="34"/>
      <c r="D143" s="34"/>
      <c r="E143" s="34"/>
      <c r="F143" s="34"/>
      <c r="G143" s="34"/>
      <c r="H143" s="34"/>
      <c r="I143" s="34"/>
      <c r="J143" s="34"/>
      <c r="K143" s="34"/>
      <c r="L143" s="34"/>
      <c r="M143" s="34"/>
      <c r="N143" s="34"/>
      <c r="O143" s="34"/>
      <c r="P143" s="34"/>
      <c r="Q143" s="34"/>
    </row>
    <row r="144" spans="1:17" ht="11.45" customHeight="1">
      <c r="A144" s="18" t="s">
        <v>23</v>
      </c>
      <c r="B144" s="35">
        <v>3.4093362945837793</v>
      </c>
      <c r="C144" s="35">
        <v>3.4375062347913858</v>
      </c>
      <c r="D144" s="35">
        <v>3.4246067742704045</v>
      </c>
      <c r="E144" s="35">
        <v>3.3845537199228857</v>
      </c>
      <c r="F144" s="35">
        <v>3.3980115560161379</v>
      </c>
      <c r="G144" s="35">
        <v>3.3816580639449345</v>
      </c>
      <c r="H144" s="35">
        <v>3.3190970728339733</v>
      </c>
      <c r="I144" s="35">
        <v>3.2641344553441174</v>
      </c>
      <c r="J144" s="35">
        <v>3.1871801942685214</v>
      </c>
      <c r="K144" s="35">
        <v>2.9770925977809664</v>
      </c>
      <c r="L144" s="35">
        <v>2.8762461888027384</v>
      </c>
      <c r="M144" s="35">
        <v>2.8304496121577949</v>
      </c>
      <c r="N144" s="35">
        <v>2.7511935341354334</v>
      </c>
      <c r="O144" s="35">
        <v>2.6213150261983813</v>
      </c>
      <c r="P144" s="35">
        <v>2.5603196569803393</v>
      </c>
      <c r="Q144" s="35">
        <v>2.559702863254349</v>
      </c>
    </row>
    <row r="145" spans="1:17" ht="11.45" customHeight="1">
      <c r="A145" s="20" t="s">
        <v>24</v>
      </c>
      <c r="B145" s="36">
        <v>5.6516807240095641</v>
      </c>
      <c r="C145" s="36">
        <v>5.6685351956971823</v>
      </c>
      <c r="D145" s="36">
        <v>5.6564586277768427</v>
      </c>
      <c r="E145" s="36">
        <v>5.5994933194042087</v>
      </c>
      <c r="F145" s="36">
        <v>5.5326767854209686</v>
      </c>
      <c r="G145" s="36">
        <v>5.4943419303259722</v>
      </c>
      <c r="H145" s="36">
        <v>5.4519817035605236</v>
      </c>
      <c r="I145" s="36">
        <v>5.3932953656526719</v>
      </c>
      <c r="J145" s="36">
        <v>5.1971282625570483</v>
      </c>
      <c r="K145" s="36">
        <v>4.9554967355566113</v>
      </c>
      <c r="L145" s="36">
        <v>4.6910841670220815</v>
      </c>
      <c r="M145" s="36">
        <v>4.5172285602174043</v>
      </c>
      <c r="N145" s="36">
        <v>4.4089293396724178</v>
      </c>
      <c r="O145" s="36">
        <v>4.2411368514696575</v>
      </c>
      <c r="P145" s="36">
        <v>4.1309636362853821</v>
      </c>
      <c r="Q145" s="36">
        <v>4.0111355788770009</v>
      </c>
    </row>
    <row r="146" spans="1:17" ht="11.45" customHeight="1">
      <c r="A146" s="22" t="s">
        <v>25</v>
      </c>
      <c r="B146" s="37">
        <v>5.9966598679510277</v>
      </c>
      <c r="C146" s="37">
        <v>5.9988328021787822</v>
      </c>
      <c r="D146" s="37">
        <v>6.0012480970243693</v>
      </c>
      <c r="E146" s="37">
        <v>5.9380173687785103</v>
      </c>
      <c r="F146" s="37">
        <v>5.9380823804660912</v>
      </c>
      <c r="G146" s="37">
        <v>5.8698852805318946</v>
      </c>
      <c r="H146" s="37">
        <v>5.780929451483007</v>
      </c>
      <c r="I146" s="37">
        <v>5.6726192865931093</v>
      </c>
      <c r="J146" s="37">
        <v>5.4652745499816504</v>
      </c>
      <c r="K146" s="37">
        <v>5.1520466935950253</v>
      </c>
      <c r="L146" s="37">
        <v>4.9124528824355327</v>
      </c>
      <c r="M146" s="37">
        <v>4.7439778864321065</v>
      </c>
      <c r="N146" s="37">
        <v>4.6139981044683278</v>
      </c>
      <c r="O146" s="37">
        <v>4.4282952660409451</v>
      </c>
      <c r="P146" s="37">
        <v>4.3310127801949392</v>
      </c>
      <c r="Q146" s="37">
        <v>4.2231142868248988</v>
      </c>
    </row>
    <row r="147" spans="1:17" ht="11.45" customHeight="1">
      <c r="A147" s="22" t="s">
        <v>26</v>
      </c>
      <c r="B147" s="37">
        <v>5.0079354415753734</v>
      </c>
      <c r="C147" s="37">
        <v>5.0356113800589686</v>
      </c>
      <c r="D147" s="37">
        <v>5.0665418438513177</v>
      </c>
      <c r="E147" s="37">
        <v>5.0602396236620786</v>
      </c>
      <c r="F147" s="37">
        <v>5.0122401447495344</v>
      </c>
      <c r="G147" s="37">
        <v>5.0275289525484146</v>
      </c>
      <c r="H147" s="37">
        <v>5.0764854593865616</v>
      </c>
      <c r="I147" s="37">
        <v>5.043782269268152</v>
      </c>
      <c r="J147" s="37">
        <v>4.8733110895201017</v>
      </c>
      <c r="K147" s="37">
        <v>4.6746323573942963</v>
      </c>
      <c r="L147" s="37">
        <v>4.4887111049039063</v>
      </c>
      <c r="M147" s="37">
        <v>4.3343048735679597</v>
      </c>
      <c r="N147" s="37">
        <v>4.2401403826801944</v>
      </c>
      <c r="O147" s="37">
        <v>4.0913218117385268</v>
      </c>
      <c r="P147" s="37">
        <v>3.9703289463406763</v>
      </c>
      <c r="Q147" s="37">
        <v>3.8408541733588755</v>
      </c>
    </row>
    <row r="148" spans="1:17" ht="11.45" customHeight="1">
      <c r="A148" s="22" t="s">
        <v>27</v>
      </c>
      <c r="B148" s="37">
        <v>5.882604529730223</v>
      </c>
      <c r="C148" s="37">
        <v>6.0443643847377935</v>
      </c>
      <c r="D148" s="37">
        <v>6.2293197129377429</v>
      </c>
      <c r="E148" s="37">
        <v>6.3776604057431738</v>
      </c>
      <c r="F148" s="37">
        <v>6.2635987066830907</v>
      </c>
      <c r="G148" s="37">
        <v>6.043344028236751</v>
      </c>
      <c r="H148" s="37">
        <v>6.0829819679671617</v>
      </c>
      <c r="I148" s="37">
        <v>6.0244821239408832</v>
      </c>
      <c r="J148" s="37">
        <v>5.7168299957428736</v>
      </c>
      <c r="K148" s="37">
        <v>5.3390635873957351</v>
      </c>
      <c r="L148" s="37">
        <v>4.7271343338399783</v>
      </c>
      <c r="M148" s="37">
        <v>4.7792859773615008</v>
      </c>
      <c r="N148" s="37">
        <v>4.6799688473509269</v>
      </c>
      <c r="O148" s="37">
        <v>4.5623253645681707</v>
      </c>
      <c r="P148" s="37">
        <v>4.554303354286187</v>
      </c>
      <c r="Q148" s="37">
        <v>4.5412556392488748</v>
      </c>
    </row>
    <row r="149" spans="1:17" ht="11.45" customHeight="1">
      <c r="A149" s="22" t="s">
        <v>28</v>
      </c>
      <c r="B149" s="37">
        <v>6.2156665450228514</v>
      </c>
      <c r="C149" s="37">
        <v>6.2916255834614319</v>
      </c>
      <c r="D149" s="37">
        <v>6.3771137104328579</v>
      </c>
      <c r="E149" s="37">
        <v>6.4024232999859496</v>
      </c>
      <c r="F149" s="37">
        <v>6.7231996624318526</v>
      </c>
      <c r="G149" s="37">
        <v>6.5979068859455818</v>
      </c>
      <c r="H149" s="37">
        <v>6.3108614732670905</v>
      </c>
      <c r="I149" s="37">
        <v>6.2292808772860511</v>
      </c>
      <c r="J149" s="37">
        <v>5.7279993152391357</v>
      </c>
      <c r="K149" s="37">
        <v>5.9061327043998668</v>
      </c>
      <c r="L149" s="37">
        <v>5.2728424398693372</v>
      </c>
      <c r="M149" s="37">
        <v>5.1425972321282174</v>
      </c>
      <c r="N149" s="37">
        <v>5.0658627094262965</v>
      </c>
      <c r="O149" s="37">
        <v>4.3113718217128589</v>
      </c>
      <c r="P149" s="37">
        <v>4.1864155352548398</v>
      </c>
      <c r="Q149" s="37">
        <v>4.22790828277311</v>
      </c>
    </row>
    <row r="150" spans="1:17" ht="11.45" customHeight="1">
      <c r="A150" s="22" t="s">
        <v>29</v>
      </c>
      <c r="B150" s="37">
        <v>0</v>
      </c>
      <c r="C150" s="37">
        <v>0</v>
      </c>
      <c r="D150" s="37">
        <v>0</v>
      </c>
      <c r="E150" s="37">
        <v>0</v>
      </c>
      <c r="F150" s="37">
        <v>0</v>
      </c>
      <c r="G150" s="37">
        <v>0</v>
      </c>
      <c r="H150" s="37">
        <v>0</v>
      </c>
      <c r="I150" s="37">
        <v>0</v>
      </c>
      <c r="J150" s="37">
        <v>3.5801352438125944</v>
      </c>
      <c r="K150" s="37">
        <v>3.3804918035979794</v>
      </c>
      <c r="L150" s="37">
        <v>3.2136235400849746</v>
      </c>
      <c r="M150" s="37">
        <v>3.1059104532386721</v>
      </c>
      <c r="N150" s="37">
        <v>2.5979786812326062</v>
      </c>
      <c r="O150" s="37">
        <v>3.5215010845697372</v>
      </c>
      <c r="P150" s="37">
        <v>3.4482840018911416</v>
      </c>
      <c r="Q150" s="37">
        <v>2.803096526952864</v>
      </c>
    </row>
    <row r="151" spans="1:17" ht="11.45" customHeight="1">
      <c r="A151" s="22" t="s">
        <v>30</v>
      </c>
      <c r="B151" s="37">
        <v>0</v>
      </c>
      <c r="C151" s="37">
        <v>0</v>
      </c>
      <c r="D151" s="37">
        <v>0</v>
      </c>
      <c r="E151" s="37">
        <v>2.4300241517194983</v>
      </c>
      <c r="F151" s="37">
        <v>2.5065191165482279</v>
      </c>
      <c r="G151" s="37">
        <v>2.4102968055990641</v>
      </c>
      <c r="H151" s="37">
        <v>2.4365563878142282</v>
      </c>
      <c r="I151" s="37">
        <v>2.3697295254678452</v>
      </c>
      <c r="J151" s="37">
        <v>2.3320977093888726</v>
      </c>
      <c r="K151" s="37">
        <v>2.3268251579224186</v>
      </c>
      <c r="L151" s="37">
        <v>2.2942199128233933</v>
      </c>
      <c r="M151" s="37">
        <v>2.3057649232196082</v>
      </c>
      <c r="N151" s="37">
        <v>2.2651977618534529</v>
      </c>
      <c r="O151" s="37">
        <v>2.2169452254337925</v>
      </c>
      <c r="P151" s="37">
        <v>2.2778169017519425</v>
      </c>
      <c r="Q151" s="37">
        <v>2.2421122966764089</v>
      </c>
    </row>
    <row r="152" spans="1:17" ht="11.45" customHeight="1">
      <c r="A152" s="20" t="s">
        <v>31</v>
      </c>
      <c r="B152" s="36">
        <v>46.976416842163879</v>
      </c>
      <c r="C152" s="36">
        <v>46.897940912529997</v>
      </c>
      <c r="D152" s="36">
        <v>46.960484442172273</v>
      </c>
      <c r="E152" s="36">
        <v>46.676579277630907</v>
      </c>
      <c r="F152" s="36">
        <v>46.783852011547175</v>
      </c>
      <c r="G152" s="36">
        <v>46.612402211079846</v>
      </c>
      <c r="H152" s="36">
        <v>46.345417349966027</v>
      </c>
      <c r="I152" s="36">
        <v>46.072474422247858</v>
      </c>
      <c r="J152" s="36">
        <v>45.557125840462533</v>
      </c>
      <c r="K152" s="36">
        <v>44.975159101368867</v>
      </c>
      <c r="L152" s="36">
        <v>44.521069746247683</v>
      </c>
      <c r="M152" s="36">
        <v>44.00131928233381</v>
      </c>
      <c r="N152" s="36">
        <v>43.908142318072052</v>
      </c>
      <c r="O152" s="36">
        <v>42.336968691651094</v>
      </c>
      <c r="P152" s="36">
        <v>42.890546091331743</v>
      </c>
      <c r="Q152" s="36">
        <v>41.941519087070162</v>
      </c>
    </row>
    <row r="153" spans="1:17" ht="11.45" customHeight="1">
      <c r="A153" s="22" t="s">
        <v>25</v>
      </c>
      <c r="B153" s="37">
        <v>16.893134613908131</v>
      </c>
      <c r="C153" s="37">
        <v>16.816250641674863</v>
      </c>
      <c r="D153" s="37">
        <v>16.731234329637161</v>
      </c>
      <c r="E153" s="37">
        <v>17.695163168746305</v>
      </c>
      <c r="F153" s="37">
        <v>17.382347584505045</v>
      </c>
      <c r="G153" s="37">
        <v>17.331845911720656</v>
      </c>
      <c r="H153" s="37">
        <v>15.831572720472639</v>
      </c>
      <c r="I153" s="37">
        <v>14.979127155460818</v>
      </c>
      <c r="J153" s="37">
        <v>14.476949248643463</v>
      </c>
      <c r="K153" s="37">
        <v>13.576488767328897</v>
      </c>
      <c r="L153" s="37">
        <v>13.019556485735787</v>
      </c>
      <c r="M153" s="37">
        <v>13.032528450839388</v>
      </c>
      <c r="N153" s="37">
        <v>12.176708119629357</v>
      </c>
      <c r="O153" s="37">
        <v>11.261799530923994</v>
      </c>
      <c r="P153" s="37">
        <v>11.311366879069265</v>
      </c>
      <c r="Q153" s="37">
        <v>10.93169285594465</v>
      </c>
    </row>
    <row r="154" spans="1:17" ht="11.45" customHeight="1">
      <c r="A154" s="22" t="s">
        <v>26</v>
      </c>
      <c r="B154" s="37">
        <v>47.407066308679511</v>
      </c>
      <c r="C154" s="37">
        <v>47.322633462524379</v>
      </c>
      <c r="D154" s="37">
        <v>47.228995544801151</v>
      </c>
      <c r="E154" s="37">
        <v>47.143182966004886</v>
      </c>
      <c r="F154" s="37">
        <v>47.126200082983914</v>
      </c>
      <c r="G154" s="37">
        <v>46.990956236054835</v>
      </c>
      <c r="H154" s="37">
        <v>46.706414746794984</v>
      </c>
      <c r="I154" s="37">
        <v>46.467085573235394</v>
      </c>
      <c r="J154" s="37">
        <v>45.995875749394273</v>
      </c>
      <c r="K154" s="37">
        <v>45.27390553114644</v>
      </c>
      <c r="L154" s="37">
        <v>44.916555198448677</v>
      </c>
      <c r="M154" s="37">
        <v>44.542786896428879</v>
      </c>
      <c r="N154" s="37">
        <v>44.276839105819576</v>
      </c>
      <c r="O154" s="37">
        <v>43.754370400804852</v>
      </c>
      <c r="P154" s="37">
        <v>43.438112667849417</v>
      </c>
      <c r="Q154" s="37">
        <v>43.145687777238557</v>
      </c>
    </row>
    <row r="155" spans="1:17" ht="11.45" customHeight="1">
      <c r="A155" s="22" t="s">
        <v>27</v>
      </c>
      <c r="B155" s="37">
        <v>38.926338152429473</v>
      </c>
      <c r="C155" s="37">
        <v>39.277257820796024</v>
      </c>
      <c r="D155" s="37">
        <v>39.670880111992766</v>
      </c>
      <c r="E155" s="37">
        <v>39.15900133157821</v>
      </c>
      <c r="F155" s="37">
        <v>39.178982543373017</v>
      </c>
      <c r="G155" s="37">
        <v>39.000045989164498</v>
      </c>
      <c r="H155" s="37">
        <v>39.314235130264308</v>
      </c>
      <c r="I155" s="37">
        <v>39.576124899525212</v>
      </c>
      <c r="J155" s="37">
        <v>39.297889702192627</v>
      </c>
      <c r="K155" s="37">
        <v>38.642627858215505</v>
      </c>
      <c r="L155" s="37">
        <v>38.148329320664459</v>
      </c>
      <c r="M155" s="37">
        <v>37.631718221445603</v>
      </c>
      <c r="N155" s="37">
        <v>36.990908715352695</v>
      </c>
      <c r="O155" s="37">
        <v>36.636403260037078</v>
      </c>
      <c r="P155" s="37">
        <v>36.403011366042769</v>
      </c>
      <c r="Q155" s="37">
        <v>35.992523862643097</v>
      </c>
    </row>
    <row r="156" spans="1:17" ht="11.45" customHeight="1">
      <c r="A156" s="22" t="s">
        <v>28</v>
      </c>
      <c r="B156" s="37">
        <v>0</v>
      </c>
      <c r="C156" s="37">
        <v>39.363110202952605</v>
      </c>
      <c r="D156" s="37">
        <v>39.382835098906369</v>
      </c>
      <c r="E156" s="37">
        <v>39.175908541705518</v>
      </c>
      <c r="F156" s="37">
        <v>39.510962600282554</v>
      </c>
      <c r="G156" s="37">
        <v>40.35823284406878</v>
      </c>
      <c r="H156" s="37">
        <v>39.563805195969714</v>
      </c>
      <c r="I156" s="37">
        <v>39.550584797290561</v>
      </c>
      <c r="J156" s="37">
        <v>38.655223817437225</v>
      </c>
      <c r="K156" s="37">
        <v>39.060350181704926</v>
      </c>
      <c r="L156" s="37">
        <v>38.80079357954358</v>
      </c>
      <c r="M156" s="37">
        <v>37.36980284871052</v>
      </c>
      <c r="N156" s="37">
        <v>37.404564765483464</v>
      </c>
      <c r="O156" s="37">
        <v>37.77762553356402</v>
      </c>
      <c r="P156" s="37">
        <v>37.740511327163567</v>
      </c>
      <c r="Q156" s="37">
        <v>36.072330239281634</v>
      </c>
    </row>
    <row r="157" spans="1:17" ht="11.45" customHeight="1">
      <c r="A157" s="22" t="s">
        <v>30</v>
      </c>
      <c r="B157" s="37">
        <v>29.556925799675316</v>
      </c>
      <c r="C157" s="37">
        <v>30.446200407463191</v>
      </c>
      <c r="D157" s="37">
        <v>31.465697909004216</v>
      </c>
      <c r="E157" s="37">
        <v>30.180667278848258</v>
      </c>
      <c r="F157" s="37">
        <v>28.889721110425139</v>
      </c>
      <c r="G157" s="37">
        <v>29.410103442589367</v>
      </c>
      <c r="H157" s="37">
        <v>30.013485071546466</v>
      </c>
      <c r="I157" s="37">
        <v>28.909044657709412</v>
      </c>
      <c r="J157" s="37">
        <v>26.010760418953051</v>
      </c>
      <c r="K157" s="37">
        <v>29.956772034841837</v>
      </c>
      <c r="L157" s="37">
        <v>24.829815050788682</v>
      </c>
      <c r="M157" s="37">
        <v>24.064768895047216</v>
      </c>
      <c r="N157" s="37">
        <v>23.85229844934852</v>
      </c>
      <c r="O157" s="37">
        <v>23.016022963176322</v>
      </c>
      <c r="P157" s="37">
        <v>24.833667426249036</v>
      </c>
      <c r="Q157" s="37">
        <v>25.172065626561686</v>
      </c>
    </row>
    <row r="158" spans="1:17" ht="11.45" customHeight="1">
      <c r="A158" s="16" t="s">
        <v>32</v>
      </c>
      <c r="B158" s="34"/>
      <c r="C158" s="34"/>
      <c r="D158" s="34"/>
      <c r="E158" s="34"/>
      <c r="F158" s="34"/>
      <c r="G158" s="34"/>
      <c r="H158" s="34"/>
      <c r="I158" s="34"/>
      <c r="J158" s="34"/>
      <c r="K158" s="34"/>
      <c r="L158" s="34"/>
      <c r="M158" s="34"/>
      <c r="N158" s="34"/>
      <c r="O158" s="34"/>
      <c r="P158" s="34"/>
      <c r="Q158" s="34"/>
    </row>
    <row r="159" spans="1:17" ht="11.45" customHeight="1">
      <c r="A159" s="18" t="s">
        <v>33</v>
      </c>
      <c r="B159" s="35">
        <v>7.0722199454079737</v>
      </c>
      <c r="C159" s="35">
        <v>7.0243677418055119</v>
      </c>
      <c r="D159" s="35">
        <v>7.0694876359436041</v>
      </c>
      <c r="E159" s="35">
        <v>6.9711069996070023</v>
      </c>
      <c r="F159" s="35">
        <v>6.9045211570516773</v>
      </c>
      <c r="G159" s="35">
        <v>6.8965151116364041</v>
      </c>
      <c r="H159" s="35">
        <v>6.917013422302829</v>
      </c>
      <c r="I159" s="35">
        <v>6.7917289152647919</v>
      </c>
      <c r="J159" s="35">
        <v>6.8373566734284985</v>
      </c>
      <c r="K159" s="35">
        <v>6.6290988020846937</v>
      </c>
      <c r="L159" s="35">
        <v>6.5180910287064897</v>
      </c>
      <c r="M159" s="35">
        <v>6.4054407238633715</v>
      </c>
      <c r="N159" s="35">
        <v>6.3583768527033495</v>
      </c>
      <c r="O159" s="35">
        <v>6.0466418890865485</v>
      </c>
      <c r="P159" s="35">
        <v>5.8119972637132227</v>
      </c>
      <c r="Q159" s="35">
        <v>5.7219398180596439</v>
      </c>
    </row>
    <row r="160" spans="1:17" ht="11.45" customHeight="1">
      <c r="A160" s="22" t="s">
        <v>25</v>
      </c>
      <c r="B160" s="37">
        <v>6.9427571098219172</v>
      </c>
      <c r="C160" s="37">
        <v>7.0772876060035408</v>
      </c>
      <c r="D160" s="37">
        <v>7.2298254906218729</v>
      </c>
      <c r="E160" s="37">
        <v>6.915801104758911</v>
      </c>
      <c r="F160" s="37">
        <v>7.3124452956245776</v>
      </c>
      <c r="G160" s="37">
        <v>7.0776394675721903</v>
      </c>
      <c r="H160" s="37">
        <v>6.946948104229568</v>
      </c>
      <c r="I160" s="37">
        <v>6.6917275111002157</v>
      </c>
      <c r="J160" s="37">
        <v>6.4299040493459119</v>
      </c>
      <c r="K160" s="37">
        <v>6.1131109872497236</v>
      </c>
      <c r="L160" s="37">
        <v>5.8147980296966066</v>
      </c>
      <c r="M160" s="37">
        <v>5.7161741052415014</v>
      </c>
      <c r="N160" s="37">
        <v>5.611010738040509</v>
      </c>
      <c r="O160" s="37">
        <v>5.310662542780995</v>
      </c>
      <c r="P160" s="37">
        <v>5.204587532093603</v>
      </c>
      <c r="Q160" s="37">
        <v>5.3592660321338936</v>
      </c>
    </row>
    <row r="161" spans="1:17" ht="11.45" customHeight="1">
      <c r="A161" s="22" t="s">
        <v>26</v>
      </c>
      <c r="B161" s="37">
        <v>6.8556386606570356</v>
      </c>
      <c r="C161" s="37">
        <v>6.8840744538930645</v>
      </c>
      <c r="D161" s="37">
        <v>6.915808132530131</v>
      </c>
      <c r="E161" s="37">
        <v>6.9274294261330276</v>
      </c>
      <c r="F161" s="37">
        <v>6.7989853039643444</v>
      </c>
      <c r="G161" s="37">
        <v>6.8213052104516168</v>
      </c>
      <c r="H161" s="37">
        <v>6.855564306953994</v>
      </c>
      <c r="I161" s="37">
        <v>6.8149996763306451</v>
      </c>
      <c r="J161" s="37">
        <v>6.5803870490118097</v>
      </c>
      <c r="K161" s="37">
        <v>6.3325705240094825</v>
      </c>
      <c r="L161" s="37">
        <v>6.1100659813138503</v>
      </c>
      <c r="M161" s="37">
        <v>5.8735225344316042</v>
      </c>
      <c r="N161" s="37">
        <v>5.8538140764283453</v>
      </c>
      <c r="O161" s="37">
        <v>5.6525133639813649</v>
      </c>
      <c r="P161" s="37">
        <v>5.5077262044328368</v>
      </c>
      <c r="Q161" s="37">
        <v>5.4987144811594915</v>
      </c>
    </row>
    <row r="162" spans="1:17" ht="11.45" customHeight="1">
      <c r="A162" s="22" t="s">
        <v>27</v>
      </c>
      <c r="B162" s="37">
        <v>9.1762720314993853</v>
      </c>
      <c r="C162" s="37">
        <v>8.8830500979802451</v>
      </c>
      <c r="D162" s="37">
        <v>8.5682240286290163</v>
      </c>
      <c r="E162" s="37">
        <v>8.148259561044835</v>
      </c>
      <c r="F162" s="37">
        <v>8.0862039770770302</v>
      </c>
      <c r="G162" s="37">
        <v>7.2191171741071454</v>
      </c>
      <c r="H162" s="37">
        <v>7.400608965435544</v>
      </c>
      <c r="I162" s="37">
        <v>7.4037948245566616</v>
      </c>
      <c r="J162" s="37">
        <v>8.0341793096007361</v>
      </c>
      <c r="K162" s="37">
        <v>7.6422638131317449</v>
      </c>
      <c r="L162" s="37">
        <v>7.2555594330849855</v>
      </c>
      <c r="M162" s="37">
        <v>7.6437464166962679</v>
      </c>
      <c r="N162" s="37">
        <v>6.2738057496685435</v>
      </c>
      <c r="O162" s="37">
        <v>5.6278747745199826</v>
      </c>
      <c r="P162" s="37">
        <v>5.3561745415309447</v>
      </c>
      <c r="Q162" s="37">
        <v>6.1821947931039665</v>
      </c>
    </row>
    <row r="163" spans="1:17" ht="11.45" customHeight="1">
      <c r="A163" s="22" t="s">
        <v>28</v>
      </c>
      <c r="B163" s="37">
        <v>8.8506665714863981</v>
      </c>
      <c r="C163" s="37">
        <v>8.7777312023096012</v>
      </c>
      <c r="D163" s="37">
        <v>8.6973966062931751</v>
      </c>
      <c r="E163" s="37">
        <v>8.3439102089280581</v>
      </c>
      <c r="F163" s="37">
        <v>8.5383496305255413</v>
      </c>
      <c r="G163" s="37">
        <v>8.2381314907710976</v>
      </c>
      <c r="H163" s="37">
        <v>8.8846500793080825</v>
      </c>
      <c r="I163" s="37">
        <v>8.0676915382298375</v>
      </c>
      <c r="J163" s="37">
        <v>7.5632729863391956</v>
      </c>
      <c r="K163" s="37">
        <v>7.235397931763381</v>
      </c>
      <c r="L163" s="37">
        <v>7.0897271196768088</v>
      </c>
      <c r="M163" s="37">
        <v>6.6852149868566757</v>
      </c>
      <c r="N163" s="37">
        <v>6.6896516322860125</v>
      </c>
      <c r="O163" s="37">
        <v>6.8001416884839063</v>
      </c>
      <c r="P163" s="37">
        <v>6.0740143242097702</v>
      </c>
      <c r="Q163" s="37">
        <v>6.1477922067445467</v>
      </c>
    </row>
    <row r="164" spans="1:17" ht="11.45" customHeight="1">
      <c r="A164" s="22" t="s">
        <v>30</v>
      </c>
      <c r="B164" s="37">
        <v>3.821262572864093</v>
      </c>
      <c r="C164" s="37">
        <v>3.8060503358347084</v>
      </c>
      <c r="D164" s="37">
        <v>3.7892188658493913</v>
      </c>
      <c r="E164" s="37">
        <v>3.8636023493884646</v>
      </c>
      <c r="F164" s="37">
        <v>3.8107544310599084</v>
      </c>
      <c r="G164" s="37">
        <v>3.6679511639481719</v>
      </c>
      <c r="H164" s="37">
        <v>3.6503284991857585</v>
      </c>
      <c r="I164" s="37">
        <v>3.5548970024265119</v>
      </c>
      <c r="J164" s="37">
        <v>3.6720434160005295</v>
      </c>
      <c r="K164" s="37">
        <v>3.5475105259755084</v>
      </c>
      <c r="L164" s="37">
        <v>3.4759755396650589</v>
      </c>
      <c r="M164" s="37">
        <v>3.4830128534628151</v>
      </c>
      <c r="N164" s="37">
        <v>3.5199875778070684</v>
      </c>
      <c r="O164" s="37">
        <v>3.4209749262339142</v>
      </c>
      <c r="P164" s="37">
        <v>3.4480249406575463</v>
      </c>
      <c r="Q164" s="37">
        <v>3.4813402812789698</v>
      </c>
    </row>
    <row r="165" spans="1:17" ht="11.45" customHeight="1">
      <c r="A165" s="20" t="s">
        <v>34</v>
      </c>
      <c r="B165" s="36">
        <v>39.742684138689846</v>
      </c>
      <c r="C165" s="36">
        <v>39.387886236852573</v>
      </c>
      <c r="D165" s="36">
        <v>38.966382989108119</v>
      </c>
      <c r="E165" s="36">
        <v>39.134059023185884</v>
      </c>
      <c r="F165" s="36">
        <v>39.167913679568585</v>
      </c>
      <c r="G165" s="36">
        <v>38.960188823573546</v>
      </c>
      <c r="H165" s="36">
        <v>38.456864769580747</v>
      </c>
      <c r="I165" s="36">
        <v>38.413433271494</v>
      </c>
      <c r="J165" s="36">
        <v>37.987106812192302</v>
      </c>
      <c r="K165" s="36">
        <v>38.245846887970302</v>
      </c>
      <c r="L165" s="36">
        <v>38.325484487742948</v>
      </c>
      <c r="M165" s="36">
        <v>37.954479114022909</v>
      </c>
      <c r="N165" s="36">
        <v>37.722398427268359</v>
      </c>
      <c r="O165" s="36">
        <v>37.229202495052895</v>
      </c>
      <c r="P165" s="36">
        <v>36.72125487618046</v>
      </c>
      <c r="Q165" s="36">
        <v>36.844377882984823</v>
      </c>
    </row>
    <row r="166" spans="1:17" ht="11.45" customHeight="1">
      <c r="A166" s="22" t="s">
        <v>35</v>
      </c>
      <c r="B166" s="37">
        <v>38.918536000020595</v>
      </c>
      <c r="C166" s="37">
        <v>38.448431207194837</v>
      </c>
      <c r="D166" s="37">
        <v>38.091669444140777</v>
      </c>
      <c r="E166" s="37">
        <v>38.404818549398115</v>
      </c>
      <c r="F166" s="37">
        <v>38.222357370600193</v>
      </c>
      <c r="G166" s="37">
        <v>38.367403901731414</v>
      </c>
      <c r="H166" s="37">
        <v>37.805817168817804</v>
      </c>
      <c r="I166" s="37">
        <v>37.718180309296166</v>
      </c>
      <c r="J166" s="37">
        <v>37.31676775430703</v>
      </c>
      <c r="K166" s="37">
        <v>37.858178676633536</v>
      </c>
      <c r="L166" s="37">
        <v>37.618500838352972</v>
      </c>
      <c r="M166" s="37">
        <v>37.421782127562388</v>
      </c>
      <c r="N166" s="37">
        <v>37.069541958623475</v>
      </c>
      <c r="O166" s="37">
        <v>36.501167452974578</v>
      </c>
      <c r="P166" s="37">
        <v>36.077535583560952</v>
      </c>
      <c r="Q166" s="37">
        <v>36.334013998982563</v>
      </c>
    </row>
    <row r="167" spans="1:17" ht="11.45" customHeight="1">
      <c r="A167" s="24" t="s">
        <v>36</v>
      </c>
      <c r="B167" s="38">
        <v>41.817137617325592</v>
      </c>
      <c r="C167" s="38">
        <v>41.752577319504482</v>
      </c>
      <c r="D167" s="38">
        <v>41.680960548793763</v>
      </c>
      <c r="E167" s="38">
        <v>41.591784338817305</v>
      </c>
      <c r="F167" s="38">
        <v>41.485275288004303</v>
      </c>
      <c r="G167" s="38">
        <v>41.361702127571121</v>
      </c>
      <c r="H167" s="38">
        <v>41.221374045720971</v>
      </c>
      <c r="I167" s="38">
        <v>41.064638783181884</v>
      </c>
      <c r="J167" s="38">
        <v>40.891880521584632</v>
      </c>
      <c r="K167" s="38">
        <v>40.703517587855806</v>
      </c>
      <c r="L167" s="38">
        <v>40.49999999991023</v>
      </c>
      <c r="M167" s="38">
        <v>40.281806879321451</v>
      </c>
      <c r="N167" s="38">
        <v>40.049443757642699</v>
      </c>
      <c r="O167" s="38">
        <v>39.803439803363723</v>
      </c>
      <c r="P167" s="38">
        <v>39.544344995853493</v>
      </c>
      <c r="Q167" s="38">
        <v>39.272727272643941</v>
      </c>
    </row>
    <row r="169" spans="1:17" ht="11.45" customHeight="1">
      <c r="A169" s="14" t="s">
        <v>45</v>
      </c>
      <c r="B169" s="45"/>
      <c r="C169" s="45"/>
      <c r="D169" s="45"/>
      <c r="E169" s="45"/>
      <c r="F169" s="45"/>
      <c r="G169" s="45"/>
      <c r="H169" s="45"/>
      <c r="I169" s="45"/>
      <c r="J169" s="45"/>
      <c r="K169" s="45"/>
      <c r="L169" s="45"/>
      <c r="M169" s="45"/>
      <c r="N169" s="45"/>
      <c r="O169" s="45"/>
      <c r="P169" s="45"/>
      <c r="Q169" s="45"/>
    </row>
    <row r="170" spans="1:17" ht="11.45" customHeight="1">
      <c r="A170" s="16" t="s">
        <v>22</v>
      </c>
      <c r="B170" s="46"/>
      <c r="C170" s="46"/>
      <c r="D170" s="46"/>
      <c r="E170" s="46"/>
      <c r="F170" s="46"/>
      <c r="G170" s="46"/>
      <c r="H170" s="46"/>
      <c r="I170" s="46"/>
      <c r="J170" s="46"/>
      <c r="K170" s="46"/>
      <c r="L170" s="46"/>
      <c r="M170" s="46"/>
      <c r="N170" s="46"/>
      <c r="O170" s="46"/>
      <c r="P170" s="46"/>
      <c r="Q170" s="46"/>
    </row>
    <row r="171" spans="1:17" ht="11.45" customHeight="1">
      <c r="A171" s="18" t="s">
        <v>23</v>
      </c>
      <c r="B171" s="47">
        <v>112.68237635791705</v>
      </c>
      <c r="C171" s="47">
        <v>111.4901191244459</v>
      </c>
      <c r="D171" s="47">
        <v>110.18124605226507</v>
      </c>
      <c r="E171" s="47">
        <v>109.05625680320175</v>
      </c>
      <c r="F171" s="47">
        <v>107.98427612596066</v>
      </c>
      <c r="G171" s="47">
        <v>106.77686699966615</v>
      </c>
      <c r="H171" s="47">
        <v>105.33207045308728</v>
      </c>
      <c r="I171" s="47">
        <v>103.85274907107154</v>
      </c>
      <c r="J171" s="47">
        <v>102.05222030463608</v>
      </c>
      <c r="K171" s="47">
        <v>100.32344059772321</v>
      </c>
      <c r="L171" s="47">
        <v>98.774732777541118</v>
      </c>
      <c r="M171" s="47">
        <v>97.195984927781254</v>
      </c>
      <c r="N171" s="47">
        <v>95.698606884041027</v>
      </c>
      <c r="O171" s="47">
        <v>94.073872994622278</v>
      </c>
      <c r="P171" s="47">
        <v>92.376229915711392</v>
      </c>
      <c r="Q171" s="47">
        <v>90.683373081687222</v>
      </c>
    </row>
    <row r="172" spans="1:17" ht="11.45" customHeight="1">
      <c r="A172" s="20" t="s">
        <v>24</v>
      </c>
      <c r="B172" s="48">
        <v>189.50572982439743</v>
      </c>
      <c r="C172" s="48">
        <v>187.39566086991124</v>
      </c>
      <c r="D172" s="48">
        <v>185.71212131813797</v>
      </c>
      <c r="E172" s="48">
        <v>183.87424419623736</v>
      </c>
      <c r="F172" s="48">
        <v>182.33508496512081</v>
      </c>
      <c r="G172" s="48">
        <v>180.2737789178355</v>
      </c>
      <c r="H172" s="48">
        <v>178.46500977687822</v>
      </c>
      <c r="I172" s="48">
        <v>176.0875463852594</v>
      </c>
      <c r="J172" s="48">
        <v>173.72055506821553</v>
      </c>
      <c r="K172" s="48">
        <v>170.37047643729738</v>
      </c>
      <c r="L172" s="48">
        <v>169.04813740474614</v>
      </c>
      <c r="M172" s="48">
        <v>167.01583273777823</v>
      </c>
      <c r="N172" s="48">
        <v>164.1213732429417</v>
      </c>
      <c r="O172" s="48">
        <v>160.98081118830834</v>
      </c>
      <c r="P172" s="48">
        <v>157.85830411316132</v>
      </c>
      <c r="Q172" s="48">
        <v>154.06124079200779</v>
      </c>
    </row>
    <row r="173" spans="1:17" ht="11.45" customHeight="1">
      <c r="A173" s="22" t="s">
        <v>25</v>
      </c>
      <c r="B173" s="49">
        <v>191.73419656722544</v>
      </c>
      <c r="C173" s="49">
        <v>190.46288040049237</v>
      </c>
      <c r="D173" s="49">
        <v>189.18857540607584</v>
      </c>
      <c r="E173" s="49">
        <v>187.80997971496146</v>
      </c>
      <c r="F173" s="49">
        <v>186.48559559145895</v>
      </c>
      <c r="G173" s="49">
        <v>185.15133128089508</v>
      </c>
      <c r="H173" s="49">
        <v>183.52395738642028</v>
      </c>
      <c r="I173" s="49">
        <v>181.8053434994722</v>
      </c>
      <c r="J173" s="49">
        <v>179.70297811326901</v>
      </c>
      <c r="K173" s="49">
        <v>177.22728632580487</v>
      </c>
      <c r="L173" s="49">
        <v>174.74861245353614</v>
      </c>
      <c r="M173" s="49">
        <v>172.15508345373368</v>
      </c>
      <c r="N173" s="49">
        <v>169.50849021964373</v>
      </c>
      <c r="O173" s="49">
        <v>166.94731142959193</v>
      </c>
      <c r="P173" s="49">
        <v>163.80058731460139</v>
      </c>
      <c r="Q173" s="49">
        <v>159.99348419840115</v>
      </c>
    </row>
    <row r="174" spans="1:17" ht="11.45" customHeight="1">
      <c r="A174" s="22" t="s">
        <v>26</v>
      </c>
      <c r="B174" s="49">
        <v>174.03102486740624</v>
      </c>
      <c r="C174" s="49">
        <v>171.0022857283281</v>
      </c>
      <c r="D174" s="49">
        <v>168.61702694866739</v>
      </c>
      <c r="E174" s="49">
        <v>166.49035705678369</v>
      </c>
      <c r="F174" s="49">
        <v>164.25582285720813</v>
      </c>
      <c r="G174" s="49">
        <v>162.25128988317115</v>
      </c>
      <c r="H174" s="49">
        <v>160.83524106578173</v>
      </c>
      <c r="I174" s="49">
        <v>159.22059242273173</v>
      </c>
      <c r="J174" s="49">
        <v>157.92553452398374</v>
      </c>
      <c r="K174" s="49">
        <v>156.49383263275112</v>
      </c>
      <c r="L174" s="49">
        <v>154.8469521776739</v>
      </c>
      <c r="M174" s="49">
        <v>153.0270829734948</v>
      </c>
      <c r="N174" s="49">
        <v>151.2326509309284</v>
      </c>
      <c r="O174" s="49">
        <v>149.39849538187241</v>
      </c>
      <c r="P174" s="49">
        <v>147.08865718968468</v>
      </c>
      <c r="Q174" s="49">
        <v>144.4582273093599</v>
      </c>
    </row>
    <row r="175" spans="1:17" ht="11.45" customHeight="1">
      <c r="A175" s="22" t="s">
        <v>27</v>
      </c>
      <c r="B175" s="49">
        <v>173.26449528577672</v>
      </c>
      <c r="C175" s="49">
        <v>172.40478103835241</v>
      </c>
      <c r="D175" s="49">
        <v>172.06802501326493</v>
      </c>
      <c r="E175" s="49">
        <v>171.76127901035682</v>
      </c>
      <c r="F175" s="49">
        <v>171.31938070777437</v>
      </c>
      <c r="G175" s="49">
        <v>171.12508341584726</v>
      </c>
      <c r="H175" s="49">
        <v>170.65468138976055</v>
      </c>
      <c r="I175" s="49">
        <v>169.89600826249372</v>
      </c>
      <c r="J175" s="49">
        <v>169.02114219769365</v>
      </c>
      <c r="K175" s="49">
        <v>166.22621616321027</v>
      </c>
      <c r="L175" s="49">
        <v>163.77922213268135</v>
      </c>
      <c r="M175" s="49">
        <v>163.05220789223807</v>
      </c>
      <c r="N175" s="49">
        <v>162.21965585079801</v>
      </c>
      <c r="O175" s="49">
        <v>161.2708532675808</v>
      </c>
      <c r="P175" s="49">
        <v>159.91719724872505</v>
      </c>
      <c r="Q175" s="49">
        <v>157.8884462663494</v>
      </c>
    </row>
    <row r="176" spans="1:17" ht="11.45" customHeight="1">
      <c r="A176" s="22" t="s">
        <v>28</v>
      </c>
      <c r="B176" s="49">
        <v>166.0540672183034</v>
      </c>
      <c r="C176" s="49">
        <v>162.845207936495</v>
      </c>
      <c r="D176" s="49">
        <v>162.89645694973112</v>
      </c>
      <c r="E176" s="49">
        <v>162.58256882331156</v>
      </c>
      <c r="F176" s="49">
        <v>162.85052206085737</v>
      </c>
      <c r="G176" s="49">
        <v>162.14236062413318</v>
      </c>
      <c r="H176" s="49">
        <v>159.95667365864807</v>
      </c>
      <c r="I176" s="49">
        <v>157.6591832562257</v>
      </c>
      <c r="J176" s="49">
        <v>154.40066250448643</v>
      </c>
      <c r="K176" s="49">
        <v>147.98289834424705</v>
      </c>
      <c r="L176" s="49">
        <v>143.10863810396907</v>
      </c>
      <c r="M176" s="49">
        <v>140.97765594977741</v>
      </c>
      <c r="N176" s="49">
        <v>138.75991157749274</v>
      </c>
      <c r="O176" s="49">
        <v>135.74603840916231</v>
      </c>
      <c r="P176" s="49">
        <v>131.7498954686576</v>
      </c>
      <c r="Q176" s="49">
        <v>128.93383595702429</v>
      </c>
    </row>
    <row r="177" spans="1:17" ht="11.45" customHeight="1">
      <c r="A177" s="22" t="s">
        <v>29</v>
      </c>
      <c r="B177" s="49" t="s">
        <v>14</v>
      </c>
      <c r="C177" s="49" t="s">
        <v>14</v>
      </c>
      <c r="D177" s="49" t="s">
        <v>14</v>
      </c>
      <c r="E177" s="49" t="s">
        <v>14</v>
      </c>
      <c r="F177" s="49" t="s">
        <v>14</v>
      </c>
      <c r="G177" s="49" t="s">
        <v>14</v>
      </c>
      <c r="H177" s="49" t="s">
        <v>14</v>
      </c>
      <c r="I177" s="49" t="s">
        <v>14</v>
      </c>
      <c r="J177" s="49">
        <v>63.796511804980341</v>
      </c>
      <c r="K177" s="49">
        <v>62.363105409574445</v>
      </c>
      <c r="L177" s="49">
        <v>61.751372939912983</v>
      </c>
      <c r="M177" s="49">
        <v>56.540901728272814</v>
      </c>
      <c r="N177" s="49">
        <v>50.462736149385648</v>
      </c>
      <c r="O177" s="49">
        <v>63.088121473529327</v>
      </c>
      <c r="P177" s="49">
        <v>63.871988458967785</v>
      </c>
      <c r="Q177" s="49">
        <v>58.122690645733449</v>
      </c>
    </row>
    <row r="178" spans="1:17" ht="11.45" customHeight="1">
      <c r="A178" s="22" t="s">
        <v>30</v>
      </c>
      <c r="B178" s="49" t="s">
        <v>14</v>
      </c>
      <c r="C178" s="49" t="s">
        <v>14</v>
      </c>
      <c r="D178" s="49" t="s">
        <v>14</v>
      </c>
      <c r="E178" s="49">
        <v>0</v>
      </c>
      <c r="F178" s="49">
        <v>0</v>
      </c>
      <c r="G178" s="49">
        <v>0</v>
      </c>
      <c r="H178" s="49">
        <v>0</v>
      </c>
      <c r="I178" s="49">
        <v>0</v>
      </c>
      <c r="J178" s="49">
        <v>0</v>
      </c>
      <c r="K178" s="49">
        <v>0</v>
      </c>
      <c r="L178" s="49">
        <v>0</v>
      </c>
      <c r="M178" s="49">
        <v>0</v>
      </c>
      <c r="N178" s="49">
        <v>0</v>
      </c>
      <c r="O178" s="49">
        <v>0</v>
      </c>
      <c r="P178" s="49">
        <v>0</v>
      </c>
      <c r="Q178" s="49">
        <v>0</v>
      </c>
    </row>
    <row r="179" spans="1:17" ht="11.45" customHeight="1">
      <c r="A179" s="20" t="s">
        <v>31</v>
      </c>
      <c r="B179" s="48">
        <v>1600.4142611769344</v>
      </c>
      <c r="C179" s="48">
        <v>1585.1728301933058</v>
      </c>
      <c r="D179" s="48">
        <v>1578.0898549045842</v>
      </c>
      <c r="E179" s="48">
        <v>1556.5570971063962</v>
      </c>
      <c r="F179" s="48">
        <v>1548.7834027062092</v>
      </c>
      <c r="G179" s="48">
        <v>1523.388355879579</v>
      </c>
      <c r="H179" s="48">
        <v>1509.2658444619692</v>
      </c>
      <c r="I179" s="48">
        <v>1494.1579632969315</v>
      </c>
      <c r="J179" s="48">
        <v>1476.9137307062467</v>
      </c>
      <c r="K179" s="48">
        <v>1460.1147937041217</v>
      </c>
      <c r="L179" s="48">
        <v>1443.049489385922</v>
      </c>
      <c r="M179" s="48">
        <v>1422.6200026582462</v>
      </c>
      <c r="N179" s="48">
        <v>1413.2925654399578</v>
      </c>
      <c r="O179" s="48">
        <v>1372.8240485619356</v>
      </c>
      <c r="P179" s="48">
        <v>1376.9902715041662</v>
      </c>
      <c r="Q179" s="48">
        <v>1339.3631812351659</v>
      </c>
    </row>
    <row r="180" spans="1:17" ht="11.45" customHeight="1">
      <c r="A180" s="22" t="s">
        <v>25</v>
      </c>
      <c r="B180" s="49">
        <v>510.37622677181935</v>
      </c>
      <c r="C180" s="49">
        <v>508.01602835836229</v>
      </c>
      <c r="D180" s="49">
        <v>505.00447644257218</v>
      </c>
      <c r="E180" s="49">
        <v>504.33101265573657</v>
      </c>
      <c r="F180" s="49">
        <v>502.87187841007801</v>
      </c>
      <c r="G180" s="49">
        <v>500.34768717404387</v>
      </c>
      <c r="H180" s="49">
        <v>499.01726436310611</v>
      </c>
      <c r="I180" s="49">
        <v>491.51775163138387</v>
      </c>
      <c r="J180" s="49">
        <v>485.77580510106753</v>
      </c>
      <c r="K180" s="49">
        <v>481.16783904200605</v>
      </c>
      <c r="L180" s="49">
        <v>475.41988827425615</v>
      </c>
      <c r="M180" s="49">
        <v>470.08346815147962</v>
      </c>
      <c r="N180" s="49">
        <v>466.53423341535813</v>
      </c>
      <c r="O180" s="49">
        <v>444.67473562704265</v>
      </c>
      <c r="P180" s="49">
        <v>443.05232750313007</v>
      </c>
      <c r="Q180" s="49">
        <v>440.39885476463041</v>
      </c>
    </row>
    <row r="181" spans="1:17" ht="11.45" customHeight="1">
      <c r="A181" s="22" t="s">
        <v>26</v>
      </c>
      <c r="B181" s="49">
        <v>1643.5908354472617</v>
      </c>
      <c r="C181" s="49">
        <v>1627.5479824512524</v>
      </c>
      <c r="D181" s="49">
        <v>1611.9849754707388</v>
      </c>
      <c r="E181" s="49">
        <v>1597.7676859709236</v>
      </c>
      <c r="F181" s="49">
        <v>1581.6770674882739</v>
      </c>
      <c r="G181" s="49">
        <v>1564.106743093598</v>
      </c>
      <c r="H181" s="49">
        <v>1545.0668689748504</v>
      </c>
      <c r="I181" s="49">
        <v>1527.4747060806276</v>
      </c>
      <c r="J181" s="49">
        <v>1509.9166693002203</v>
      </c>
      <c r="K181" s="49">
        <v>1492.2744424315688</v>
      </c>
      <c r="L181" s="49">
        <v>1476.5777953036265</v>
      </c>
      <c r="M181" s="49">
        <v>1460.8367585924289</v>
      </c>
      <c r="N181" s="49">
        <v>1445.6876642446964</v>
      </c>
      <c r="O181" s="49">
        <v>1434.3174693799824</v>
      </c>
      <c r="P181" s="49">
        <v>1423.0419314895644</v>
      </c>
      <c r="Q181" s="49">
        <v>1411.4382371238328</v>
      </c>
    </row>
    <row r="182" spans="1:17" ht="11.45" customHeight="1">
      <c r="A182" s="22" t="s">
        <v>27</v>
      </c>
      <c r="B182" s="49">
        <v>1089.7543600658912</v>
      </c>
      <c r="C182" s="49">
        <v>1088.0827505218724</v>
      </c>
      <c r="D182" s="49">
        <v>1087.3081874991144</v>
      </c>
      <c r="E182" s="49">
        <v>1085.4580736718158</v>
      </c>
      <c r="F182" s="49">
        <v>1055.7707093944916</v>
      </c>
      <c r="G182" s="49">
        <v>1051.9820026507475</v>
      </c>
      <c r="H182" s="49">
        <v>1048.432104863288</v>
      </c>
      <c r="I182" s="49">
        <v>1044.6125293648536</v>
      </c>
      <c r="J182" s="49">
        <v>1041.4392293959149</v>
      </c>
      <c r="K182" s="49">
        <v>1036.0278313024576</v>
      </c>
      <c r="L182" s="49">
        <v>1033.0842329158475</v>
      </c>
      <c r="M182" s="49">
        <v>1029.9258925617714</v>
      </c>
      <c r="N182" s="49">
        <v>1028.1440047036624</v>
      </c>
      <c r="O182" s="49">
        <v>1025.7166286378215</v>
      </c>
      <c r="P182" s="49">
        <v>1021.580286440665</v>
      </c>
      <c r="Q182" s="49">
        <v>1016.681133014666</v>
      </c>
    </row>
    <row r="183" spans="1:17" ht="11.45" customHeight="1">
      <c r="A183" s="22" t="s">
        <v>28</v>
      </c>
      <c r="B183" s="49">
        <v>999.97966386195822</v>
      </c>
      <c r="C183" s="49">
        <v>970.03015756862487</v>
      </c>
      <c r="D183" s="49">
        <v>959.03920749526503</v>
      </c>
      <c r="E183" s="49">
        <v>945.27159520119403</v>
      </c>
      <c r="F183" s="49">
        <v>940.89186241538187</v>
      </c>
      <c r="G183" s="49">
        <v>934.8912117016215</v>
      </c>
      <c r="H183" s="49">
        <v>929.06843452466762</v>
      </c>
      <c r="I183" s="49">
        <v>923.55624622488426</v>
      </c>
      <c r="J183" s="49">
        <v>918.41747311460404</v>
      </c>
      <c r="K183" s="49">
        <v>914.57480437299444</v>
      </c>
      <c r="L183" s="49">
        <v>911.35144866948724</v>
      </c>
      <c r="M183" s="49">
        <v>906.33721349388907</v>
      </c>
      <c r="N183" s="49">
        <v>901.57790611806956</v>
      </c>
      <c r="O183" s="49">
        <v>893.17249679485701</v>
      </c>
      <c r="P183" s="49">
        <v>886.09897294915936</v>
      </c>
      <c r="Q183" s="49">
        <v>873.3594597409533</v>
      </c>
    </row>
    <row r="184" spans="1:17" ht="11.45" customHeight="1">
      <c r="A184" s="22" t="s">
        <v>30</v>
      </c>
      <c r="B184" s="49">
        <v>0</v>
      </c>
      <c r="C184" s="49">
        <v>0</v>
      </c>
      <c r="D184" s="49">
        <v>0</v>
      </c>
      <c r="E184" s="49">
        <v>0</v>
      </c>
      <c r="F184" s="49">
        <v>0</v>
      </c>
      <c r="G184" s="49">
        <v>0</v>
      </c>
      <c r="H184" s="49">
        <v>0</v>
      </c>
      <c r="I184" s="49">
        <v>0</v>
      </c>
      <c r="J184" s="49">
        <v>0</v>
      </c>
      <c r="K184" s="49">
        <v>0</v>
      </c>
      <c r="L184" s="49">
        <v>0</v>
      </c>
      <c r="M184" s="49">
        <v>0</v>
      </c>
      <c r="N184" s="49">
        <v>0</v>
      </c>
      <c r="O184" s="49">
        <v>0</v>
      </c>
      <c r="P184" s="49">
        <v>0</v>
      </c>
      <c r="Q184" s="49">
        <v>0</v>
      </c>
    </row>
    <row r="185" spans="1:17" ht="11.45" customHeight="1">
      <c r="A185" s="16" t="s">
        <v>32</v>
      </c>
      <c r="B185" s="46"/>
      <c r="C185" s="46"/>
      <c r="D185" s="46"/>
      <c r="E185" s="46"/>
      <c r="F185" s="46"/>
      <c r="G185" s="46"/>
      <c r="H185" s="46"/>
      <c r="I185" s="46"/>
      <c r="J185" s="46"/>
      <c r="K185" s="46"/>
      <c r="L185" s="46"/>
      <c r="M185" s="46"/>
      <c r="N185" s="46"/>
      <c r="O185" s="46"/>
      <c r="P185" s="46"/>
      <c r="Q185" s="46"/>
    </row>
    <row r="186" spans="1:17" ht="11.45" customHeight="1">
      <c r="A186" s="18" t="s">
        <v>33</v>
      </c>
      <c r="B186" s="47">
        <v>237.8797524127437</v>
      </c>
      <c r="C186" s="47">
        <v>237.52822692192822</v>
      </c>
      <c r="D186" s="47">
        <v>234.8773992581153</v>
      </c>
      <c r="E186" s="47">
        <v>234.47671827415661</v>
      </c>
      <c r="F186" s="47">
        <v>231.01792284686505</v>
      </c>
      <c r="G186" s="47">
        <v>228.80800185630349</v>
      </c>
      <c r="H186" s="47">
        <v>226.25541132141618</v>
      </c>
      <c r="I186" s="47">
        <v>225.56640044813452</v>
      </c>
      <c r="J186" s="47">
        <v>213.11189826126423</v>
      </c>
      <c r="K186" s="47">
        <v>209.10552060154532</v>
      </c>
      <c r="L186" s="47">
        <v>202.06154788328499</v>
      </c>
      <c r="M186" s="47">
        <v>195.76992267888829</v>
      </c>
      <c r="N186" s="47">
        <v>193.09573743256192</v>
      </c>
      <c r="O186" s="47">
        <v>192.23455055138922</v>
      </c>
      <c r="P186" s="47">
        <v>191.78357141631986</v>
      </c>
      <c r="Q186" s="47">
        <v>190.85973716633444</v>
      </c>
    </row>
    <row r="187" spans="1:17" ht="11.45" customHeight="1">
      <c r="A187" s="22" t="s">
        <v>25</v>
      </c>
      <c r="B187" s="49">
        <v>237.12799014365874</v>
      </c>
      <c r="C187" s="49">
        <v>234.97180222931368</v>
      </c>
      <c r="D187" s="49">
        <v>233.33895852354016</v>
      </c>
      <c r="E187" s="49">
        <v>230.99918739871006</v>
      </c>
      <c r="F187" s="49">
        <v>229.08614581838665</v>
      </c>
      <c r="G187" s="49">
        <v>227.27982811337324</v>
      </c>
      <c r="H187" s="49">
        <v>224.94263460459882</v>
      </c>
      <c r="I187" s="49">
        <v>222.55959586610442</v>
      </c>
      <c r="J187" s="49">
        <v>219.23904955044253</v>
      </c>
      <c r="K187" s="49">
        <v>216.22630031893831</v>
      </c>
      <c r="L187" s="49">
        <v>212.61489163784847</v>
      </c>
      <c r="M187" s="49">
        <v>209.23539029904504</v>
      </c>
      <c r="N187" s="49">
        <v>205.89748984187719</v>
      </c>
      <c r="O187" s="49">
        <v>201.60412033479295</v>
      </c>
      <c r="P187" s="49">
        <v>197.69403322570702</v>
      </c>
      <c r="Q187" s="49">
        <v>193.37475839005216</v>
      </c>
    </row>
    <row r="188" spans="1:17" ht="11.45" customHeight="1">
      <c r="A188" s="22" t="s">
        <v>26</v>
      </c>
      <c r="B188" s="49">
        <v>243.89283943927168</v>
      </c>
      <c r="C188" s="49">
        <v>240.59605311780714</v>
      </c>
      <c r="D188" s="49">
        <v>238.07167659839291</v>
      </c>
      <c r="E188" s="49">
        <v>235.37337637801255</v>
      </c>
      <c r="F188" s="49">
        <v>232.4212297495219</v>
      </c>
      <c r="G188" s="49">
        <v>229.94981992991026</v>
      </c>
      <c r="H188" s="49">
        <v>227.39400991163166</v>
      </c>
      <c r="I188" s="49">
        <v>224.13649164937721</v>
      </c>
      <c r="J188" s="49">
        <v>221.75704765135546</v>
      </c>
      <c r="K188" s="49">
        <v>218.95530154319448</v>
      </c>
      <c r="L188" s="49">
        <v>216.54120710287646</v>
      </c>
      <c r="M188" s="49">
        <v>213.65499972330451</v>
      </c>
      <c r="N188" s="49">
        <v>210.9596599615476</v>
      </c>
      <c r="O188" s="49">
        <v>207.54141783658986</v>
      </c>
      <c r="P188" s="49">
        <v>203.45098016252211</v>
      </c>
      <c r="Q188" s="49">
        <v>199.43282640412468</v>
      </c>
    </row>
    <row r="189" spans="1:17" ht="11.45" customHeight="1">
      <c r="A189" s="22" t="s">
        <v>27</v>
      </c>
      <c r="B189" s="49">
        <v>266.96606613623976</v>
      </c>
      <c r="C189" s="49">
        <v>259.89262017453063</v>
      </c>
      <c r="D189" s="49">
        <v>247.18572517115678</v>
      </c>
      <c r="E189" s="49">
        <v>240.99263518154652</v>
      </c>
      <c r="F189" s="49">
        <v>238.46679701199741</v>
      </c>
      <c r="G189" s="49">
        <v>233.32140129954561</v>
      </c>
      <c r="H189" s="49">
        <v>227.67012838833588</v>
      </c>
      <c r="I189" s="49">
        <v>223.47217768591227</v>
      </c>
      <c r="J189" s="49">
        <v>220.86230593574743</v>
      </c>
      <c r="K189" s="49">
        <v>217.63566703627302</v>
      </c>
      <c r="L189" s="49">
        <v>215.0756840173205</v>
      </c>
      <c r="M189" s="49">
        <v>213.33920310981392</v>
      </c>
      <c r="N189" s="49">
        <v>212.12320176365776</v>
      </c>
      <c r="O189" s="49">
        <v>211.0624195862564</v>
      </c>
      <c r="P189" s="49">
        <v>206.57938429570262</v>
      </c>
      <c r="Q189" s="49">
        <v>204.73383734059777</v>
      </c>
    </row>
    <row r="190" spans="1:17" ht="11.45" customHeight="1">
      <c r="A190" s="22" t="s">
        <v>28</v>
      </c>
      <c r="B190" s="49">
        <v>221.84008998245645</v>
      </c>
      <c r="C190" s="49">
        <v>216.05870085383995</v>
      </c>
      <c r="D190" s="49">
        <v>210.90733590807659</v>
      </c>
      <c r="E190" s="49">
        <v>206.3938696864341</v>
      </c>
      <c r="F190" s="49">
        <v>203.32400112318805</v>
      </c>
      <c r="G190" s="49">
        <v>200.14905850902721</v>
      </c>
      <c r="H190" s="49">
        <v>195.60415431624125</v>
      </c>
      <c r="I190" s="49">
        <v>193.92399279603654</v>
      </c>
      <c r="J190" s="49">
        <v>189.67099797316942</v>
      </c>
      <c r="K190" s="49">
        <v>183.40543070423257</v>
      </c>
      <c r="L190" s="49">
        <v>177.28449699083069</v>
      </c>
      <c r="M190" s="49">
        <v>175.05583079117872</v>
      </c>
      <c r="N190" s="49">
        <v>171.66514010713868</v>
      </c>
      <c r="O190" s="49">
        <v>170.14670202771694</v>
      </c>
      <c r="P190" s="49">
        <v>166.8808700326575</v>
      </c>
      <c r="Q190" s="49">
        <v>164.83059648968083</v>
      </c>
    </row>
    <row r="191" spans="1:17" ht="11.45" customHeight="1">
      <c r="A191" s="22" t="s">
        <v>30</v>
      </c>
      <c r="B191" s="49">
        <v>0</v>
      </c>
      <c r="C191" s="49">
        <v>0</v>
      </c>
      <c r="D191" s="49">
        <v>0</v>
      </c>
      <c r="E191" s="49">
        <v>0</v>
      </c>
      <c r="F191" s="49">
        <v>0</v>
      </c>
      <c r="G191" s="49">
        <v>0</v>
      </c>
      <c r="H191" s="49">
        <v>0</v>
      </c>
      <c r="I191" s="49">
        <v>0</v>
      </c>
      <c r="J191" s="49">
        <v>0</v>
      </c>
      <c r="K191" s="49">
        <v>0</v>
      </c>
      <c r="L191" s="49">
        <v>0</v>
      </c>
      <c r="M191" s="49">
        <v>0</v>
      </c>
      <c r="N191" s="49">
        <v>0</v>
      </c>
      <c r="O191" s="49">
        <v>0</v>
      </c>
      <c r="P191" s="49">
        <v>0</v>
      </c>
      <c r="Q191" s="49">
        <v>0</v>
      </c>
    </row>
    <row r="192" spans="1:17" ht="11.45" customHeight="1">
      <c r="A192" s="20" t="s">
        <v>34</v>
      </c>
      <c r="B192" s="48">
        <v>1278.5307110461199</v>
      </c>
      <c r="C192" s="48">
        <v>1270.6471673647429</v>
      </c>
      <c r="D192" s="48">
        <v>1263.1783587941495</v>
      </c>
      <c r="E192" s="48">
        <v>1257.6017859421088</v>
      </c>
      <c r="F192" s="48">
        <v>1252.7801336050395</v>
      </c>
      <c r="G192" s="48">
        <v>1247.4761873685386</v>
      </c>
      <c r="H192" s="48">
        <v>1240.1977265923908</v>
      </c>
      <c r="I192" s="48">
        <v>1232.8476273399772</v>
      </c>
      <c r="J192" s="48">
        <v>1226.0416713324278</v>
      </c>
      <c r="K192" s="48">
        <v>1220.4828575568761</v>
      </c>
      <c r="L192" s="48">
        <v>1214.6839117977211</v>
      </c>
      <c r="M192" s="48">
        <v>1207.0828583539885</v>
      </c>
      <c r="N192" s="48">
        <v>1199.0492734807117</v>
      </c>
      <c r="O192" s="48">
        <v>1189.3916672586836</v>
      </c>
      <c r="P192" s="48">
        <v>1179.1239372728401</v>
      </c>
      <c r="Q192" s="48">
        <v>1170.2370712747447</v>
      </c>
    </row>
    <row r="193" spans="1:17" ht="11.45" customHeight="1">
      <c r="A193" s="22" t="s">
        <v>35</v>
      </c>
      <c r="B193" s="49">
        <v>1268.8259377939355</v>
      </c>
      <c r="C193" s="49">
        <v>1263.8178365345921</v>
      </c>
      <c r="D193" s="49">
        <v>1257.968661152664</v>
      </c>
      <c r="E193" s="49">
        <v>1253.5303910131274</v>
      </c>
      <c r="F193" s="49">
        <v>1248.9008124708862</v>
      </c>
      <c r="G193" s="49">
        <v>1243.6270101759501</v>
      </c>
      <c r="H193" s="49">
        <v>1236.001936832087</v>
      </c>
      <c r="I193" s="49">
        <v>1228.1836700697331</v>
      </c>
      <c r="J193" s="49">
        <v>1221.2059235303093</v>
      </c>
      <c r="K193" s="49">
        <v>1215.9772521014743</v>
      </c>
      <c r="L193" s="49">
        <v>1210.0116304444216</v>
      </c>
      <c r="M193" s="49">
        <v>1202.3156223305498</v>
      </c>
      <c r="N193" s="49">
        <v>1194.0584722327856</v>
      </c>
      <c r="O193" s="49">
        <v>1183.9137622738187</v>
      </c>
      <c r="P193" s="49">
        <v>1173.3749520213055</v>
      </c>
      <c r="Q193" s="49">
        <v>1164.3563142069686</v>
      </c>
    </row>
    <row r="194" spans="1:17" ht="11.45" customHeight="1">
      <c r="A194" s="24" t="s">
        <v>36</v>
      </c>
      <c r="B194" s="50">
        <v>1424.8737890693271</v>
      </c>
      <c r="C194" s="50">
        <v>1368.8634299346772</v>
      </c>
      <c r="D194" s="50">
        <v>1335.794917309837</v>
      </c>
      <c r="E194" s="50">
        <v>1313.6261129368092</v>
      </c>
      <c r="F194" s="50">
        <v>1298.3363263743522</v>
      </c>
      <c r="G194" s="50">
        <v>1291.486497834728</v>
      </c>
      <c r="H194" s="50">
        <v>1287.0028608363175</v>
      </c>
      <c r="I194" s="50">
        <v>1283.1687004473702</v>
      </c>
      <c r="J194" s="50">
        <v>1279.2279602190295</v>
      </c>
      <c r="K194" s="50">
        <v>1275.899010255516</v>
      </c>
      <c r="L194" s="50">
        <v>1269.6909067614426</v>
      </c>
      <c r="M194" s="50">
        <v>1263.6987906568352</v>
      </c>
      <c r="N194" s="50">
        <v>1257.2828630003596</v>
      </c>
      <c r="O194" s="50">
        <v>1249.8050916802588</v>
      </c>
      <c r="P194" s="50">
        <v>1243.0073044505727</v>
      </c>
      <c r="Q194" s="50">
        <v>1235.602844075594</v>
      </c>
    </row>
    <row r="196" spans="1:17" ht="11.45" customHeight="1">
      <c r="A196" s="14" t="s">
        <v>46</v>
      </c>
      <c r="B196" s="39"/>
      <c r="C196" s="39"/>
      <c r="D196" s="39"/>
      <c r="E196" s="39"/>
      <c r="F196" s="39"/>
      <c r="G196" s="39"/>
      <c r="H196" s="39"/>
      <c r="I196" s="39"/>
      <c r="J196" s="39"/>
      <c r="K196" s="39"/>
      <c r="L196" s="39"/>
      <c r="M196" s="39"/>
      <c r="N196" s="39"/>
      <c r="O196" s="39"/>
      <c r="P196" s="39"/>
      <c r="Q196" s="39"/>
    </row>
    <row r="197" spans="1:17" ht="11.45" customHeight="1">
      <c r="A197" s="16" t="s">
        <v>22</v>
      </c>
      <c r="B197" s="40"/>
      <c r="C197" s="40"/>
      <c r="D197" s="40"/>
      <c r="E197" s="40"/>
      <c r="F197" s="40"/>
      <c r="G197" s="40"/>
      <c r="H197" s="40"/>
      <c r="I197" s="40"/>
      <c r="J197" s="40"/>
      <c r="K197" s="40"/>
      <c r="L197" s="40"/>
      <c r="M197" s="40"/>
      <c r="N197" s="40"/>
      <c r="O197" s="40"/>
      <c r="P197" s="40"/>
      <c r="Q197" s="40"/>
    </row>
    <row r="198" spans="1:17" ht="11.45" customHeight="1">
      <c r="A198" s="18" t="s">
        <v>23</v>
      </c>
      <c r="B198" s="41">
        <f>IF([2]TrRoad_act!B86=0,"",[2]TrRoad_emi!B56/TrRoad_tech!B171)</f>
        <v>1.0800676948300265</v>
      </c>
      <c r="C198" s="41">
        <f>IF([2]TrRoad_act!C86=0,"",[2]TrRoad_emi!C56/TrRoad_tech!C171)</f>
        <v>1.082789510546684</v>
      </c>
      <c r="D198" s="41">
        <f>IF([2]TrRoad_act!D86=0,"",[2]TrRoad_emi!D56/TrRoad_tech!D171)</f>
        <v>1.0853488021309139</v>
      </c>
      <c r="E198" s="41">
        <f>IF([2]TrRoad_act!E86=0,"",[2]TrRoad_emi!E56/TrRoad_tech!E171)</f>
        <v>1.0872678667165034</v>
      </c>
      <c r="F198" s="41">
        <f>IF([2]TrRoad_act!F86=0,"",[2]TrRoad_emi!F56/TrRoad_tech!F171)</f>
        <v>1.086022576551509</v>
      </c>
      <c r="G198" s="41">
        <f>IF([2]TrRoad_act!G86=0,"",[2]TrRoad_emi!G56/TrRoad_tech!G171)</f>
        <v>1.0872506726327495</v>
      </c>
      <c r="H198" s="41">
        <f>IF([2]TrRoad_act!H86=0,"",[2]TrRoad_emi!H56/TrRoad_tech!H171)</f>
        <v>1.0872611437913124</v>
      </c>
      <c r="I198" s="41">
        <f>IF([2]TrRoad_act!I86=0,"",[2]TrRoad_emi!I56/TrRoad_tech!I171)</f>
        <v>1.0861930210984285</v>
      </c>
      <c r="J198" s="41">
        <f>IF([2]TrRoad_act!J86=0,"",[2]TrRoad_emi!J56/TrRoad_tech!J171)</f>
        <v>1.0850814210923896</v>
      </c>
      <c r="K198" s="41">
        <f>IF([2]TrRoad_act!K86=0,"",[2]TrRoad_emi!K56/TrRoad_tech!K171)</f>
        <v>1.092585080191067</v>
      </c>
      <c r="L198" s="41">
        <f>IF([2]TrRoad_act!L86=0,"",[2]TrRoad_emi!L56/TrRoad_tech!L171)</f>
        <v>1.0965167061170273</v>
      </c>
      <c r="M198" s="41">
        <f>IF([2]TrRoad_act!M86=0,"",[2]TrRoad_emi!M56/TrRoad_tech!M171)</f>
        <v>1.1046189654012812</v>
      </c>
      <c r="N198" s="41">
        <f>IF([2]TrRoad_act!N86=0,"",[2]TrRoad_emi!N56/TrRoad_tech!N171)</f>
        <v>1.1085053508296798</v>
      </c>
      <c r="O198" s="41">
        <f>IF([2]TrRoad_act!O86=0,"",[2]TrRoad_emi!O56/TrRoad_tech!O171)</f>
        <v>1.1154999311805693</v>
      </c>
      <c r="P198" s="41">
        <f>IF([2]TrRoad_act!P86=0,"",[2]TrRoad_emi!P56/TrRoad_tech!P171)</f>
        <v>1.1261056587646525</v>
      </c>
      <c r="Q198" s="41">
        <f>IF([2]TrRoad_act!Q86=0,"",[2]TrRoad_emi!Q56/TrRoad_tech!Q171)</f>
        <v>1.1378044191540166</v>
      </c>
    </row>
    <row r="199" spans="1:17" ht="11.45" customHeight="1">
      <c r="A199" s="20" t="s">
        <v>24</v>
      </c>
      <c r="B199" s="42">
        <f>IF([2]TrRoad_act!B87=0,"",[2]TrRoad_emi!B57/TrRoad_tech!B172)</f>
        <v>1.1010527488498505</v>
      </c>
      <c r="C199" s="42">
        <f>IF([2]TrRoad_act!C87=0,"",[2]TrRoad_emi!C57/TrRoad_tech!C172)</f>
        <v>1.0921259599288864</v>
      </c>
      <c r="D199" s="42">
        <f>IF([2]TrRoad_act!D87=0,"",[2]TrRoad_emi!D57/TrRoad_tech!D172)</f>
        <v>1.0982484393720109</v>
      </c>
      <c r="E199" s="42">
        <f>IF([2]TrRoad_act!E87=0,"",[2]TrRoad_emi!E57/TrRoad_tech!E172)</f>
        <v>1.099814221068186</v>
      </c>
      <c r="F199" s="42">
        <f>IF([2]TrRoad_act!F87=0,"",[2]TrRoad_emi!F57/TrRoad_tech!F172)</f>
        <v>1.0945162825528016</v>
      </c>
      <c r="G199" s="42">
        <f>IF([2]TrRoad_act!G87=0,"",[2]TrRoad_emi!G57/TrRoad_tech!G172)</f>
        <v>1.0996574695288264</v>
      </c>
      <c r="H199" s="42">
        <f>IF([2]TrRoad_act!H87=0,"",[2]TrRoad_emi!H57/TrRoad_tech!H172)</f>
        <v>1.1064991954912817</v>
      </c>
      <c r="I199" s="42">
        <f>IF([2]TrRoad_act!I87=0,"",[2]TrRoad_emi!I57/TrRoad_tech!I172)</f>
        <v>1.1035609924872338</v>
      </c>
      <c r="J199" s="42">
        <f>IF([2]TrRoad_act!J87=0,"",[2]TrRoad_emi!J57/TrRoad_tech!J172)</f>
        <v>1.0890606698914993</v>
      </c>
      <c r="K199" s="42">
        <f>IF([2]TrRoad_act!K87=0,"",[2]TrRoad_emi!K57/TrRoad_tech!K172)</f>
        <v>1.0787202162973626</v>
      </c>
      <c r="L199" s="42">
        <f>IF([2]TrRoad_act!L87=0,"",[2]TrRoad_emi!L57/TrRoad_tech!L172)</f>
        <v>1.0681468466912531</v>
      </c>
      <c r="M199" s="42">
        <f>IF([2]TrRoad_act!M87=0,"",[2]TrRoad_emi!M57/TrRoad_tech!M172)</f>
        <v>1.0681513489981391</v>
      </c>
      <c r="N199" s="42">
        <f>IF([2]TrRoad_act!N87=0,"",[2]TrRoad_emi!N57/TrRoad_tech!N172)</f>
        <v>1.0675772870835019</v>
      </c>
      <c r="O199" s="42">
        <f>IF([2]TrRoad_act!O87=0,"",[2]TrRoad_emi!O57/TrRoad_tech!O172)</f>
        <v>1.0796602043529073</v>
      </c>
      <c r="P199" s="42">
        <f>IF([2]TrRoad_act!P87=0,"",[2]TrRoad_emi!P57/TrRoad_tech!P172)</f>
        <v>1.0915150646352811</v>
      </c>
      <c r="Q199" s="42">
        <f>IF([2]TrRoad_act!Q87=0,"",[2]TrRoad_emi!Q57/TrRoad_tech!Q172)</f>
        <v>1.1067588374476143</v>
      </c>
    </row>
    <row r="200" spans="1:17" ht="11.45" customHeight="1">
      <c r="A200" s="22" t="s">
        <v>25</v>
      </c>
      <c r="B200" s="43">
        <f>IF([2]TrRoad_act!B88=0,"",[2]TrRoad_emi!B58/TrRoad_tech!B173)</f>
        <v>1.1140251364593783</v>
      </c>
      <c r="C200" s="43">
        <f>IF([2]TrRoad_act!C88=0,"",[2]TrRoad_emi!C58/TrRoad_tech!C173)</f>
        <v>1.1065063577036744</v>
      </c>
      <c r="D200" s="43">
        <f>IF([2]TrRoad_act!D88=0,"",[2]TrRoad_emi!D58/TrRoad_tech!D173)</f>
        <v>1.1159294651873706</v>
      </c>
      <c r="E200" s="43">
        <f>IF([2]TrRoad_act!E88=0,"",[2]TrRoad_emi!E58/TrRoad_tech!E173)</f>
        <v>1.1201692201083069</v>
      </c>
      <c r="F200" s="43">
        <f>IF([2]TrRoad_act!F88=0,"",[2]TrRoad_emi!F58/TrRoad_tech!F173)</f>
        <v>1.1246246808168268</v>
      </c>
      <c r="G200" s="43">
        <f>IF([2]TrRoad_act!G88=0,"",[2]TrRoad_emi!G58/TrRoad_tech!G173)</f>
        <v>1.1291559432774301</v>
      </c>
      <c r="H200" s="43">
        <f>IF([2]TrRoad_act!H88=0,"",[2]TrRoad_emi!H58/TrRoad_tech!H173)</f>
        <v>1.1428225410748463</v>
      </c>
      <c r="I200" s="43">
        <f>IF([2]TrRoad_act!I88=0,"",[2]TrRoad_emi!I58/TrRoad_tech!I173)</f>
        <v>1.1433842697581995</v>
      </c>
      <c r="J200" s="43">
        <f>IF([2]TrRoad_act!J88=0,"",[2]TrRoad_emi!J58/TrRoad_tech!J173)</f>
        <v>1.1249618781357604</v>
      </c>
      <c r="K200" s="43">
        <f>IF([2]TrRoad_act!K88=0,"",[2]TrRoad_emi!K58/TrRoad_tech!K173)</f>
        <v>1.1079474863125289</v>
      </c>
      <c r="L200" s="43">
        <f>IF([2]TrRoad_act!L88=0,"",[2]TrRoad_emi!L58/TrRoad_tech!L173)</f>
        <v>1.0976523210497058</v>
      </c>
      <c r="M200" s="43">
        <f>IF([2]TrRoad_act!M88=0,"",[2]TrRoad_emi!M58/TrRoad_tech!M173)</f>
        <v>1.0989389402792924</v>
      </c>
      <c r="N200" s="43">
        <f>IF([2]TrRoad_act!N88=0,"",[2]TrRoad_emi!N58/TrRoad_tech!N173)</f>
        <v>1.1011411171911551</v>
      </c>
      <c r="O200" s="43">
        <f>IF([2]TrRoad_act!O88=0,"",[2]TrRoad_emi!O58/TrRoad_tech!O173)</f>
        <v>1.1034971077509661</v>
      </c>
      <c r="P200" s="43">
        <f>IF([2]TrRoad_act!P88=0,"",[2]TrRoad_emi!P58/TrRoad_tech!P173)</f>
        <v>1.1154299798306431</v>
      </c>
      <c r="Q200" s="43">
        <f>IF([2]TrRoad_act!Q88=0,"",[2]TrRoad_emi!Q58/TrRoad_tech!Q173)</f>
        <v>1.1189270098905604</v>
      </c>
    </row>
    <row r="201" spans="1:17" ht="11.45" customHeight="1">
      <c r="A201" s="22" t="s">
        <v>26</v>
      </c>
      <c r="B201" s="43">
        <f>IF([2]TrRoad_act!B89=0,"",[2]TrRoad_emi!B59/TrRoad_tech!B174)</f>
        <v>1.1343044326767386</v>
      </c>
      <c r="C201" s="43">
        <f>IF([2]TrRoad_act!C89=0,"",[2]TrRoad_emi!C59/TrRoad_tech!C174)</f>
        <v>1.1218945122251476</v>
      </c>
      <c r="D201" s="43">
        <f>IF([2]TrRoad_act!D89=0,"",[2]TrRoad_emi!D59/TrRoad_tech!D174)</f>
        <v>1.127647513042598</v>
      </c>
      <c r="E201" s="43">
        <f>IF([2]TrRoad_act!E89=0,"",[2]TrRoad_emi!E59/TrRoad_tech!E174)</f>
        <v>1.1309629902327356</v>
      </c>
      <c r="F201" s="43">
        <f>IF([2]TrRoad_act!F89=0,"",[2]TrRoad_emi!F59/TrRoad_tech!F174)</f>
        <v>1.1216432519922355</v>
      </c>
      <c r="G201" s="43">
        <f>IF([2]TrRoad_act!G89=0,"",[2]TrRoad_emi!G59/TrRoad_tech!G174)</f>
        <v>1.1277238035901656</v>
      </c>
      <c r="H201" s="43">
        <f>IF([2]TrRoad_act!H89=0,"",[2]TrRoad_emi!H59/TrRoad_tech!H174)</f>
        <v>1.1336939179010586</v>
      </c>
      <c r="I201" s="43">
        <f>IF([2]TrRoad_act!I89=0,"",[2]TrRoad_emi!I59/TrRoad_tech!I174)</f>
        <v>1.1259933787732841</v>
      </c>
      <c r="J201" s="43">
        <f>IF([2]TrRoad_act!J89=0,"",[2]TrRoad_emi!J59/TrRoad_tech!J174)</f>
        <v>1.111942269785499</v>
      </c>
      <c r="K201" s="43">
        <f>IF([2]TrRoad_act!K89=0,"",[2]TrRoad_emi!K59/TrRoad_tech!K174)</f>
        <v>1.0942427277998581</v>
      </c>
      <c r="L201" s="43">
        <f>IF([2]TrRoad_act!L89=0,"",[2]TrRoad_emi!L59/TrRoad_tech!L174)</f>
        <v>1.0990967696096843</v>
      </c>
      <c r="M201" s="43">
        <f>IF([2]TrRoad_act!M89=0,"",[2]TrRoad_emi!M59/TrRoad_tech!M174)</f>
        <v>1.1004557883319837</v>
      </c>
      <c r="N201" s="43">
        <f>IF([2]TrRoad_act!N89=0,"",[2]TrRoad_emi!N59/TrRoad_tech!N174)</f>
        <v>1.0935973957399274</v>
      </c>
      <c r="O201" s="43">
        <f>IF([2]TrRoad_act!O89=0,"",[2]TrRoad_emi!O59/TrRoad_tech!O174)</f>
        <v>1.1047316986115567</v>
      </c>
      <c r="P201" s="43">
        <f>IF([2]TrRoad_act!P89=0,"",[2]TrRoad_emi!P59/TrRoad_tech!P174)</f>
        <v>1.1164165356728739</v>
      </c>
      <c r="Q201" s="43">
        <f>IF([2]TrRoad_act!Q89=0,"",[2]TrRoad_emi!Q59/TrRoad_tech!Q174)</f>
        <v>1.1373742316095345</v>
      </c>
    </row>
    <row r="202" spans="1:17" ht="11.45" customHeight="1">
      <c r="A202" s="22" t="s">
        <v>27</v>
      </c>
      <c r="B202" s="43">
        <f>IF([2]TrRoad_act!B90=0,"",[2]TrRoad_emi!B60/TrRoad_tech!B175)</f>
        <v>1.1175127369901281</v>
      </c>
      <c r="C202" s="43">
        <f>IF([2]TrRoad_act!C90=0,"",[2]TrRoad_emi!C60/TrRoad_tech!C175)</f>
        <v>1.1199331502355581</v>
      </c>
      <c r="D202" s="43">
        <f>IF([2]TrRoad_act!D90=0,"",[2]TrRoad_emi!D60/TrRoad_tech!D175)</f>
        <v>1.1298411401812816</v>
      </c>
      <c r="E202" s="43">
        <f>IF([2]TrRoad_act!E90=0,"",[2]TrRoad_emi!E60/TrRoad_tech!E175)</f>
        <v>1.1142868014158791</v>
      </c>
      <c r="F202" s="43">
        <f>IF([2]TrRoad_act!F90=0,"",[2]TrRoad_emi!F60/TrRoad_tech!F175)</f>
        <v>1.1141383824634137</v>
      </c>
      <c r="G202" s="43">
        <f>IF([2]TrRoad_act!G90=0,"",[2]TrRoad_emi!G60/TrRoad_tech!G175)</f>
        <v>1.14463401364189</v>
      </c>
      <c r="H202" s="43">
        <f>IF([2]TrRoad_act!H90=0,"",[2]TrRoad_emi!H60/TrRoad_tech!H175)</f>
        <v>1.1487816216286093</v>
      </c>
      <c r="I202" s="43">
        <f>IF([2]TrRoad_act!I90=0,"",[2]TrRoad_emi!I60/TrRoad_tech!I175)</f>
        <v>1.1027065351284915</v>
      </c>
      <c r="J202" s="43">
        <f>IF([2]TrRoad_act!J90=0,"",[2]TrRoad_emi!J60/TrRoad_tech!J175)</f>
        <v>1.1151979857976106</v>
      </c>
      <c r="K202" s="43">
        <f>IF([2]TrRoad_act!K90=0,"",[2]TrRoad_emi!K60/TrRoad_tech!K175)</f>
        <v>1.120965610106917</v>
      </c>
      <c r="L202" s="43">
        <f>IF([2]TrRoad_act!L90=0,"",[2]TrRoad_emi!L60/TrRoad_tech!L175)</f>
        <v>1.0971230179054789</v>
      </c>
      <c r="M202" s="43">
        <f>IF([2]TrRoad_act!M90=0,"",[2]TrRoad_emi!M60/TrRoad_tech!M175)</f>
        <v>1.1686528516450856</v>
      </c>
      <c r="N202" s="43">
        <f>IF([2]TrRoad_act!N90=0,"",[2]TrRoad_emi!N60/TrRoad_tech!N175)</f>
        <v>1.1712814586171465</v>
      </c>
      <c r="O202" s="43">
        <f>IF([2]TrRoad_act!O90=0,"",[2]TrRoad_emi!O60/TrRoad_tech!O175)</f>
        <v>1.1968808527506258</v>
      </c>
      <c r="P202" s="43">
        <f>IF([2]TrRoad_act!P90=0,"",[2]TrRoad_emi!P60/TrRoad_tech!P175)</f>
        <v>1.1875450000946952</v>
      </c>
      <c r="Q202" s="43">
        <f>IF([2]TrRoad_act!Q90=0,"",[2]TrRoad_emi!Q60/TrRoad_tech!Q175)</f>
        <v>1.1735695597630458</v>
      </c>
    </row>
    <row r="203" spans="1:17" ht="11.45" customHeight="1">
      <c r="A203" s="22" t="s">
        <v>28</v>
      </c>
      <c r="B203" s="43">
        <f>IF([2]TrRoad_act!B91=0,"",[2]TrRoad_emi!B61/TrRoad_tech!B176)</f>
        <v>1.0999544163144555</v>
      </c>
      <c r="C203" s="43">
        <f>IF([2]TrRoad_act!C91=0,"",[2]TrRoad_emi!C61/TrRoad_tech!C176)</f>
        <v>1.1084285567049554</v>
      </c>
      <c r="D203" s="43">
        <f>IF([2]TrRoad_act!D91=0,"",[2]TrRoad_emi!D61/TrRoad_tech!D176)</f>
        <v>1.1053855058778574</v>
      </c>
      <c r="E203" s="43">
        <f>IF([2]TrRoad_act!E91=0,"",[2]TrRoad_emi!E61/TrRoad_tech!E176)</f>
        <v>1.1076519969541005</v>
      </c>
      <c r="F203" s="43">
        <f>IF([2]TrRoad_act!F91=0,"",[2]TrRoad_emi!F61/TrRoad_tech!F176)</f>
        <v>1.1138109946360282</v>
      </c>
      <c r="G203" s="43">
        <f>IF([2]TrRoad_act!G91=0,"",[2]TrRoad_emi!G61/TrRoad_tech!G176)</f>
        <v>1.1241779720165044</v>
      </c>
      <c r="H203" s="43">
        <f>IF([2]TrRoad_act!H91=0,"",[2]TrRoad_emi!H61/TrRoad_tech!H176)</f>
        <v>1.1216018694792069</v>
      </c>
      <c r="I203" s="43">
        <f>IF([2]TrRoad_act!I91=0,"",[2]TrRoad_emi!I61/TrRoad_tech!I176)</f>
        <v>1.1450696612923839</v>
      </c>
      <c r="J203" s="43">
        <f>IF([2]TrRoad_act!J91=0,"",[2]TrRoad_emi!J61/TrRoad_tech!J176)</f>
        <v>1.1258378152370101</v>
      </c>
      <c r="K203" s="43">
        <f>IF([2]TrRoad_act!K91=0,"",[2]TrRoad_emi!K61/TrRoad_tech!K176)</f>
        <v>1.1364540197182775</v>
      </c>
      <c r="L203" s="43">
        <f>IF([2]TrRoad_act!L91=0,"",[2]TrRoad_emi!L61/TrRoad_tech!L176)</f>
        <v>1.1375429125664822</v>
      </c>
      <c r="M203" s="43">
        <f>IF([2]TrRoad_act!M91=0,"",[2]TrRoad_emi!M61/TrRoad_tech!M176)</f>
        <v>1.1359859805243997</v>
      </c>
      <c r="N203" s="43">
        <f>IF([2]TrRoad_act!N91=0,"",[2]TrRoad_emi!N61/TrRoad_tech!N176)</f>
        <v>1.1277646130257988</v>
      </c>
      <c r="O203" s="43">
        <f>IF([2]TrRoad_act!O91=0,"",[2]TrRoad_emi!O61/TrRoad_tech!O176)</f>
        <v>1.1260577363294282</v>
      </c>
      <c r="P203" s="43">
        <f>IF([2]TrRoad_act!P91=0,"",[2]TrRoad_emi!P61/TrRoad_tech!P176)</f>
        <v>1.1337448955602802</v>
      </c>
      <c r="Q203" s="43">
        <f>IF([2]TrRoad_act!Q91=0,"",[2]TrRoad_emi!Q61/TrRoad_tech!Q176)</f>
        <v>1.1515812847362965</v>
      </c>
    </row>
    <row r="204" spans="1:17" ht="11.45" customHeight="1">
      <c r="A204" s="22" t="s">
        <v>29</v>
      </c>
      <c r="B204" s="43" t="str">
        <f>IF([2]TrRoad_act!B92=0,"",[2]TrRoad_emi!B62/TrRoad_tech!B177)</f>
        <v/>
      </c>
      <c r="C204" s="43" t="str">
        <f>IF([2]TrRoad_act!C92=0,"",[2]TrRoad_emi!C62/TrRoad_tech!C177)</f>
        <v/>
      </c>
      <c r="D204" s="43" t="str">
        <f>IF([2]TrRoad_act!D92=0,"",[2]TrRoad_emi!D62/TrRoad_tech!D177)</f>
        <v/>
      </c>
      <c r="E204" s="43" t="str">
        <f>IF([2]TrRoad_act!E92=0,"",[2]TrRoad_emi!E62/TrRoad_tech!E177)</f>
        <v/>
      </c>
      <c r="F204" s="43" t="str">
        <f>IF([2]TrRoad_act!F92=0,"",[2]TrRoad_emi!F62/TrRoad_tech!F177)</f>
        <v/>
      </c>
      <c r="G204" s="43" t="str">
        <f>IF([2]TrRoad_act!G92=0,"",[2]TrRoad_emi!G62/TrRoad_tech!G177)</f>
        <v/>
      </c>
      <c r="H204" s="43" t="str">
        <f>IF([2]TrRoad_act!H92=0,"",[2]TrRoad_emi!H62/TrRoad_tech!H177)</f>
        <v/>
      </c>
      <c r="I204" s="43" t="str">
        <f>IF([2]TrRoad_act!I92=0,"",[2]TrRoad_emi!I62/TrRoad_tech!I177)</f>
        <v/>
      </c>
      <c r="J204" s="43">
        <f>IF([2]TrRoad_act!J92=0,"",[2]TrRoad_emi!J62/TrRoad_tech!J177)</f>
        <v>1.0349474600506861</v>
      </c>
      <c r="K204" s="43">
        <f>IF([2]TrRoad_act!K92=0,"",[2]TrRoad_emi!K62/TrRoad_tech!K177)</f>
        <v>1.0874588265176004</v>
      </c>
      <c r="L204" s="43">
        <f>IF([2]TrRoad_act!L92=0,"",[2]TrRoad_emi!L62/TrRoad_tech!L177)</f>
        <v>1.1934572854754995</v>
      </c>
      <c r="M204" s="43">
        <f>IF([2]TrRoad_act!M92=0,"",[2]TrRoad_emi!M62/TrRoad_tech!M177)</f>
        <v>1.1689936726739549</v>
      </c>
      <c r="N204" s="43">
        <f>IF([2]TrRoad_act!N92=0,"",[2]TrRoad_emi!N62/TrRoad_tech!N177)</f>
        <v>1.5021400171044417</v>
      </c>
      <c r="O204" s="43">
        <f>IF([2]TrRoad_act!O92=0,"",[2]TrRoad_emi!O62/TrRoad_tech!O177)</f>
        <v>1.2358030680298866</v>
      </c>
      <c r="P204" s="43">
        <f>IF([2]TrRoad_act!P92=0,"",[2]TrRoad_emi!P62/TrRoad_tech!P177)</f>
        <v>1.2055576259581791</v>
      </c>
      <c r="Q204" s="43">
        <f>IF([2]TrRoad_act!Q92=0,"",[2]TrRoad_emi!Q62/TrRoad_tech!Q177)</f>
        <v>1.2180658362778942</v>
      </c>
    </row>
    <row r="205" spans="1:17" ht="11.45" customHeight="1">
      <c r="A205" s="22" t="s">
        <v>30</v>
      </c>
      <c r="B205" s="43" t="str">
        <f>""</f>
        <v/>
      </c>
      <c r="C205" s="43" t="str">
        <f>""</f>
        <v/>
      </c>
      <c r="D205" s="43" t="str">
        <f>""</f>
        <v/>
      </c>
      <c r="E205" s="43" t="str">
        <f>""</f>
        <v/>
      </c>
      <c r="F205" s="43" t="str">
        <f>""</f>
        <v/>
      </c>
      <c r="G205" s="43" t="str">
        <f>""</f>
        <v/>
      </c>
      <c r="H205" s="43" t="str">
        <f>""</f>
        <v/>
      </c>
      <c r="I205" s="43" t="str">
        <f>""</f>
        <v/>
      </c>
      <c r="J205" s="43" t="str">
        <f>""</f>
        <v/>
      </c>
      <c r="K205" s="43" t="str">
        <f>""</f>
        <v/>
      </c>
      <c r="L205" s="43" t="str">
        <f>""</f>
        <v/>
      </c>
      <c r="M205" s="43" t="str">
        <f>""</f>
        <v/>
      </c>
      <c r="N205" s="43" t="str">
        <f>""</f>
        <v/>
      </c>
      <c r="O205" s="43" t="str">
        <f>""</f>
        <v/>
      </c>
      <c r="P205" s="43" t="str">
        <f>""</f>
        <v/>
      </c>
      <c r="Q205" s="43" t="str">
        <f>""</f>
        <v/>
      </c>
    </row>
    <row r="206" spans="1:17" ht="11.45" customHeight="1">
      <c r="A206" s="20" t="s">
        <v>31</v>
      </c>
      <c r="B206" s="42">
        <f>IF([2]TrRoad_act!B94=0,"",[2]TrRoad_emi!B64/TrRoad_tech!B179)</f>
        <v>1.1112758386770418</v>
      </c>
      <c r="C206" s="42">
        <f>IF([2]TrRoad_act!C94=0,"",[2]TrRoad_emi!C64/TrRoad_tech!C179)</f>
        <v>1.1092194483415418</v>
      </c>
      <c r="D206" s="42">
        <f>IF([2]TrRoad_act!D94=0,"",[2]TrRoad_emi!D64/TrRoad_tech!D179)</f>
        <v>1.1056440176211715</v>
      </c>
      <c r="E206" s="42">
        <f>IF([2]TrRoad_act!E94=0,"",[2]TrRoad_emi!E64/TrRoad_tech!E179)</f>
        <v>1.1160348380020604</v>
      </c>
      <c r="F206" s="42">
        <f>IF([2]TrRoad_act!F94=0,"",[2]TrRoad_emi!F64/TrRoad_tech!F179)</f>
        <v>1.1115383652402155</v>
      </c>
      <c r="G206" s="42">
        <f>IF([2]TrRoad_act!G94=0,"",[2]TrRoad_emi!G64/TrRoad_tech!G179)</f>
        <v>1.1116485753814518</v>
      </c>
      <c r="H206" s="42">
        <f>IF([2]TrRoad_act!H94=0,"",[2]TrRoad_emi!H64/TrRoad_tech!H179)</f>
        <v>1.1048706175681338</v>
      </c>
      <c r="I206" s="42">
        <f>IF([2]TrRoad_act!I94=0,"",[2]TrRoad_emi!I64/TrRoad_tech!I179)</f>
        <v>1.0952900249643156</v>
      </c>
      <c r="J206" s="42">
        <f>IF([2]TrRoad_act!J94=0,"",[2]TrRoad_emi!J64/TrRoad_tech!J179)</f>
        <v>1.0897102495641</v>
      </c>
      <c r="K206" s="42">
        <f>IF([2]TrRoad_act!K94=0,"",[2]TrRoad_emi!K64/TrRoad_tech!K179)</f>
        <v>1.0850077623931702</v>
      </c>
      <c r="L206" s="42">
        <f>IF([2]TrRoad_act!L94=0,"",[2]TrRoad_emi!L64/TrRoad_tech!L179)</f>
        <v>1.0882395615664271</v>
      </c>
      <c r="M206" s="42">
        <f>IF([2]TrRoad_act!M94=0,"",[2]TrRoad_emi!M64/TrRoad_tech!M179)</f>
        <v>1.0860165773263262</v>
      </c>
      <c r="N206" s="42">
        <f>IF([2]TrRoad_act!N94=0,"",[2]TrRoad_emi!N64/TrRoad_tech!N179)</f>
        <v>1.0801078706145322</v>
      </c>
      <c r="O206" s="42">
        <f>IF([2]TrRoad_act!O94=0,"",[2]TrRoad_emi!O64/TrRoad_tech!O179)</f>
        <v>1.1041894484897941</v>
      </c>
      <c r="P206" s="42">
        <f>IF([2]TrRoad_act!P94=0,"",[2]TrRoad_emi!P64/TrRoad_tech!P179)</f>
        <v>1.0920328804580315</v>
      </c>
      <c r="Q206" s="42">
        <f>IF([2]TrRoad_act!Q94=0,"",[2]TrRoad_emi!Q64/TrRoad_tech!Q179)</f>
        <v>1.1203436203172241</v>
      </c>
    </row>
    <row r="207" spans="1:17" ht="11.45" customHeight="1">
      <c r="A207" s="22" t="s">
        <v>25</v>
      </c>
      <c r="B207" s="43">
        <f>IF([2]TrRoad_act!B95=0,"",[2]TrRoad_emi!B65/TrRoad_tech!B180)</f>
        <v>1.1085768648253993</v>
      </c>
      <c r="C207" s="43">
        <f>IF([2]TrRoad_act!C95=0,"",[2]TrRoad_emi!C65/TrRoad_tech!C180)</f>
        <v>1.1087797151835734</v>
      </c>
      <c r="D207" s="43">
        <f>IF([2]TrRoad_act!D95=0,"",[2]TrRoad_emi!D65/TrRoad_tech!D180)</f>
        <v>1.1105189785500846</v>
      </c>
      <c r="E207" s="43">
        <f>IF([2]TrRoad_act!E95=0,"",[2]TrRoad_emi!E65/TrRoad_tech!E180)</f>
        <v>1.1152954951043004</v>
      </c>
      <c r="F207" s="43">
        <f>IF([2]TrRoad_act!F95=0,"",[2]TrRoad_emi!F65/TrRoad_tech!F180)</f>
        <v>1.1184977326023084</v>
      </c>
      <c r="G207" s="43">
        <f>IF([2]TrRoad_act!G95=0,"",[2]TrRoad_emi!G65/TrRoad_tech!G180)</f>
        <v>1.1226965403745965</v>
      </c>
      <c r="H207" s="43">
        <f>IF([2]TrRoad_act!H95=0,"",[2]TrRoad_emi!H65/TrRoad_tech!H180)</f>
        <v>1.1239965472665334</v>
      </c>
      <c r="I207" s="43">
        <f>IF([2]TrRoad_act!I95=0,"",[2]TrRoad_emi!I65/TrRoad_tech!I180)</f>
        <v>1.1257351185302193</v>
      </c>
      <c r="J207" s="43">
        <f>IF([2]TrRoad_act!J95=0,"",[2]TrRoad_emi!J65/TrRoad_tech!J180)</f>
        <v>1.1190534511327834</v>
      </c>
      <c r="K207" s="43">
        <f>IF([2]TrRoad_act!K95=0,"",[2]TrRoad_emi!K65/TrRoad_tech!K180)</f>
        <v>1.114211179474589</v>
      </c>
      <c r="L207" s="43">
        <f>IF([2]TrRoad_act!L95=0,"",[2]TrRoad_emi!L65/TrRoad_tech!L180)</f>
        <v>1.1008204538924007</v>
      </c>
      <c r="M207" s="43">
        <f>IF([2]TrRoad_act!M95=0,"",[2]TrRoad_emi!M65/TrRoad_tech!M180)</f>
        <v>1.0984689656838655</v>
      </c>
      <c r="N207" s="43">
        <f>IF([2]TrRoad_act!N95=0,"",[2]TrRoad_emi!N65/TrRoad_tech!N180)</f>
        <v>1.1017961258960878</v>
      </c>
      <c r="O207" s="43">
        <f>IF([2]TrRoad_act!O95=0,"",[2]TrRoad_emi!O65/TrRoad_tech!O180)</f>
        <v>1.1210449449280981</v>
      </c>
      <c r="P207" s="43">
        <f>IF([2]TrRoad_act!P95=0,"",[2]TrRoad_emi!P65/TrRoad_tech!P180)</f>
        <v>1.1138937500068464</v>
      </c>
      <c r="Q207" s="43">
        <f>IF([2]TrRoad_act!Q95=0,"",[2]TrRoad_emi!Q65/TrRoad_tech!Q180)</f>
        <v>1.1158613911672077</v>
      </c>
    </row>
    <row r="208" spans="1:17" ht="11.45" customHeight="1">
      <c r="A208" s="22" t="s">
        <v>26</v>
      </c>
      <c r="B208" s="43">
        <f>IF([2]TrRoad_act!B96=0,"",[2]TrRoad_emi!B66/TrRoad_tech!B181)</f>
        <v>1.0974769139395235</v>
      </c>
      <c r="C208" s="43">
        <f>IF([2]TrRoad_act!C96=0,"",[2]TrRoad_emi!C66/TrRoad_tech!C181)</f>
        <v>1.0966073557302911</v>
      </c>
      <c r="D208" s="43">
        <f>IF([2]TrRoad_act!D96=0,"",[2]TrRoad_emi!D66/TrRoad_tech!D181)</f>
        <v>1.0988203525670741</v>
      </c>
      <c r="E208" s="43">
        <f>IF([2]TrRoad_act!E96=0,"",[2]TrRoad_emi!E66/TrRoad_tech!E181)</f>
        <v>1.1032179026507964</v>
      </c>
      <c r="F208" s="43">
        <f>IF([2]TrRoad_act!F96=0,"",[2]TrRoad_emi!F66/TrRoad_tech!F181)</f>
        <v>1.1038780501754304</v>
      </c>
      <c r="G208" s="43">
        <f>IF([2]TrRoad_act!G96=0,"",[2]TrRoad_emi!G66/TrRoad_tech!G181)</f>
        <v>1.099134286475276</v>
      </c>
      <c r="H208" s="43">
        <f>IF([2]TrRoad_act!H96=0,"",[2]TrRoad_emi!H66/TrRoad_tech!H181)</f>
        <v>1.0965365163272689</v>
      </c>
      <c r="I208" s="43">
        <f>IF([2]TrRoad_act!I96=0,"",[2]TrRoad_emi!I66/TrRoad_tech!I181)</f>
        <v>1.0883477653259395</v>
      </c>
      <c r="J208" s="43">
        <f>IF([2]TrRoad_act!J96=0,"",[2]TrRoad_emi!J66/TrRoad_tech!J181)</f>
        <v>1.0842010764957171</v>
      </c>
      <c r="K208" s="43">
        <f>IF([2]TrRoad_act!K96=0,"",[2]TrRoad_emi!K66/TrRoad_tech!K181)</f>
        <v>1.0812496388932307</v>
      </c>
      <c r="L208" s="43">
        <f>IF([2]TrRoad_act!L96=0,"",[2]TrRoad_emi!L66/TrRoad_tech!L181)</f>
        <v>1.0842053591447285</v>
      </c>
      <c r="M208" s="43">
        <f>IF([2]TrRoad_act!M96=0,"",[2]TrRoad_emi!M66/TrRoad_tech!M181)</f>
        <v>1.0822483277733814</v>
      </c>
      <c r="N208" s="43">
        <f>IF([2]TrRoad_act!N96=0,"",[2]TrRoad_emi!N66/TrRoad_tech!N181)</f>
        <v>1.0808082691989747</v>
      </c>
      <c r="O208" s="43">
        <f>IF([2]TrRoad_act!O96=0,"",[2]TrRoad_emi!O66/TrRoad_tech!O181)</f>
        <v>1.0838795553301204</v>
      </c>
      <c r="P208" s="43">
        <f>IF([2]TrRoad_act!P96=0,"",[2]TrRoad_emi!P66/TrRoad_tech!P181)</f>
        <v>1.0844576307053333</v>
      </c>
      <c r="Q208" s="43">
        <f>IF([2]TrRoad_act!Q96=0,"",[2]TrRoad_emi!Q66/TrRoad_tech!Q181)</f>
        <v>1.0934128803935119</v>
      </c>
    </row>
    <row r="209" spans="1:17" ht="11.45" customHeight="1">
      <c r="A209" s="22" t="s">
        <v>27</v>
      </c>
      <c r="B209" s="43">
        <f>IF([2]TrRoad_act!B97=0,"",[2]TrRoad_emi!B67/TrRoad_tech!B182)</f>
        <v>1.101644088815479</v>
      </c>
      <c r="C209" s="43">
        <f>IF([2]TrRoad_act!C97=0,"",[2]TrRoad_emi!C67/TrRoad_tech!C182)</f>
        <v>1.1024458696540123</v>
      </c>
      <c r="D209" s="43">
        <f>IF([2]TrRoad_act!D97=0,"",[2]TrRoad_emi!D67/TrRoad_tech!D182)</f>
        <v>1.1052046216982849</v>
      </c>
      <c r="E209" s="43">
        <f>IF([2]TrRoad_act!E97=0,"",[2]TrRoad_emi!E67/TrRoad_tech!E182)</f>
        <v>1.107675148033529</v>
      </c>
      <c r="F209" s="43">
        <f>IF([2]TrRoad_act!F97=0,"",[2]TrRoad_emi!F67/TrRoad_tech!F182)</f>
        <v>1.1092605622433775</v>
      </c>
      <c r="G209" s="43">
        <f>IF([2]TrRoad_act!G97=0,"",[2]TrRoad_emi!G67/TrRoad_tech!G182)</f>
        <v>1.1115491609407462</v>
      </c>
      <c r="H209" s="43">
        <f>IF([2]TrRoad_act!H97=0,"",[2]TrRoad_emi!H67/TrRoad_tech!H182)</f>
        <v>1.1141605352784349</v>
      </c>
      <c r="I209" s="43">
        <f>IF([2]TrRoad_act!I97=0,"",[2]TrRoad_emi!I67/TrRoad_tech!I182)</f>
        <v>1.1171896026135482</v>
      </c>
      <c r="J209" s="43">
        <f>IF([2]TrRoad_act!J97=0,"",[2]TrRoad_emi!J67/TrRoad_tech!J182)</f>
        <v>1.1201861689297685</v>
      </c>
      <c r="K209" s="43">
        <f>IF([2]TrRoad_act!K97=0,"",[2]TrRoad_emi!K67/TrRoad_tech!K182)</f>
        <v>1.1239869783939247</v>
      </c>
      <c r="L209" s="43">
        <f>IF([2]TrRoad_act!L97=0,"",[2]TrRoad_emi!L67/TrRoad_tech!L182)</f>
        <v>1.1277088990894024</v>
      </c>
      <c r="M209" s="43">
        <f>IF([2]TrRoad_act!M97=0,"",[2]TrRoad_emi!M67/TrRoad_tech!M182)</f>
        <v>1.13123630962448</v>
      </c>
      <c r="N209" s="43">
        <f>IF([2]TrRoad_act!N97=0,"",[2]TrRoad_emi!N67/TrRoad_tech!N182)</f>
        <v>1.1343746731181954</v>
      </c>
      <c r="O209" s="43">
        <f>IF([2]TrRoad_act!O97=0,"",[2]TrRoad_emi!O67/TrRoad_tech!O182)</f>
        <v>1.1381309690131105</v>
      </c>
      <c r="P209" s="43">
        <f>IF([2]TrRoad_act!P97=0,"",[2]TrRoad_emi!P67/TrRoad_tech!P182)</f>
        <v>1.1436132937591876</v>
      </c>
      <c r="Q209" s="43">
        <f>IF([2]TrRoad_act!Q97=0,"",[2]TrRoad_emi!Q67/TrRoad_tech!Q182)</f>
        <v>1.1500695218640606</v>
      </c>
    </row>
    <row r="210" spans="1:17" ht="11.45" customHeight="1">
      <c r="A210" s="22" t="s">
        <v>28</v>
      </c>
      <c r="B210" s="43">
        <f>IF([2]TrRoad_act!B98=0,"",[2]TrRoad_emi!B68/TrRoad_tech!B183)</f>
        <v>1.0966635995028597</v>
      </c>
      <c r="C210" s="43">
        <f>IF([2]TrRoad_act!C98=0,"",[2]TrRoad_emi!C68/TrRoad_tech!C183)</f>
        <v>1.1089169268153096</v>
      </c>
      <c r="D210" s="43">
        <f>IF([2]TrRoad_act!D98=0,"",[2]TrRoad_emi!D68/TrRoad_tech!D183)</f>
        <v>1.0701077430939823</v>
      </c>
      <c r="E210" s="43">
        <f>IF([2]TrRoad_act!E98=0,"",[2]TrRoad_emi!E68/TrRoad_tech!E183)</f>
        <v>1.1562349682600819</v>
      </c>
      <c r="F210" s="43">
        <f>IF([2]TrRoad_act!F98=0,"",[2]TrRoad_emi!F68/TrRoad_tech!F183)</f>
        <v>1.1943673410622135</v>
      </c>
      <c r="G210" s="43">
        <f>IF([2]TrRoad_act!G98=0,"",[2]TrRoad_emi!G68/TrRoad_tech!G183)</f>
        <v>1.1258651160794606</v>
      </c>
      <c r="H210" s="43">
        <f>IF([2]TrRoad_act!H98=0,"",[2]TrRoad_emi!H68/TrRoad_tech!H183)</f>
        <v>1.1468022215726839</v>
      </c>
      <c r="I210" s="43">
        <f>IF([2]TrRoad_act!I98=0,"",[2]TrRoad_emi!I68/TrRoad_tech!I183)</f>
        <v>1.147549001120038</v>
      </c>
      <c r="J210" s="43">
        <f>IF([2]TrRoad_act!J98=0,"",[2]TrRoad_emi!J68/TrRoad_tech!J183)</f>
        <v>1.0645643759339856</v>
      </c>
      <c r="K210" s="43">
        <f>IF([2]TrRoad_act!K98=0,"",[2]TrRoad_emi!K68/TrRoad_tech!K183)</f>
        <v>1.0626882986445809</v>
      </c>
      <c r="L210" s="43">
        <f>IF([2]TrRoad_act!L98=0,"",[2]TrRoad_emi!L68/TrRoad_tech!L183)</f>
        <v>1.0787274192068397</v>
      </c>
      <c r="M210" s="43">
        <f>IF([2]TrRoad_act!M98=0,"",[2]TrRoad_emi!M68/TrRoad_tech!M183)</f>
        <v>0.99836262155347699</v>
      </c>
      <c r="N210" s="43">
        <f>IF([2]TrRoad_act!N98=0,"",[2]TrRoad_emi!N68/TrRoad_tech!N183)</f>
        <v>1.0550880169564032</v>
      </c>
      <c r="O210" s="43">
        <f>IF([2]TrRoad_act!O98=0,"",[2]TrRoad_emi!O68/TrRoad_tech!O183)</f>
        <v>1.0648273449358101</v>
      </c>
      <c r="P210" s="43">
        <f>IF([2]TrRoad_act!P98=0,"",[2]TrRoad_emi!P68/TrRoad_tech!P183)</f>
        <v>1.0462191402023224</v>
      </c>
      <c r="Q210" s="43">
        <f>IF([2]TrRoad_act!Q98=0,"",[2]TrRoad_emi!Q68/TrRoad_tech!Q183)</f>
        <v>1.1705617276780187</v>
      </c>
    </row>
    <row r="211" spans="1:17" ht="11.45" customHeight="1">
      <c r="A211" s="22" t="s">
        <v>30</v>
      </c>
      <c r="B211" s="43" t="str">
        <f>""</f>
        <v/>
      </c>
      <c r="C211" s="43" t="str">
        <f>""</f>
        <v/>
      </c>
      <c r="D211" s="43" t="str">
        <f>""</f>
        <v/>
      </c>
      <c r="E211" s="43" t="str">
        <f>""</f>
        <v/>
      </c>
      <c r="F211" s="43" t="str">
        <f>""</f>
        <v/>
      </c>
      <c r="G211" s="43" t="str">
        <f>""</f>
        <v/>
      </c>
      <c r="H211" s="43" t="str">
        <f>""</f>
        <v/>
      </c>
      <c r="I211" s="43" t="str">
        <f>""</f>
        <v/>
      </c>
      <c r="J211" s="43" t="str">
        <f>""</f>
        <v/>
      </c>
      <c r="K211" s="43" t="str">
        <f>""</f>
        <v/>
      </c>
      <c r="L211" s="43" t="str">
        <f>""</f>
        <v/>
      </c>
      <c r="M211" s="43" t="str">
        <f>""</f>
        <v/>
      </c>
      <c r="N211" s="43" t="str">
        <f>""</f>
        <v/>
      </c>
      <c r="O211" s="43" t="str">
        <f>""</f>
        <v/>
      </c>
      <c r="P211" s="43" t="str">
        <f>""</f>
        <v/>
      </c>
      <c r="Q211" s="43" t="str">
        <f>""</f>
        <v/>
      </c>
    </row>
    <row r="212" spans="1:17" ht="11.45" customHeight="1">
      <c r="A212" s="16" t="s">
        <v>32</v>
      </c>
      <c r="B212" s="40"/>
      <c r="C212" s="40"/>
      <c r="D212" s="40"/>
      <c r="E212" s="40"/>
      <c r="F212" s="40"/>
      <c r="G212" s="40"/>
      <c r="H212" s="40"/>
      <c r="I212" s="40"/>
      <c r="J212" s="40"/>
      <c r="K212" s="40"/>
      <c r="L212" s="40"/>
      <c r="M212" s="40"/>
      <c r="N212" s="40"/>
      <c r="O212" s="40"/>
      <c r="P212" s="40"/>
      <c r="Q212" s="40"/>
    </row>
    <row r="213" spans="1:17" ht="11.45" customHeight="1">
      <c r="A213" s="18" t="s">
        <v>33</v>
      </c>
      <c r="B213" s="41">
        <f>IF([2]TrRoad_act!B101=0,"",[2]TrRoad_emi!B71/TrRoad_tech!B186)</f>
        <v>1.1354911139415385</v>
      </c>
      <c r="C213" s="41">
        <f>IF([2]TrRoad_act!C101=0,"",[2]TrRoad_emi!C71/TrRoad_tech!C186)</f>
        <v>1.1149973669051854</v>
      </c>
      <c r="D213" s="41">
        <f>IF([2]TrRoad_act!D101=0,"",[2]TrRoad_emi!D71/TrRoad_tech!D186)</f>
        <v>1.1176412378716492</v>
      </c>
      <c r="E213" s="41">
        <f>IF([2]TrRoad_act!E101=0,"",[2]TrRoad_emi!E71/TrRoad_tech!E186)</f>
        <v>1.1068464499610899</v>
      </c>
      <c r="F213" s="41">
        <f>IF([2]TrRoad_act!F101=0,"",[2]TrRoad_emi!F71/TrRoad_tech!F186)</f>
        <v>1.1076165536544733</v>
      </c>
      <c r="G213" s="41">
        <f>IF([2]TrRoad_act!G101=0,"",[2]TrRoad_emi!G71/TrRoad_tech!G186)</f>
        <v>1.1060117691431373</v>
      </c>
      <c r="H213" s="41">
        <f>IF([2]TrRoad_act!H101=0,"",[2]TrRoad_emi!H71/TrRoad_tech!H186)</f>
        <v>1.101991162567904</v>
      </c>
      <c r="I213" s="41">
        <f>IF([2]TrRoad_act!I101=0,"",[2]TrRoad_emi!I71/TrRoad_tech!I186)</f>
        <v>1.0847005129013174</v>
      </c>
      <c r="J213" s="41">
        <f>IF([2]TrRoad_act!J101=0,"",[2]TrRoad_emi!J71/TrRoad_tech!J186)</f>
        <v>1.1251683043561194</v>
      </c>
      <c r="K213" s="41">
        <f>IF([2]TrRoad_act!K101=0,"",[2]TrRoad_emi!K71/TrRoad_tech!K186)</f>
        <v>1.1250911285628229</v>
      </c>
      <c r="L213" s="41">
        <f>IF([2]TrRoad_act!L101=0,"",[2]TrRoad_emi!L71/TrRoad_tech!L186)</f>
        <v>1.1517400592436289</v>
      </c>
      <c r="M213" s="41">
        <f>IF([2]TrRoad_act!M101=0,"",[2]TrRoad_emi!M71/TrRoad_tech!M186)</f>
        <v>1.1771326244094451</v>
      </c>
      <c r="N213" s="41">
        <f>IF([2]TrRoad_act!N101=0,"",[2]TrRoad_emi!N71/TrRoad_tech!N186)</f>
        <v>1.1820921677213181</v>
      </c>
      <c r="O213" s="41">
        <f>IF([2]TrRoad_act!O101=0,"",[2]TrRoad_emi!O71/TrRoad_tech!O186)</f>
        <v>1.1755179677949064</v>
      </c>
      <c r="P213" s="41">
        <f>IF([2]TrRoad_act!P101=0,"",[2]TrRoad_emi!P71/TrRoad_tech!P186)</f>
        <v>1.1608392090440878</v>
      </c>
      <c r="Q213" s="41">
        <f>IF([2]TrRoad_act!Q101=0,"",[2]TrRoad_emi!Q71/TrRoad_tech!Q186)</f>
        <v>1.1594585905076142</v>
      </c>
    </row>
    <row r="214" spans="1:17" ht="11.45" customHeight="1">
      <c r="A214" s="22" t="s">
        <v>25</v>
      </c>
      <c r="B214" s="43">
        <f>IF([2]TrRoad_act!B102=0,"",[2]TrRoad_emi!B72/TrRoad_tech!B187)</f>
        <v>1.1217494975253735</v>
      </c>
      <c r="C214" s="43">
        <f>IF([2]TrRoad_act!C102=0,"",[2]TrRoad_emi!C72/TrRoad_tech!C187)</f>
        <v>1.1203413968659404</v>
      </c>
      <c r="D214" s="43">
        <f>IF([2]TrRoad_act!D102=0,"",[2]TrRoad_emi!D72/TrRoad_tech!D187)</f>
        <v>1.1218126234534078</v>
      </c>
      <c r="E214" s="43">
        <f>IF([2]TrRoad_act!E102=0,"",[2]TrRoad_emi!E72/TrRoad_tech!E187)</f>
        <v>1.1226343818348667</v>
      </c>
      <c r="F214" s="43">
        <f>IF([2]TrRoad_act!F102=0,"",[2]TrRoad_emi!F72/TrRoad_tech!F187)</f>
        <v>1.1216870146919431</v>
      </c>
      <c r="G214" s="43">
        <f>IF([2]TrRoad_act!G102=0,"",[2]TrRoad_emi!G72/TrRoad_tech!G187)</f>
        <v>1.1221237394897865</v>
      </c>
      <c r="H214" s="43">
        <f>IF([2]TrRoad_act!H102=0,"",[2]TrRoad_emi!H72/TrRoad_tech!H187)</f>
        <v>1.120015831875492</v>
      </c>
      <c r="I214" s="43">
        <f>IF([2]TrRoad_act!I102=0,"",[2]TrRoad_emi!I72/TrRoad_tech!I187)</f>
        <v>1.1209472750180931</v>
      </c>
      <c r="J214" s="43">
        <f>IF([2]TrRoad_act!J102=0,"",[2]TrRoad_emi!J72/TrRoad_tech!J187)</f>
        <v>1.1055737014847606</v>
      </c>
      <c r="K214" s="43">
        <f>IF([2]TrRoad_act!K102=0,"",[2]TrRoad_emi!K72/TrRoad_tech!K187)</f>
        <v>1.0999420967355207</v>
      </c>
      <c r="L214" s="43">
        <f>IF([2]TrRoad_act!L102=0,"",[2]TrRoad_emi!L72/TrRoad_tech!L187)</f>
        <v>1.0890064399095822</v>
      </c>
      <c r="M214" s="43">
        <f>IF([2]TrRoad_act!M102=0,"",[2]TrRoad_emi!M72/TrRoad_tech!M187)</f>
        <v>1.0925376460446745</v>
      </c>
      <c r="N214" s="43">
        <f>IF([2]TrRoad_act!N102=0,"",[2]TrRoad_emi!N72/TrRoad_tech!N187)</f>
        <v>1.0980284776456535</v>
      </c>
      <c r="O214" s="43">
        <f>IF([2]TrRoad_act!O102=0,"",[2]TrRoad_emi!O72/TrRoad_tech!O187)</f>
        <v>1.1054378786083094</v>
      </c>
      <c r="P214" s="43">
        <f>IF([2]TrRoad_act!P102=0,"",[2]TrRoad_emi!P72/TrRoad_tech!P187)</f>
        <v>1.1147418459927756</v>
      </c>
      <c r="Q214" s="43">
        <f>IF([2]TrRoad_act!Q102=0,"",[2]TrRoad_emi!Q72/TrRoad_tech!Q187)</f>
        <v>1.123501161251532</v>
      </c>
    </row>
    <row r="215" spans="1:17" ht="11.45" customHeight="1">
      <c r="A215" s="22" t="s">
        <v>26</v>
      </c>
      <c r="B215" s="43">
        <f>IF([2]TrRoad_act!B103=0,"",[2]TrRoad_emi!B73/TrRoad_tech!B188)</f>
        <v>1.1102109742514705</v>
      </c>
      <c r="C215" s="43">
        <f>IF([2]TrRoad_act!C103=0,"",[2]TrRoad_emi!C73/TrRoad_tech!C188)</f>
        <v>1.1015215615892657</v>
      </c>
      <c r="D215" s="43">
        <f>IF([2]TrRoad_act!D103=0,"",[2]TrRoad_emi!D73/TrRoad_tech!D188)</f>
        <v>1.1028704658638071</v>
      </c>
      <c r="E215" s="43">
        <f>IF([2]TrRoad_act!E103=0,"",[2]TrRoad_emi!E73/TrRoad_tech!E188)</f>
        <v>1.1025544117183912</v>
      </c>
      <c r="F215" s="43">
        <f>IF([2]TrRoad_act!F103=0,"",[2]TrRoad_emi!F73/TrRoad_tech!F188)</f>
        <v>1.1001667504492638</v>
      </c>
      <c r="G215" s="43">
        <f>IF([2]TrRoad_act!G103=0,"",[2]TrRoad_emi!G73/TrRoad_tech!G188)</f>
        <v>1.0994452326593374</v>
      </c>
      <c r="H215" s="43">
        <f>IF([2]TrRoad_act!H103=0,"",[2]TrRoad_emi!H73/TrRoad_tech!H188)</f>
        <v>1.0952570156429851</v>
      </c>
      <c r="I215" s="43">
        <f>IF([2]TrRoad_act!I103=0,"",[2]TrRoad_emi!I73/TrRoad_tech!I188)</f>
        <v>1.0896192665116495</v>
      </c>
      <c r="J215" s="43">
        <f>IF([2]TrRoad_act!J103=0,"",[2]TrRoad_emi!J73/TrRoad_tech!J188)</f>
        <v>1.0801237060345643</v>
      </c>
      <c r="K215" s="43">
        <f>IF([2]TrRoad_act!K103=0,"",[2]TrRoad_emi!K73/TrRoad_tech!K188)</f>
        <v>1.0734224699842088</v>
      </c>
      <c r="L215" s="43">
        <f>IF([2]TrRoad_act!L103=0,"",[2]TrRoad_emi!L73/TrRoad_tech!L188)</f>
        <v>1.0750590473897319</v>
      </c>
      <c r="M215" s="43">
        <f>IF([2]TrRoad_act!M103=0,"",[2]TrRoad_emi!M73/TrRoad_tech!M188)</f>
        <v>1.0791139152993561</v>
      </c>
      <c r="N215" s="43">
        <f>IF([2]TrRoad_act!N103=0,"",[2]TrRoad_emi!N73/TrRoad_tech!N188)</f>
        <v>1.0827885253937737</v>
      </c>
      <c r="O215" s="43">
        <f>IF([2]TrRoad_act!O103=0,"",[2]TrRoad_emi!O73/TrRoad_tech!O188)</f>
        <v>1.0900158211522821</v>
      </c>
      <c r="P215" s="43">
        <f>IF([2]TrRoad_act!P103=0,"",[2]TrRoad_emi!P73/TrRoad_tech!P188)</f>
        <v>1.0954366366233397</v>
      </c>
      <c r="Q215" s="43">
        <f>IF([2]TrRoad_act!Q103=0,"",[2]TrRoad_emi!Q73/TrRoad_tech!Q188)</f>
        <v>1.1114418972242512</v>
      </c>
    </row>
    <row r="216" spans="1:17" ht="11.45" customHeight="1">
      <c r="A216" s="22" t="s">
        <v>27</v>
      </c>
      <c r="B216" s="43">
        <f>IF([2]TrRoad_act!B104=0,"",[2]TrRoad_emi!B74/TrRoad_tech!B189)</f>
        <v>1.1292347056998893</v>
      </c>
      <c r="C216" s="43">
        <f>IF([2]TrRoad_act!C104=0,"",[2]TrRoad_emi!C74/TrRoad_tech!C189)</f>
        <v>1.1218873946023877</v>
      </c>
      <c r="D216" s="43">
        <f>IF([2]TrRoad_act!D104=0,"",[2]TrRoad_emi!D74/TrRoad_tech!D189)</f>
        <v>1.1326316954622873</v>
      </c>
      <c r="E216" s="43">
        <f>IF([2]TrRoad_act!E104=0,"",[2]TrRoad_emi!E74/TrRoad_tech!E189)</f>
        <v>1.1376284883502779</v>
      </c>
      <c r="F216" s="43">
        <f>IF([2]TrRoad_act!F104=0,"",[2]TrRoad_emi!F74/TrRoad_tech!F189)</f>
        <v>1.1432897858872473</v>
      </c>
      <c r="G216" s="43">
        <f>IF([2]TrRoad_act!G104=0,"",[2]TrRoad_emi!G74/TrRoad_tech!G189)</f>
        <v>1.1496462639700378</v>
      </c>
      <c r="H216" s="43">
        <f>IF([2]TrRoad_act!H104=0,"",[2]TrRoad_emi!H74/TrRoad_tech!H189)</f>
        <v>1.1539952909868625</v>
      </c>
      <c r="I216" s="43">
        <f>IF([2]TrRoad_act!I104=0,"",[2]TrRoad_emi!I74/TrRoad_tech!I189)</f>
        <v>1.1631774657198544</v>
      </c>
      <c r="J216" s="43">
        <f>IF([2]TrRoad_act!J104=0,"",[2]TrRoad_emi!J74/TrRoad_tech!J189)</f>
        <v>1.1667048122100032</v>
      </c>
      <c r="K216" s="43">
        <f>IF([2]TrRoad_act!K104=0,"",[2]TrRoad_emi!K74/TrRoad_tech!K189)</f>
        <v>1.1675408636143891</v>
      </c>
      <c r="L216" s="43">
        <f>IF([2]TrRoad_act!L104=0,"",[2]TrRoad_emi!L74/TrRoad_tech!L189)</f>
        <v>1.1719864595314688</v>
      </c>
      <c r="M216" s="43">
        <f>IF([2]TrRoad_act!M104=0,"",[2]TrRoad_emi!M74/TrRoad_tech!M189)</f>
        <v>1.1757384212005439</v>
      </c>
      <c r="N216" s="43">
        <f>IF([2]TrRoad_act!N104=0,"",[2]TrRoad_emi!N74/TrRoad_tech!N189)</f>
        <v>1.1806320614058354</v>
      </c>
      <c r="O216" s="43">
        <f>IF([2]TrRoad_act!O104=0,"",[2]TrRoad_emi!O74/TrRoad_tech!O189)</f>
        <v>1.1865016944437528</v>
      </c>
      <c r="P216" s="43">
        <f>IF([2]TrRoad_act!P104=0,"",[2]TrRoad_emi!P74/TrRoad_tech!P189)</f>
        <v>1.1950511236638497</v>
      </c>
      <c r="Q216" s="43">
        <f>IF([2]TrRoad_act!Q104=0,"",[2]TrRoad_emi!Q74/TrRoad_tech!Q189)</f>
        <v>1.2027261986169477</v>
      </c>
    </row>
    <row r="217" spans="1:17" ht="11.45" customHeight="1">
      <c r="A217" s="22" t="s">
        <v>28</v>
      </c>
      <c r="B217" s="43">
        <f>IF([2]TrRoad_act!B105=0,"",[2]TrRoad_emi!B75/TrRoad_tech!B190)</f>
        <v>1.1003603639349899</v>
      </c>
      <c r="C217" s="43">
        <f>IF([2]TrRoad_act!C105=0,"",[2]TrRoad_emi!C75/TrRoad_tech!C190)</f>
        <v>1.1028543447978749</v>
      </c>
      <c r="D217" s="43">
        <f>IF([2]TrRoad_act!D105=0,"",[2]TrRoad_emi!D75/TrRoad_tech!D190)</f>
        <v>1.1061315756973509</v>
      </c>
      <c r="E217" s="43">
        <f>IF([2]TrRoad_act!E105=0,"",[2]TrRoad_emi!E75/TrRoad_tech!E190)</f>
        <v>1.1102542746836246</v>
      </c>
      <c r="F217" s="43">
        <f>IF([2]TrRoad_act!F105=0,"",[2]TrRoad_emi!F75/TrRoad_tech!F190)</f>
        <v>1.1147760822385413</v>
      </c>
      <c r="G217" s="43">
        <f>IF([2]TrRoad_act!G105=0,"",[2]TrRoad_emi!G75/TrRoad_tech!G190)</f>
        <v>1.1204722964702771</v>
      </c>
      <c r="H217" s="43">
        <f>IF([2]TrRoad_act!H105=0,"",[2]TrRoad_emi!H75/TrRoad_tech!H190)</f>
        <v>1.1325814439060169</v>
      </c>
      <c r="I217" s="43">
        <f>IF([2]TrRoad_act!I105=0,"",[2]TrRoad_emi!I75/TrRoad_tech!I190)</f>
        <v>1.1395608082383932</v>
      </c>
      <c r="J217" s="43">
        <f>IF([2]TrRoad_act!J105=0,"",[2]TrRoad_emi!J75/TrRoad_tech!J190)</f>
        <v>1.138914242867471</v>
      </c>
      <c r="K217" s="43">
        <f>IF([2]TrRoad_act!K105=0,"",[2]TrRoad_emi!K75/TrRoad_tech!K190)</f>
        <v>1.1463192644634006</v>
      </c>
      <c r="L217" s="43">
        <f>IF([2]TrRoad_act!L105=0,"",[2]TrRoad_emi!L75/TrRoad_tech!L190)</f>
        <v>1.1301808718424982</v>
      </c>
      <c r="M217" s="43">
        <f>IF([2]TrRoad_act!M105=0,"",[2]TrRoad_emi!M75/TrRoad_tech!M190)</f>
        <v>1.131786955213697</v>
      </c>
      <c r="N217" s="43">
        <f>IF([2]TrRoad_act!N105=0,"",[2]TrRoad_emi!N75/TrRoad_tech!N190)</f>
        <v>1.1102012280827924</v>
      </c>
      <c r="O217" s="43">
        <f>IF([2]TrRoad_act!O105=0,"",[2]TrRoad_emi!O75/TrRoad_tech!O190)</f>
        <v>1.1103573694819922</v>
      </c>
      <c r="P217" s="43">
        <f>IF([2]TrRoad_act!P105=0,"",[2]TrRoad_emi!P75/TrRoad_tech!P190)</f>
        <v>1.1176205429636301</v>
      </c>
      <c r="Q217" s="43">
        <f>IF([2]TrRoad_act!Q105=0,"",[2]TrRoad_emi!Q75/TrRoad_tech!Q190)</f>
        <v>1.153318607670569</v>
      </c>
    </row>
    <row r="218" spans="1:17" ht="11.45" customHeight="1">
      <c r="A218" s="22" t="s">
        <v>30</v>
      </c>
      <c r="B218" s="43" t="str">
        <f>""</f>
        <v/>
      </c>
      <c r="C218" s="43" t="str">
        <f>""</f>
        <v/>
      </c>
      <c r="D218" s="43" t="str">
        <f>""</f>
        <v/>
      </c>
      <c r="E218" s="43" t="str">
        <f>""</f>
        <v/>
      </c>
      <c r="F218" s="43" t="str">
        <f>""</f>
        <v/>
      </c>
      <c r="G218" s="43" t="str">
        <f>""</f>
        <v/>
      </c>
      <c r="H218" s="43" t="str">
        <f>""</f>
        <v/>
      </c>
      <c r="I218" s="43" t="str">
        <f>""</f>
        <v/>
      </c>
      <c r="J218" s="43" t="str">
        <f>""</f>
        <v/>
      </c>
      <c r="K218" s="43" t="str">
        <f>""</f>
        <v/>
      </c>
      <c r="L218" s="43" t="str">
        <f>""</f>
        <v/>
      </c>
      <c r="M218" s="43" t="str">
        <f>""</f>
        <v/>
      </c>
      <c r="N218" s="43" t="str">
        <f>""</f>
        <v/>
      </c>
      <c r="O218" s="43" t="str">
        <f>""</f>
        <v/>
      </c>
      <c r="P218" s="43" t="str">
        <f>""</f>
        <v/>
      </c>
      <c r="Q218" s="43" t="str">
        <f>""</f>
        <v/>
      </c>
    </row>
    <row r="219" spans="1:17" ht="11.45" customHeight="1">
      <c r="A219" s="20" t="s">
        <v>34</v>
      </c>
      <c r="B219" s="42">
        <f>IF([2]TrRoad_act!B107=0,"",[2]TrRoad_emi!B77/TrRoad_tech!B192)</f>
        <v>1.1302439063894352</v>
      </c>
      <c r="C219" s="42">
        <f>IF([2]TrRoad_act!C107=0,"",[2]TrRoad_emi!C77/TrRoad_tech!C192)</f>
        <v>1.1344448661716986</v>
      </c>
      <c r="D219" s="42">
        <f>IF([2]TrRoad_act!D107=0,"",[2]TrRoad_emi!D77/TrRoad_tech!D192)</f>
        <v>1.1299487315879295</v>
      </c>
      <c r="E219" s="42">
        <f>IF([2]TrRoad_act!E107=0,"",[2]TrRoad_emi!E77/TrRoad_tech!E192)</f>
        <v>1.1527446105699155</v>
      </c>
      <c r="F219" s="42">
        <f>IF([2]TrRoad_act!F107=0,"",[2]TrRoad_emi!F77/TrRoad_tech!F192)</f>
        <v>1.113280874433408</v>
      </c>
      <c r="G219" s="42">
        <f>IF([2]TrRoad_act!G107=0,"",[2]TrRoad_emi!G77/TrRoad_tech!G192)</f>
        <v>1.1161770667732696</v>
      </c>
      <c r="H219" s="42">
        <f>IF([2]TrRoad_act!H107=0,"",[2]TrRoad_emi!H77/TrRoad_tech!H192)</f>
        <v>1.1227193411188692</v>
      </c>
      <c r="I219" s="42">
        <f>IF([2]TrRoad_act!I107=0,"",[2]TrRoad_emi!I77/TrRoad_tech!I192)</f>
        <v>1.1176691806765686</v>
      </c>
      <c r="J219" s="42">
        <f>IF([2]TrRoad_act!J107=0,"",[2]TrRoad_emi!J77/TrRoad_tech!J192)</f>
        <v>1.1037284186632259</v>
      </c>
      <c r="K219" s="42">
        <f>IF([2]TrRoad_act!K107=0,"",[2]TrRoad_emi!K77/TrRoad_tech!K192)</f>
        <v>1.1156981050702333</v>
      </c>
      <c r="L219" s="42">
        <f>IF([2]TrRoad_act!L107=0,"",[2]TrRoad_emi!L77/TrRoad_tech!L192)</f>
        <v>1.1389928418667319</v>
      </c>
      <c r="M219" s="42">
        <f>IF([2]TrRoad_act!M107=0,"",[2]TrRoad_emi!M77/TrRoad_tech!M192)</f>
        <v>1.1239434678891949</v>
      </c>
      <c r="N219" s="42">
        <f>IF([2]TrRoad_act!N107=0,"",[2]TrRoad_emi!N77/TrRoad_tech!N192)</f>
        <v>1.1264917555985847</v>
      </c>
      <c r="O219" s="42">
        <f>IF([2]TrRoad_act!O107=0,"",[2]TrRoad_emi!O77/TrRoad_tech!O192)</f>
        <v>1.1137523784968142</v>
      </c>
      <c r="P219" s="42">
        <f>IF([2]TrRoad_act!P107=0,"",[2]TrRoad_emi!P77/TrRoad_tech!P192)</f>
        <v>1.0955442373727291</v>
      </c>
      <c r="Q219" s="42">
        <f>IF([2]TrRoad_act!Q107=0,"",[2]TrRoad_emi!Q77/TrRoad_tech!Q192)</f>
        <v>1.1008273157014499</v>
      </c>
    </row>
    <row r="220" spans="1:17" ht="11.45" customHeight="1">
      <c r="A220" s="22" t="s">
        <v>35</v>
      </c>
      <c r="B220" s="43">
        <f>IF([2]TrRoad_act!B108=0,"",[2]TrRoad_emi!B78/TrRoad_tech!B193)</f>
        <v>1.0826084507410532</v>
      </c>
      <c r="C220" s="43">
        <f>IF([2]TrRoad_act!C108=0,"",[2]TrRoad_emi!C78/TrRoad_tech!C193)</f>
        <v>1.0945367957751746</v>
      </c>
      <c r="D220" s="43">
        <f>IF([2]TrRoad_act!D108=0,"",[2]TrRoad_emi!D78/TrRoad_tech!D193)</f>
        <v>1.0876404589529345</v>
      </c>
      <c r="E220" s="43">
        <f>IF([2]TrRoad_act!E108=0,"",[2]TrRoad_emi!E78/TrRoad_tech!E193)</f>
        <v>1.1026161755433337</v>
      </c>
      <c r="F220" s="43">
        <f>IF([2]TrRoad_act!F108=0,"",[2]TrRoad_emi!F78/TrRoad_tech!F193)</f>
        <v>1.0875340619676384</v>
      </c>
      <c r="G220" s="43">
        <f>IF([2]TrRoad_act!G108=0,"",[2]TrRoad_emi!G78/TrRoad_tech!G193)</f>
        <v>1.0917628097932195</v>
      </c>
      <c r="H220" s="43">
        <f>IF([2]TrRoad_act!H108=0,"",[2]TrRoad_emi!H78/TrRoad_tech!H193)</f>
        <v>1.0923768498653383</v>
      </c>
      <c r="I220" s="43">
        <f>IF([2]TrRoad_act!I108=0,"",[2]TrRoad_emi!I78/TrRoad_tech!I193)</f>
        <v>1.0977673328973558</v>
      </c>
      <c r="J220" s="43">
        <f>IF([2]TrRoad_act!J108=0,"",[2]TrRoad_emi!J78/TrRoad_tech!J193)</f>
        <v>1.0894151791874613</v>
      </c>
      <c r="K220" s="43">
        <f>IF([2]TrRoad_act!K108=0,"",[2]TrRoad_emi!K78/TrRoad_tech!K193)</f>
        <v>1.0986277141561906</v>
      </c>
      <c r="L220" s="43">
        <f>IF([2]TrRoad_act!L108=0,"",[2]TrRoad_emi!L78/TrRoad_tech!L193)</f>
        <v>1.1009772020061397</v>
      </c>
      <c r="M220" s="43">
        <f>IF([2]TrRoad_act!M108=0,"",[2]TrRoad_emi!M78/TrRoad_tech!M193)</f>
        <v>1.0848870267004997</v>
      </c>
      <c r="N220" s="43">
        <f>IF([2]TrRoad_act!N108=0,"",[2]TrRoad_emi!N78/TrRoad_tech!N193)</f>
        <v>1.0745110970968923</v>
      </c>
      <c r="O220" s="43">
        <f>IF([2]TrRoad_act!O108=0,"",[2]TrRoad_emi!O78/TrRoad_tech!O193)</f>
        <v>1.060770255238153</v>
      </c>
      <c r="P220" s="43">
        <f>IF([2]TrRoad_act!P108=0,"",[2]TrRoad_emi!P78/TrRoad_tech!P193)</f>
        <v>1.0640736395669963</v>
      </c>
      <c r="Q220" s="43">
        <f>IF([2]TrRoad_act!Q108=0,"",[2]TrRoad_emi!Q78/TrRoad_tech!Q193)</f>
        <v>1.0604324877353872</v>
      </c>
    </row>
    <row r="221" spans="1:17" ht="11.45" customHeight="1">
      <c r="A221" s="24" t="s">
        <v>36</v>
      </c>
      <c r="B221" s="44">
        <f>IF([2]TrRoad_act!B109=0,"",[2]TrRoad_emi!B79/TrRoad_tech!B194)</f>
        <v>1.2028051005926543</v>
      </c>
      <c r="C221" s="44">
        <f>IF([2]TrRoad_act!C109=0,"",[2]TrRoad_emi!C79/TrRoad_tech!C194)</f>
        <v>1.2073883056665022</v>
      </c>
      <c r="D221" s="44">
        <f>IF([2]TrRoad_act!D109=0,"",[2]TrRoad_emi!D79/TrRoad_tech!D194)</f>
        <v>1.2246006376338461</v>
      </c>
      <c r="E221" s="44">
        <f>IF([2]TrRoad_act!E109=0,"",[2]TrRoad_emi!E79/TrRoad_tech!E194)</f>
        <v>1.2845987401132239</v>
      </c>
      <c r="F221" s="44">
        <f>IF([2]TrRoad_act!F109=0,"",[2]TrRoad_emi!F79/TrRoad_tech!F194)</f>
        <v>1.1649993147389821</v>
      </c>
      <c r="G221" s="44">
        <f>IF([2]TrRoad_act!G109=0,"",[2]TrRoad_emi!G79/TrRoad_tech!G194)</f>
        <v>1.164158136464208</v>
      </c>
      <c r="H221" s="44">
        <f>IF([2]TrRoad_act!H109=0,"",[2]TrRoad_emi!H79/TrRoad_tech!H194)</f>
        <v>1.1835865625510935</v>
      </c>
      <c r="I221" s="44">
        <f>IF([2]TrRoad_act!I109=0,"",[2]TrRoad_emi!I79/TrRoad_tech!I194)</f>
        <v>1.1458290227053538</v>
      </c>
      <c r="J221" s="44">
        <f>IF([2]TrRoad_act!J109=0,"",[2]TrRoad_emi!J79/TrRoad_tech!J194)</f>
        <v>1.1123519025310893</v>
      </c>
      <c r="K221" s="44">
        <f>IF([2]TrRoad_act!K109=0,"",[2]TrRoad_emi!K79/TrRoad_tech!K194)</f>
        <v>1.1312076314043142</v>
      </c>
      <c r="L221" s="44">
        <f>IF([2]TrRoad_act!L109=0,"",[2]TrRoad_emi!L79/TrRoad_tech!L194)</f>
        <v>1.2126355264446522</v>
      </c>
      <c r="M221" s="44">
        <f>IF([2]TrRoad_act!M109=0,"",[2]TrRoad_emi!M79/TrRoad_tech!M194)</f>
        <v>1.1999010729645634</v>
      </c>
      <c r="N221" s="44">
        <f>IF([2]TrRoad_act!N109=0,"",[2]TrRoad_emi!N79/TrRoad_tech!N194)</f>
        <v>1.2295185753424993</v>
      </c>
      <c r="O221" s="44">
        <f>IF([2]TrRoad_act!O109=0,"",[2]TrRoad_emi!O79/TrRoad_tech!O194)</f>
        <v>1.2099498040005201</v>
      </c>
      <c r="P221" s="44">
        <f>IF([2]TrRoad_act!P109=0,"",[2]TrRoad_emi!P79/TrRoad_tech!P194)</f>
        <v>1.1345693436316504</v>
      </c>
      <c r="Q221" s="44">
        <f>IF([2]TrRoad_act!Q109=0,"",[2]TrRoad_emi!Q79/TrRoad_tech!Q194)</f>
        <v>1.1618915863036525</v>
      </c>
    </row>
    <row r="223" spans="1:17" ht="11.45" customHeight="1">
      <c r="A223" s="14" t="s">
        <v>47</v>
      </c>
      <c r="B223" s="15"/>
      <c r="C223" s="15"/>
      <c r="D223" s="15"/>
      <c r="E223" s="15"/>
      <c r="F223" s="15"/>
      <c r="G223" s="15"/>
      <c r="H223" s="15"/>
      <c r="I223" s="15"/>
      <c r="J223" s="15"/>
      <c r="K223" s="15"/>
      <c r="L223" s="15"/>
      <c r="M223" s="15"/>
      <c r="N223" s="15"/>
      <c r="O223" s="15"/>
      <c r="P223" s="15"/>
      <c r="Q223" s="15"/>
    </row>
    <row r="224" spans="1:17" ht="11.45" customHeight="1">
      <c r="A224" s="16" t="s">
        <v>22</v>
      </c>
      <c r="B224" s="17"/>
      <c r="C224" s="17"/>
      <c r="D224" s="17"/>
      <c r="E224" s="17"/>
      <c r="F224" s="17"/>
      <c r="G224" s="17"/>
      <c r="H224" s="17"/>
      <c r="I224" s="17"/>
      <c r="J224" s="17"/>
      <c r="K224" s="17"/>
      <c r="L224" s="17"/>
      <c r="M224" s="17"/>
      <c r="N224" s="17"/>
      <c r="O224" s="17"/>
      <c r="P224" s="17"/>
      <c r="Q224" s="17"/>
    </row>
    <row r="225" spans="1:17" ht="11.45" customHeight="1">
      <c r="A225" s="18" t="s">
        <v>23</v>
      </c>
      <c r="B225" s="47">
        <v>98.920269743272144</v>
      </c>
      <c r="C225" s="47">
        <v>99.737607149504299</v>
      </c>
      <c r="D225" s="47">
        <v>99.363335442631254</v>
      </c>
      <c r="E225" s="47">
        <v>98.201215135991845</v>
      </c>
      <c r="F225" s="47">
        <v>98.5916878443076</v>
      </c>
      <c r="G225" s="47">
        <v>98.117199056123823</v>
      </c>
      <c r="H225" s="47">
        <v>96.302021678071071</v>
      </c>
      <c r="I225" s="47">
        <v>94.707307493808813</v>
      </c>
      <c r="J225" s="47">
        <v>92.474516238928672</v>
      </c>
      <c r="K225" s="47">
        <v>86.378924628538201</v>
      </c>
      <c r="L225" s="47">
        <v>83.452914074925587</v>
      </c>
      <c r="M225" s="47">
        <v>82.124148202743044</v>
      </c>
      <c r="N225" s="47">
        <v>79.824570824817357</v>
      </c>
      <c r="O225" s="47">
        <v>76.056207739193567</v>
      </c>
      <c r="P225" s="47">
        <v>74.286456135127821</v>
      </c>
      <c r="Q225" s="47">
        <v>74.268560158762028</v>
      </c>
    </row>
    <row r="226" spans="1:17" ht="11.45" customHeight="1">
      <c r="A226" s="20" t="s">
        <v>24</v>
      </c>
      <c r="B226" s="48">
        <v>166.82274620485933</v>
      </c>
      <c r="C226" s="48">
        <v>167.31493115043756</v>
      </c>
      <c r="D226" s="48">
        <v>167.3181770242052</v>
      </c>
      <c r="E226" s="48">
        <v>165.90189643916</v>
      </c>
      <c r="F226" s="48">
        <v>164.57802370692445</v>
      </c>
      <c r="G226" s="48">
        <v>163.43153873898152</v>
      </c>
      <c r="H226" s="48">
        <v>162.58070414873697</v>
      </c>
      <c r="I226" s="48">
        <v>160.65301643624579</v>
      </c>
      <c r="J226" s="48">
        <v>154.82659100559312</v>
      </c>
      <c r="K226" s="48">
        <v>147.05956490154179</v>
      </c>
      <c r="L226" s="48">
        <v>140.28847824366036</v>
      </c>
      <c r="M226" s="48">
        <v>135.63392485709591</v>
      </c>
      <c r="N226" s="48">
        <v>132.21612672532814</v>
      </c>
      <c r="O226" s="48">
        <v>126.78052760220177</v>
      </c>
      <c r="P226" s="48">
        <v>123.38792033147192</v>
      </c>
      <c r="Q226" s="48">
        <v>119.55315604702201</v>
      </c>
    </row>
    <row r="227" spans="1:17" ht="11.45" customHeight="1">
      <c r="A227" s="22" t="s">
        <v>25</v>
      </c>
      <c r="B227" s="49">
        <v>173.99023165850193</v>
      </c>
      <c r="C227" s="49">
        <v>174.05327831080353</v>
      </c>
      <c r="D227" s="49">
        <v>174.1233569410679</v>
      </c>
      <c r="E227" s="49">
        <v>172.28874745884096</v>
      </c>
      <c r="F227" s="49">
        <v>172.29063374201053</v>
      </c>
      <c r="G227" s="49">
        <v>170.31192734923943</v>
      </c>
      <c r="H227" s="49">
        <v>167.73091631236056</v>
      </c>
      <c r="I227" s="49">
        <v>164.58834843371864</v>
      </c>
      <c r="J227" s="49">
        <v>158.5723395970318</v>
      </c>
      <c r="K227" s="49">
        <v>149.48418244043353</v>
      </c>
      <c r="L227" s="49">
        <v>142.53248205629495</v>
      </c>
      <c r="M227" s="49">
        <v>137.64426024135363</v>
      </c>
      <c r="N227" s="49">
        <v>133.87295873805081</v>
      </c>
      <c r="O227" s="49">
        <v>128.48487927563141</v>
      </c>
      <c r="P227" s="49">
        <v>125.66227425527279</v>
      </c>
      <c r="Q227" s="49">
        <v>122.53165082982392</v>
      </c>
    </row>
    <row r="228" spans="1:17" ht="11.45" customHeight="1">
      <c r="A228" s="22" t="s">
        <v>26</v>
      </c>
      <c r="B228" s="49">
        <v>155.36713063129739</v>
      </c>
      <c r="C228" s="49">
        <v>156.2257541498889</v>
      </c>
      <c r="D228" s="49">
        <v>157.18534667350991</v>
      </c>
      <c r="E228" s="49">
        <v>156.9898254095416</v>
      </c>
      <c r="F228" s="49">
        <v>155.50068055185679</v>
      </c>
      <c r="G228" s="49">
        <v>155.97500339930511</v>
      </c>
      <c r="H228" s="49">
        <v>157.49383927127505</v>
      </c>
      <c r="I228" s="49">
        <v>156.47924935284178</v>
      </c>
      <c r="J228" s="49">
        <v>151.19051942375646</v>
      </c>
      <c r="K228" s="49">
        <v>145.02667308668384</v>
      </c>
      <c r="L228" s="49">
        <v>139.25861719622654</v>
      </c>
      <c r="M228" s="49">
        <v>134.46828924688862</v>
      </c>
      <c r="N228" s="49">
        <v>131.54691237866231</v>
      </c>
      <c r="O228" s="49">
        <v>126.92993705587668</v>
      </c>
      <c r="P228" s="49">
        <v>123.17623165311505</v>
      </c>
      <c r="Q228" s="49">
        <v>119.15938195487036</v>
      </c>
    </row>
    <row r="229" spans="1:17" ht="11.45" customHeight="1">
      <c r="A229" s="22" t="s">
        <v>27</v>
      </c>
      <c r="B229" s="49">
        <v>155.41081135042009</v>
      </c>
      <c r="C229" s="49">
        <v>159.68429772598745</v>
      </c>
      <c r="D229" s="49">
        <v>164.57057853474609</v>
      </c>
      <c r="E229" s="49">
        <v>168.48954798249048</v>
      </c>
      <c r="F229" s="49">
        <v>165.47618526103824</v>
      </c>
      <c r="G229" s="49">
        <v>159.6573412255305</v>
      </c>
      <c r="H229" s="49">
        <v>160.70452438098982</v>
      </c>
      <c r="I229" s="49">
        <v>159.15903408361405</v>
      </c>
      <c r="J229" s="49">
        <v>151.03126234317224</v>
      </c>
      <c r="K229" s="49">
        <v>141.05116190884044</v>
      </c>
      <c r="L229" s="49">
        <v>124.88478164249292</v>
      </c>
      <c r="M229" s="49">
        <v>126.26256068440813</v>
      </c>
      <c r="N229" s="49">
        <v>123.63873042726074</v>
      </c>
      <c r="O229" s="49">
        <v>120.53074160752007</v>
      </c>
      <c r="P229" s="49">
        <v>120.31881046030732</v>
      </c>
      <c r="Q229" s="49">
        <v>119.9741066866694</v>
      </c>
    </row>
    <row r="230" spans="1:17" ht="11.45" customHeight="1">
      <c r="A230" s="22" t="s">
        <v>28</v>
      </c>
      <c r="B230" s="49">
        <v>145.99325259483641</v>
      </c>
      <c r="C230" s="49">
        <v>147.7773745398118</v>
      </c>
      <c r="D230" s="49">
        <v>149.78531522073405</v>
      </c>
      <c r="E230" s="49">
        <v>150.37978554405839</v>
      </c>
      <c r="F230" s="49">
        <v>157.91416406481693</v>
      </c>
      <c r="G230" s="49">
        <v>154.97129384593177</v>
      </c>
      <c r="H230" s="49">
        <v>148.22918611930083</v>
      </c>
      <c r="I230" s="49">
        <v>146.31302532308919</v>
      </c>
      <c r="J230" s="49">
        <v>134.53895006037246</v>
      </c>
      <c r="K230" s="49">
        <v>138.72293784204348</v>
      </c>
      <c r="L230" s="49">
        <v>123.84824903984413</v>
      </c>
      <c r="M230" s="49">
        <v>120.78905637317152</v>
      </c>
      <c r="N230" s="49">
        <v>118.98671989414397</v>
      </c>
      <c r="O230" s="49">
        <v>101.26527715705693</v>
      </c>
      <c r="P230" s="49">
        <v>98.33031039845784</v>
      </c>
      <c r="Q230" s="49">
        <v>99.304889894544118</v>
      </c>
    </row>
    <row r="231" spans="1:17" ht="11.45" customHeight="1">
      <c r="A231" s="22" t="s">
        <v>29</v>
      </c>
      <c r="B231" s="49">
        <v>0</v>
      </c>
      <c r="C231" s="49">
        <v>0</v>
      </c>
      <c r="D231" s="49">
        <v>0</v>
      </c>
      <c r="E231" s="49">
        <v>0</v>
      </c>
      <c r="F231" s="49">
        <v>0</v>
      </c>
      <c r="G231" s="49">
        <v>0</v>
      </c>
      <c r="H231" s="49">
        <v>0</v>
      </c>
      <c r="I231" s="49">
        <v>0</v>
      </c>
      <c r="J231" s="49">
        <v>76.810037971082977</v>
      </c>
      <c r="K231" s="49">
        <v>69.390877702250734</v>
      </c>
      <c r="L231" s="49">
        <v>63.28719290590896</v>
      </c>
      <c r="M231" s="49">
        <v>58.338694328365435</v>
      </c>
      <c r="N231" s="49">
        <v>42.51729738509016</v>
      </c>
      <c r="O231" s="49">
        <v>70.012872509257591</v>
      </c>
      <c r="P231" s="49">
        <v>67.005432349942893</v>
      </c>
      <c r="Q231" s="49">
        <v>48.803600934284127</v>
      </c>
    </row>
    <row r="232" spans="1:17" ht="11.45" customHeight="1">
      <c r="A232" s="22" t="s">
        <v>30</v>
      </c>
      <c r="B232" s="49">
        <v>0</v>
      </c>
      <c r="C232" s="49">
        <v>0</v>
      </c>
      <c r="D232" s="49">
        <v>0</v>
      </c>
      <c r="E232" s="49">
        <v>0</v>
      </c>
      <c r="F232" s="49">
        <v>0</v>
      </c>
      <c r="G232" s="49">
        <v>0</v>
      </c>
      <c r="H232" s="49">
        <v>0</v>
      </c>
      <c r="I232" s="49">
        <v>0</v>
      </c>
      <c r="J232" s="49">
        <v>0</v>
      </c>
      <c r="K232" s="49">
        <v>0</v>
      </c>
      <c r="L232" s="49">
        <v>0</v>
      </c>
      <c r="M232" s="49">
        <v>0</v>
      </c>
      <c r="N232" s="49">
        <v>0</v>
      </c>
      <c r="O232" s="49">
        <v>0</v>
      </c>
      <c r="P232" s="49">
        <v>0</v>
      </c>
      <c r="Q232" s="49">
        <v>0</v>
      </c>
    </row>
    <row r="233" spans="1:17" ht="11.45" customHeight="1">
      <c r="A233" s="20" t="s">
        <v>31</v>
      </c>
      <c r="B233" s="48">
        <v>1444.0171448837164</v>
      </c>
      <c r="C233" s="48">
        <v>1441.5337445867426</v>
      </c>
      <c r="D233" s="48">
        <v>1449.9957269884981</v>
      </c>
      <c r="E233" s="48">
        <v>1432.3826440359699</v>
      </c>
      <c r="F233" s="48">
        <v>1442.0857731057702</v>
      </c>
      <c r="G233" s="48">
        <v>1428.5663449274416</v>
      </c>
      <c r="H233" s="48">
        <v>1424.328746526134</v>
      </c>
      <c r="I233" s="48">
        <v>1417.1584903654493</v>
      </c>
      <c r="J233" s="48">
        <v>1400.7065252644302</v>
      </c>
      <c r="K233" s="48">
        <v>1382.580783135912</v>
      </c>
      <c r="L233" s="48">
        <v>1366.7928348289574</v>
      </c>
      <c r="M233" s="48">
        <v>1346.2186388395435</v>
      </c>
      <c r="N233" s="48">
        <v>1348.4079429031062</v>
      </c>
      <c r="O233" s="48">
        <v>1275.2378055764291</v>
      </c>
      <c r="P233" s="48">
        <v>1305.7472990720494</v>
      </c>
      <c r="Q233" s="48">
        <v>1254.8609779118533</v>
      </c>
    </row>
    <row r="234" spans="1:17" ht="11.45" customHeight="1">
      <c r="A234" s="22" t="s">
        <v>25</v>
      </c>
      <c r="B234" s="49">
        <v>490.14625969046824</v>
      </c>
      <c r="C234" s="49">
        <v>487.91550783289074</v>
      </c>
      <c r="D234" s="49">
        <v>485.4488000068813</v>
      </c>
      <c r="E234" s="49">
        <v>513.41673644350567</v>
      </c>
      <c r="F234" s="49">
        <v>504.3405411669637</v>
      </c>
      <c r="G234" s="49">
        <v>502.87525916992092</v>
      </c>
      <c r="H234" s="49">
        <v>459.34554665589872</v>
      </c>
      <c r="I234" s="49">
        <v>434.61224435116969</v>
      </c>
      <c r="J234" s="49">
        <v>420.04179142154771</v>
      </c>
      <c r="K234" s="49">
        <v>393.91535917539471</v>
      </c>
      <c r="L234" s="49">
        <v>377.75623412473669</v>
      </c>
      <c r="M234" s="49">
        <v>378.13260951756229</v>
      </c>
      <c r="N234" s="49">
        <v>353.30138997798088</v>
      </c>
      <c r="O234" s="49">
        <v>326.75575277318302</v>
      </c>
      <c r="P234" s="49">
        <v>328.19392578556034</v>
      </c>
      <c r="Q234" s="49">
        <v>317.17786472943459</v>
      </c>
    </row>
    <row r="235" spans="1:17" ht="11.45" customHeight="1">
      <c r="A235" s="22" t="s">
        <v>26</v>
      </c>
      <c r="B235" s="49">
        <v>1470.7657376889392</v>
      </c>
      <c r="C235" s="49">
        <v>1468.1462771964473</v>
      </c>
      <c r="D235" s="49">
        <v>1465.2412368330736</v>
      </c>
      <c r="E235" s="49">
        <v>1462.5789712557332</v>
      </c>
      <c r="F235" s="49">
        <v>1462.0520911001086</v>
      </c>
      <c r="G235" s="49">
        <v>1457.8562605671377</v>
      </c>
      <c r="H235" s="49">
        <v>1449.0285919105402</v>
      </c>
      <c r="I235" s="49">
        <v>1441.6035986361428</v>
      </c>
      <c r="J235" s="49">
        <v>1426.9846964738488</v>
      </c>
      <c r="K235" s="49">
        <v>1404.5861566925271</v>
      </c>
      <c r="L235" s="49">
        <v>1393.4996527890492</v>
      </c>
      <c r="M235" s="49">
        <v>1381.9037947187462</v>
      </c>
      <c r="N235" s="49">
        <v>1373.6529804646987</v>
      </c>
      <c r="O235" s="49">
        <v>1357.4438131362051</v>
      </c>
      <c r="P235" s="49">
        <v>1347.6321737725418</v>
      </c>
      <c r="Q235" s="49">
        <v>1338.5599289903514</v>
      </c>
    </row>
    <row r="236" spans="1:17" ht="11.45" customHeight="1">
      <c r="A236" s="22" t="s">
        <v>27</v>
      </c>
      <c r="B236" s="49">
        <v>1028.3835611582938</v>
      </c>
      <c r="C236" s="49">
        <v>1037.6544054083265</v>
      </c>
      <c r="D236" s="49">
        <v>1048.0533977817443</v>
      </c>
      <c r="E236" s="49">
        <v>1034.5302217505762</v>
      </c>
      <c r="F236" s="49">
        <v>1035.0580995504693</v>
      </c>
      <c r="G236" s="49">
        <v>1030.3308269743081</v>
      </c>
      <c r="H236" s="49">
        <v>1038.6312981497949</v>
      </c>
      <c r="I236" s="49">
        <v>1045.550087492086</v>
      </c>
      <c r="J236" s="49">
        <v>1038.199473058434</v>
      </c>
      <c r="K236" s="49">
        <v>1020.8883017388611</v>
      </c>
      <c r="L236" s="49">
        <v>1007.8295730104729</v>
      </c>
      <c r="M236" s="49">
        <v>994.18137523065081</v>
      </c>
      <c r="N236" s="49">
        <v>977.25201600555806</v>
      </c>
      <c r="O236" s="49">
        <v>967.88643989716775</v>
      </c>
      <c r="P236" s="49">
        <v>961.72052760016516</v>
      </c>
      <c r="Q236" s="49">
        <v>950.87597811020021</v>
      </c>
    </row>
    <row r="237" spans="1:17" ht="11.45" customHeight="1">
      <c r="A237" s="22" t="s">
        <v>28</v>
      </c>
      <c r="B237" s="49">
        <v>0</v>
      </c>
      <c r="C237" s="49">
        <v>924.55868556522034</v>
      </c>
      <c r="D237" s="49">
        <v>925.02198289568787</v>
      </c>
      <c r="E237" s="49">
        <v>920.16170268033511</v>
      </c>
      <c r="F237" s="49">
        <v>928.03143498538145</v>
      </c>
      <c r="G237" s="49">
        <v>947.93207441337972</v>
      </c>
      <c r="H237" s="49">
        <v>929.27259912506656</v>
      </c>
      <c r="I237" s="49">
        <v>928.9620790883514</v>
      </c>
      <c r="J237" s="49">
        <v>907.9318869523272</v>
      </c>
      <c r="K237" s="49">
        <v>917.44747392967599</v>
      </c>
      <c r="L237" s="49">
        <v>911.35102195505362</v>
      </c>
      <c r="M237" s="49">
        <v>877.73998608076465</v>
      </c>
      <c r="N237" s="49">
        <v>878.55647217430783</v>
      </c>
      <c r="O237" s="49">
        <v>887.318904095824</v>
      </c>
      <c r="P237" s="49">
        <v>886.44716754582896</v>
      </c>
      <c r="Q237" s="49">
        <v>847.26501689907468</v>
      </c>
    </row>
    <row r="238" spans="1:17" ht="11.45" customHeight="1">
      <c r="A238" s="22" t="s">
        <v>30</v>
      </c>
      <c r="B238" s="49">
        <v>0</v>
      </c>
      <c r="C238" s="49">
        <v>0</v>
      </c>
      <c r="D238" s="49">
        <v>0</v>
      </c>
      <c r="E238" s="49">
        <v>0</v>
      </c>
      <c r="F238" s="49">
        <v>0</v>
      </c>
      <c r="G238" s="49">
        <v>0</v>
      </c>
      <c r="H238" s="49">
        <v>0</v>
      </c>
      <c r="I238" s="49">
        <v>0</v>
      </c>
      <c r="J238" s="49">
        <v>0</v>
      </c>
      <c r="K238" s="49">
        <v>0</v>
      </c>
      <c r="L238" s="49">
        <v>0</v>
      </c>
      <c r="M238" s="49">
        <v>0</v>
      </c>
      <c r="N238" s="49">
        <v>0</v>
      </c>
      <c r="O238" s="49">
        <v>0</v>
      </c>
      <c r="P238" s="49">
        <v>0</v>
      </c>
      <c r="Q238" s="49">
        <v>0</v>
      </c>
    </row>
    <row r="239" spans="1:17" ht="11.45" customHeight="1">
      <c r="A239" s="16" t="s">
        <v>32</v>
      </c>
      <c r="B239" s="46"/>
      <c r="C239" s="46"/>
      <c r="D239" s="46"/>
      <c r="E239" s="46"/>
      <c r="F239" s="46"/>
      <c r="G239" s="46"/>
      <c r="H239" s="46"/>
      <c r="I239" s="46"/>
      <c r="J239" s="46"/>
      <c r="K239" s="46"/>
      <c r="L239" s="46"/>
      <c r="M239" s="46"/>
      <c r="N239" s="46"/>
      <c r="O239" s="46"/>
      <c r="P239" s="46"/>
      <c r="Q239" s="46"/>
    </row>
    <row r="240" spans="1:17" ht="11.45" customHeight="1">
      <c r="A240" s="18" t="s">
        <v>33</v>
      </c>
      <c r="B240" s="47">
        <v>212.04574061632337</v>
      </c>
      <c r="C240" s="47">
        <v>213.06914289823899</v>
      </c>
      <c r="D240" s="47">
        <v>214.28957153258386</v>
      </c>
      <c r="E240" s="47">
        <v>213.42937149686824</v>
      </c>
      <c r="F240" s="47">
        <v>210.91181847118432</v>
      </c>
      <c r="G240" s="47">
        <v>210.94383191680163</v>
      </c>
      <c r="H240" s="47">
        <v>211.64277817558269</v>
      </c>
      <c r="I240" s="47">
        <v>210.23790834967414</v>
      </c>
      <c r="J240" s="47">
        <v>202.23437688203146</v>
      </c>
      <c r="K240" s="47">
        <v>194.92559468443665</v>
      </c>
      <c r="L240" s="47">
        <v>187.42035951361251</v>
      </c>
      <c r="M240" s="47">
        <v>180.92720782855233</v>
      </c>
      <c r="N240" s="47">
        <v>179.50170319472082</v>
      </c>
      <c r="O240" s="47">
        <v>172.83215387016207</v>
      </c>
      <c r="P240" s="47">
        <v>169.11137653384171</v>
      </c>
      <c r="Q240" s="47">
        <v>169.07275604766573</v>
      </c>
    </row>
    <row r="241" spans="1:17" ht="11.45" customHeight="1">
      <c r="A241" s="22" t="s">
        <v>25</v>
      </c>
      <c r="B241" s="49">
        <v>201.44079278909868</v>
      </c>
      <c r="C241" s="49">
        <v>205.34413109929227</v>
      </c>
      <c r="D241" s="49">
        <v>209.76994521346012</v>
      </c>
      <c r="E241" s="49">
        <v>200.65867713325397</v>
      </c>
      <c r="F241" s="49">
        <v>212.16711952858643</v>
      </c>
      <c r="G241" s="49">
        <v>205.35434019522054</v>
      </c>
      <c r="H241" s="49">
        <v>201.56239249692331</v>
      </c>
      <c r="I241" s="49">
        <v>194.15728847227749</v>
      </c>
      <c r="J241" s="49">
        <v>186.56060535744416</v>
      </c>
      <c r="K241" s="49">
        <v>177.36900545422083</v>
      </c>
      <c r="L241" s="49">
        <v>168.71359698778491</v>
      </c>
      <c r="M241" s="49">
        <v>165.85207076470809</v>
      </c>
      <c r="N241" s="49">
        <v>162.80080572313406</v>
      </c>
      <c r="O241" s="49">
        <v>154.08634580342022</v>
      </c>
      <c r="P241" s="49">
        <v>151.00862986003062</v>
      </c>
      <c r="Q241" s="49">
        <v>155.49655291173363</v>
      </c>
    </row>
    <row r="242" spans="1:17" ht="11.45" customHeight="1">
      <c r="A242" s="22" t="s">
        <v>26</v>
      </c>
      <c r="B242" s="49">
        <v>212.69062266829209</v>
      </c>
      <c r="C242" s="49">
        <v>213.57282006357579</v>
      </c>
      <c r="D242" s="49">
        <v>214.55733167554371</v>
      </c>
      <c r="E242" s="49">
        <v>214.91787287308318</v>
      </c>
      <c r="F242" s="49">
        <v>210.93299827942695</v>
      </c>
      <c r="G242" s="49">
        <v>211.62545525443056</v>
      </c>
      <c r="H242" s="49">
        <v>212.68831590503046</v>
      </c>
      <c r="I242" s="49">
        <v>211.4298311784211</v>
      </c>
      <c r="J242" s="49">
        <v>204.15116492130761</v>
      </c>
      <c r="K242" s="49">
        <v>196.4628584601287</v>
      </c>
      <c r="L242" s="49">
        <v>189.55983569668538</v>
      </c>
      <c r="M242" s="49">
        <v>182.22126733044254</v>
      </c>
      <c r="N242" s="49">
        <v>181.60982842415936</v>
      </c>
      <c r="O242" s="49">
        <v>175.36463727667029</v>
      </c>
      <c r="P242" s="49">
        <v>170.87273321885078</v>
      </c>
      <c r="Q242" s="49">
        <v>170.59315182181453</v>
      </c>
    </row>
    <row r="243" spans="1:17" ht="11.45" customHeight="1">
      <c r="A243" s="22" t="s">
        <v>27</v>
      </c>
      <c r="B243" s="49">
        <v>242.42525132874908</v>
      </c>
      <c r="C243" s="49">
        <v>234.67870668791156</v>
      </c>
      <c r="D243" s="49">
        <v>226.36140869093367</v>
      </c>
      <c r="E243" s="49">
        <v>215.26649005145171</v>
      </c>
      <c r="F243" s="49">
        <v>213.6270616988368</v>
      </c>
      <c r="G243" s="49">
        <v>190.71974864052189</v>
      </c>
      <c r="H243" s="49">
        <v>195.51452728002377</v>
      </c>
      <c r="I243" s="49">
        <v>195.59869356187372</v>
      </c>
      <c r="J243" s="49">
        <v>212.2526371999835</v>
      </c>
      <c r="K243" s="49">
        <v>201.89873613809416</v>
      </c>
      <c r="L243" s="49">
        <v>191.68250603931781</v>
      </c>
      <c r="M243" s="49">
        <v>201.93790460874504</v>
      </c>
      <c r="N243" s="49">
        <v>165.74584214921435</v>
      </c>
      <c r="O243" s="49">
        <v>148.68118032860929</v>
      </c>
      <c r="P243" s="49">
        <v>141.50321120973993</v>
      </c>
      <c r="Q243" s="49">
        <v>163.32559903813413</v>
      </c>
    </row>
    <row r="244" spans="1:17" ht="11.45" customHeight="1">
      <c r="A244" s="22" t="s">
        <v>28</v>
      </c>
      <c r="B244" s="49">
        <v>207.88399619641083</v>
      </c>
      <c r="C244" s="49">
        <v>206.17089403782543</v>
      </c>
      <c r="D244" s="49">
        <v>204.28399922399061</v>
      </c>
      <c r="E244" s="49">
        <v>195.9813291039714</v>
      </c>
      <c r="F244" s="49">
        <v>200.54831212760317</v>
      </c>
      <c r="G244" s="49">
        <v>193.49680407239404</v>
      </c>
      <c r="H244" s="49">
        <v>208.68219906098415</v>
      </c>
      <c r="I244" s="49">
        <v>189.49351932998249</v>
      </c>
      <c r="J244" s="49">
        <v>177.64576261293973</v>
      </c>
      <c r="K244" s="49">
        <v>169.94465038056586</v>
      </c>
      <c r="L244" s="49">
        <v>166.52314192115867</v>
      </c>
      <c r="M244" s="49">
        <v>157.0219819801103</v>
      </c>
      <c r="N244" s="49">
        <v>157.12618967724899</v>
      </c>
      <c r="O244" s="49">
        <v>159.7213743717422</v>
      </c>
      <c r="P244" s="49">
        <v>142.66613259829424</v>
      </c>
      <c r="Q244" s="49">
        <v>144.39902366682119</v>
      </c>
    </row>
    <row r="245" spans="1:17" ht="11.45" customHeight="1">
      <c r="A245" s="22" t="s">
        <v>30</v>
      </c>
      <c r="B245" s="49">
        <v>0</v>
      </c>
      <c r="C245" s="49">
        <v>0</v>
      </c>
      <c r="D245" s="49">
        <v>0</v>
      </c>
      <c r="E245" s="49">
        <v>0</v>
      </c>
      <c r="F245" s="49">
        <v>0</v>
      </c>
      <c r="G245" s="49">
        <v>0</v>
      </c>
      <c r="H245" s="49">
        <v>0</v>
      </c>
      <c r="I245" s="49">
        <v>0</v>
      </c>
      <c r="J245" s="49">
        <v>0</v>
      </c>
      <c r="K245" s="49">
        <v>0</v>
      </c>
      <c r="L245" s="49">
        <v>0</v>
      </c>
      <c r="M245" s="49">
        <v>0</v>
      </c>
      <c r="N245" s="49">
        <v>0</v>
      </c>
      <c r="O245" s="49">
        <v>0</v>
      </c>
      <c r="P245" s="49">
        <v>0</v>
      </c>
      <c r="Q245" s="49">
        <v>0</v>
      </c>
    </row>
    <row r="246" spans="1:17" ht="11.45" customHeight="1">
      <c r="A246" s="20" t="s">
        <v>34</v>
      </c>
      <c r="B246" s="48">
        <v>1232.9845043433318</v>
      </c>
      <c r="C246" s="48">
        <v>1221.9771875347269</v>
      </c>
      <c r="D246" s="48">
        <v>1208.9003915340923</v>
      </c>
      <c r="E246" s="48">
        <v>1214.1024043384152</v>
      </c>
      <c r="F246" s="48">
        <v>1215.1527175627077</v>
      </c>
      <c r="G246" s="48">
        <v>1208.7082225780446</v>
      </c>
      <c r="H246" s="48">
        <v>1193.0930025020498</v>
      </c>
      <c r="I246" s="48">
        <v>1191.745575540285</v>
      </c>
      <c r="J246" s="48">
        <v>1178.5191433175348</v>
      </c>
      <c r="K246" s="48">
        <v>1186.5463440716055</v>
      </c>
      <c r="L246" s="48">
        <v>1189.0170359388208</v>
      </c>
      <c r="M246" s="48">
        <v>1177.5068954755204</v>
      </c>
      <c r="N246" s="48">
        <v>1170.3067806184779</v>
      </c>
      <c r="O246" s="48">
        <v>1155.0057772965899</v>
      </c>
      <c r="P246" s="48">
        <v>1139.2471148745394</v>
      </c>
      <c r="Q246" s="48">
        <v>1143.0669061847632</v>
      </c>
    </row>
    <row r="247" spans="1:17" ht="11.45" customHeight="1">
      <c r="A247" s="22" t="s">
        <v>35</v>
      </c>
      <c r="B247" s="49">
        <v>1207.415977549407</v>
      </c>
      <c r="C247" s="49">
        <v>1192.8313580770798</v>
      </c>
      <c r="D247" s="49">
        <v>1181.7631140688791</v>
      </c>
      <c r="E247" s="49">
        <v>1191.4783107824146</v>
      </c>
      <c r="F247" s="49">
        <v>1185.817600868686</v>
      </c>
      <c r="G247" s="49">
        <v>1190.317551719249</v>
      </c>
      <c r="H247" s="49">
        <v>1172.8947793390312</v>
      </c>
      <c r="I247" s="49">
        <v>1170.1759169335023</v>
      </c>
      <c r="J247" s="49">
        <v>1157.7224183619592</v>
      </c>
      <c r="K247" s="49">
        <v>1174.51925260147</v>
      </c>
      <c r="L247" s="49">
        <v>1167.0834422872204</v>
      </c>
      <c r="M247" s="49">
        <v>1160.9804040205356</v>
      </c>
      <c r="N247" s="49">
        <v>1150.052438798223</v>
      </c>
      <c r="O247" s="49">
        <v>1132.4190812805646</v>
      </c>
      <c r="P247" s="49">
        <v>1119.2762465210849</v>
      </c>
      <c r="Q247" s="49">
        <v>1127.2332810990667</v>
      </c>
    </row>
    <row r="248" spans="1:17" ht="11.45" customHeight="1">
      <c r="A248" s="24" t="s">
        <v>36</v>
      </c>
      <c r="B248" s="50">
        <v>1297.342739061781</v>
      </c>
      <c r="C248" s="50">
        <v>1295.3398082448432</v>
      </c>
      <c r="D248" s="50">
        <v>1293.1179560863609</v>
      </c>
      <c r="E248" s="50">
        <v>1290.3513365829238</v>
      </c>
      <c r="F248" s="50">
        <v>1287.0469797667995</v>
      </c>
      <c r="G248" s="50">
        <v>1283.2132228057665</v>
      </c>
      <c r="H248" s="50">
        <v>1278.859658012768</v>
      </c>
      <c r="I248" s="50">
        <v>1273.9970737615261</v>
      </c>
      <c r="J248" s="50">
        <v>1268.6373889751799</v>
      </c>
      <c r="K248" s="50">
        <v>1262.7935819069451</v>
      </c>
      <c r="L248" s="50">
        <v>1256.479613997215</v>
      </c>
      <c r="M248" s="50">
        <v>1249.7103496037621</v>
      </c>
      <c r="N248" s="50">
        <v>1242.5014724325335</v>
      </c>
      <c r="O248" s="50">
        <v>1234.8693995062392</v>
      </c>
      <c r="P248" s="50">
        <v>1226.8311934882181</v>
      </c>
      <c r="Q248" s="50">
        <v>1218.4044741792329</v>
      </c>
    </row>
  </sheetData>
  <mergeCells count="1">
    <mergeCell ref="B57:Q57"/>
  </mergeCells>
  <pageMargins left="0.39370078740157483" right="0.39370078740157483" top="0.39370078740157483" bottom="0.39370078740157483" header="0.31496062992125984" footer="0.31496062992125984"/>
  <pageSetup paperSize="9" scale="2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16C29-F7FC-4EFF-9E75-476B4EFF7F2C}">
  <sheetPr>
    <pageSetUpPr fitToPage="1"/>
  </sheetPr>
  <dimension ref="A1:S135"/>
  <sheetViews>
    <sheetView showGridLines="0" zoomScaleNormal="100" workbookViewId="0">
      <pane xSplit="1" ySplit="1" topLeftCell="C2" activePane="bottomRight" state="frozen"/>
      <selection activeCell="D1" sqref="D1"/>
      <selection pane="topRight" activeCell="D1" sqref="D1"/>
      <selection pane="bottomLeft" activeCell="D1" sqref="D1"/>
      <selection pane="bottomRight" activeCell="S41" sqref="S41"/>
    </sheetView>
  </sheetViews>
  <sheetFormatPr defaultColWidth="9.1328125" defaultRowHeight="11.45" customHeight="1"/>
  <cols>
    <col min="1" max="1" width="50.73046875" style="13" customWidth="1"/>
    <col min="2" max="17" width="10.73046875" style="26" customWidth="1"/>
    <col min="18" max="16384" width="9.1328125" style="13"/>
  </cols>
  <sheetData>
    <row r="1" spans="1:17" ht="13.5" customHeight="1">
      <c r="A1" s="11" t="s">
        <v>80</v>
      </c>
      <c r="B1" s="12">
        <v>2000</v>
      </c>
      <c r="C1" s="12">
        <v>2001</v>
      </c>
      <c r="D1" s="12">
        <v>2002</v>
      </c>
      <c r="E1" s="12">
        <v>2003</v>
      </c>
      <c r="F1" s="12">
        <v>2004</v>
      </c>
      <c r="G1" s="12">
        <v>2005</v>
      </c>
      <c r="H1" s="12">
        <v>2006</v>
      </c>
      <c r="I1" s="12">
        <v>2007</v>
      </c>
      <c r="J1" s="12">
        <v>2008</v>
      </c>
      <c r="K1" s="12">
        <v>2009</v>
      </c>
      <c r="L1" s="12">
        <v>2010</v>
      </c>
      <c r="M1" s="12">
        <v>2011</v>
      </c>
      <c r="N1" s="12">
        <v>2012</v>
      </c>
      <c r="O1" s="12">
        <v>2013</v>
      </c>
      <c r="P1" s="12">
        <v>2014</v>
      </c>
      <c r="Q1" s="12">
        <v>2015</v>
      </c>
    </row>
    <row r="2" spans="1:17" ht="11.45" customHeight="1">
      <c r="B2" s="13"/>
      <c r="C2" s="13"/>
      <c r="D2" s="13"/>
      <c r="E2" s="13"/>
      <c r="F2" s="13"/>
      <c r="G2" s="13"/>
      <c r="H2" s="13"/>
      <c r="I2" s="13"/>
      <c r="J2" s="13"/>
      <c r="K2" s="13"/>
      <c r="L2" s="13"/>
      <c r="M2" s="13"/>
      <c r="N2" s="13"/>
      <c r="O2" s="13"/>
      <c r="P2" s="13"/>
      <c r="Q2" s="13"/>
    </row>
    <row r="3" spans="1:17" ht="11.45" customHeight="1">
      <c r="A3" s="14" t="s">
        <v>81</v>
      </c>
      <c r="B3" s="45"/>
      <c r="C3" s="45"/>
      <c r="D3" s="45"/>
      <c r="E3" s="45"/>
      <c r="F3" s="45"/>
      <c r="G3" s="45"/>
      <c r="H3" s="45"/>
      <c r="I3" s="45"/>
      <c r="J3" s="45"/>
      <c r="K3" s="45"/>
      <c r="L3" s="45"/>
      <c r="M3" s="45"/>
      <c r="N3" s="45"/>
      <c r="O3" s="45"/>
      <c r="P3" s="45"/>
      <c r="Q3" s="45"/>
    </row>
    <row r="4" spans="1:17" ht="11.45" customHeight="1">
      <c r="A4" s="16" t="s">
        <v>82</v>
      </c>
      <c r="B4" s="17">
        <f t="shared" ref="B4:Q4" si="0">SUM(B5,B6,B9)</f>
        <v>451602.27583365241</v>
      </c>
      <c r="C4" s="17">
        <f t="shared" si="0"/>
        <v>454490.04106434173</v>
      </c>
      <c r="D4" s="17">
        <f t="shared" si="0"/>
        <v>447799.87801795464</v>
      </c>
      <c r="E4" s="17">
        <f t="shared" si="0"/>
        <v>444529.38414705161</v>
      </c>
      <c r="F4" s="17">
        <f t="shared" si="0"/>
        <v>454157.6772152441</v>
      </c>
      <c r="G4" s="17">
        <f t="shared" si="0"/>
        <v>463484.70238087868</v>
      </c>
      <c r="H4" s="17">
        <f t="shared" si="0"/>
        <v>477214.02677690779</v>
      </c>
      <c r="I4" s="17">
        <f t="shared" si="0"/>
        <v>486365.87698689842</v>
      </c>
      <c r="J4" s="17">
        <f t="shared" si="0"/>
        <v>505321.48856848199</v>
      </c>
      <c r="K4" s="17">
        <f t="shared" si="0"/>
        <v>498194.40075087151</v>
      </c>
      <c r="L4" s="17">
        <f t="shared" si="0"/>
        <v>502897.00041386345</v>
      </c>
      <c r="M4" s="17">
        <f t="shared" si="0"/>
        <v>512478.0027032792</v>
      </c>
      <c r="N4" s="17">
        <f t="shared" si="0"/>
        <v>519793.42861883767</v>
      </c>
      <c r="O4" s="17">
        <f t="shared" si="0"/>
        <v>525935.89730185852</v>
      </c>
      <c r="P4" s="17">
        <f t="shared" si="0"/>
        <v>534380.09085520636</v>
      </c>
      <c r="Q4" s="17">
        <f t="shared" si="0"/>
        <v>544261.48886478855</v>
      </c>
    </row>
    <row r="5" spans="1:17" ht="11.45" customHeight="1">
      <c r="A5" s="57" t="s">
        <v>83</v>
      </c>
      <c r="B5" s="58">
        <v>80092.482669744102</v>
      </c>
      <c r="C5" s="58">
        <v>80895.154984900219</v>
      </c>
      <c r="D5" s="58">
        <v>81671.392689150176</v>
      </c>
      <c r="E5" s="58">
        <v>82090.069795556134</v>
      </c>
      <c r="F5" s="58">
        <v>85340.137436244113</v>
      </c>
      <c r="G5" s="58">
        <v>86085.197458878698</v>
      </c>
      <c r="H5" s="58">
        <v>87859.128160907843</v>
      </c>
      <c r="I5" s="58">
        <v>89972.419987898509</v>
      </c>
      <c r="J5" s="58">
        <v>93543.54812448204</v>
      </c>
      <c r="K5" s="58">
        <v>93457.982411954523</v>
      </c>
      <c r="L5" s="58">
        <v>96121.432668023423</v>
      </c>
      <c r="M5" s="58">
        <v>97346.018609899213</v>
      </c>
      <c r="N5" s="58">
        <v>98922.469833189447</v>
      </c>
      <c r="O5" s="58">
        <v>99351.662948261539</v>
      </c>
      <c r="P5" s="58">
        <v>100626.64467596635</v>
      </c>
      <c r="Q5" s="58">
        <v>102363.4431270354</v>
      </c>
    </row>
    <row r="6" spans="1:17" ht="11.45" customHeight="1">
      <c r="A6" s="20" t="s">
        <v>84</v>
      </c>
      <c r="B6" s="21">
        <f t="shared" ref="B6:Q6" si="1">SUM(B7:B8)</f>
        <v>312713.7931639083</v>
      </c>
      <c r="C6" s="21">
        <f t="shared" si="1"/>
        <v>308468.88607944152</v>
      </c>
      <c r="D6" s="21">
        <f t="shared" si="1"/>
        <v>298123.48532880447</v>
      </c>
      <c r="E6" s="21">
        <f t="shared" si="1"/>
        <v>291778.31435149547</v>
      </c>
      <c r="F6" s="21">
        <f t="shared" si="1"/>
        <v>292706.53977899998</v>
      </c>
      <c r="G6" s="21">
        <f t="shared" si="1"/>
        <v>297286.50492199999</v>
      </c>
      <c r="H6" s="21">
        <f t="shared" si="1"/>
        <v>305039.89861599996</v>
      </c>
      <c r="I6" s="21">
        <f t="shared" si="1"/>
        <v>307698.45699899993</v>
      </c>
      <c r="J6" s="21">
        <f t="shared" si="1"/>
        <v>314174.94044399995</v>
      </c>
      <c r="K6" s="21">
        <f t="shared" si="1"/>
        <v>300636.41833891696</v>
      </c>
      <c r="L6" s="21">
        <f t="shared" si="1"/>
        <v>300906.18940240197</v>
      </c>
      <c r="M6" s="21">
        <f t="shared" si="1"/>
        <v>306393.98409337999</v>
      </c>
      <c r="N6" s="21">
        <f t="shared" si="1"/>
        <v>311066.95878564822</v>
      </c>
      <c r="O6" s="21">
        <f t="shared" si="1"/>
        <v>314916.23435359693</v>
      </c>
      <c r="P6" s="21">
        <f t="shared" si="1"/>
        <v>323013.44617924001</v>
      </c>
      <c r="Q6" s="21">
        <f t="shared" si="1"/>
        <v>328225.04573775316</v>
      </c>
    </row>
    <row r="7" spans="1:17" ht="11.45" customHeight="1">
      <c r="A7" s="22" t="s">
        <v>72</v>
      </c>
      <c r="B7" s="23">
        <v>94958.094514693265</v>
      </c>
      <c r="C7" s="23">
        <v>89488.362473938469</v>
      </c>
      <c r="D7" s="23">
        <v>90636.007618145624</v>
      </c>
      <c r="E7" s="23">
        <v>90561.06636248478</v>
      </c>
      <c r="F7" s="23">
        <v>94453.223065712344</v>
      </c>
      <c r="G7" s="23">
        <v>89472.839564654336</v>
      </c>
      <c r="H7" s="23">
        <v>92990.896334144592</v>
      </c>
      <c r="I7" s="23">
        <v>99552.466277372092</v>
      </c>
      <c r="J7" s="23">
        <v>98017.076794046327</v>
      </c>
      <c r="K7" s="23">
        <v>88283.44526786865</v>
      </c>
      <c r="L7" s="23">
        <v>89161.156273435219</v>
      </c>
      <c r="M7" s="23">
        <v>89069.632095096502</v>
      </c>
      <c r="N7" s="23">
        <v>93793.007536626392</v>
      </c>
      <c r="O7" s="23">
        <v>92979.997326631594</v>
      </c>
      <c r="P7" s="23">
        <v>97173.339677932847</v>
      </c>
      <c r="Q7" s="23">
        <v>98021.668507362105</v>
      </c>
    </row>
    <row r="8" spans="1:17" ht="11.45" customHeight="1">
      <c r="A8" s="22" t="s">
        <v>85</v>
      </c>
      <c r="B8" s="23">
        <v>217755.69864921505</v>
      </c>
      <c r="C8" s="23">
        <v>218980.52360550303</v>
      </c>
      <c r="D8" s="23">
        <v>207487.47771065886</v>
      </c>
      <c r="E8" s="23">
        <v>201217.24798901068</v>
      </c>
      <c r="F8" s="23">
        <v>198253.31671328761</v>
      </c>
      <c r="G8" s="23">
        <v>207813.66535734566</v>
      </c>
      <c r="H8" s="23">
        <v>212049.00228185538</v>
      </c>
      <c r="I8" s="23">
        <v>208145.99072162787</v>
      </c>
      <c r="J8" s="23">
        <v>216157.86364995362</v>
      </c>
      <c r="K8" s="23">
        <v>212352.9730710483</v>
      </c>
      <c r="L8" s="23">
        <v>211745.03312896675</v>
      </c>
      <c r="M8" s="23">
        <v>217324.3519982835</v>
      </c>
      <c r="N8" s="23">
        <v>217273.95124902183</v>
      </c>
      <c r="O8" s="23">
        <v>221936.23702696536</v>
      </c>
      <c r="P8" s="23">
        <v>225840.10650130719</v>
      </c>
      <c r="Q8" s="23">
        <v>230203.37723039108</v>
      </c>
    </row>
    <row r="9" spans="1:17" ht="11.45" customHeight="1">
      <c r="A9" s="59" t="s">
        <v>86</v>
      </c>
      <c r="B9" s="60">
        <v>58796</v>
      </c>
      <c r="C9" s="60">
        <v>65126</v>
      </c>
      <c r="D9" s="60">
        <v>68005</v>
      </c>
      <c r="E9" s="60">
        <v>70661</v>
      </c>
      <c r="F9" s="60">
        <v>76111</v>
      </c>
      <c r="G9" s="60">
        <v>80113</v>
      </c>
      <c r="H9" s="60">
        <v>84315</v>
      </c>
      <c r="I9" s="60">
        <v>88695</v>
      </c>
      <c r="J9" s="60">
        <v>97603</v>
      </c>
      <c r="K9" s="60">
        <v>104100</v>
      </c>
      <c r="L9" s="60">
        <v>105869.378343438</v>
      </c>
      <c r="M9" s="60">
        <v>108738</v>
      </c>
      <c r="N9" s="60">
        <v>109804</v>
      </c>
      <c r="O9" s="60">
        <v>111668</v>
      </c>
      <c r="P9" s="60">
        <v>110740</v>
      </c>
      <c r="Q9" s="60">
        <v>113673</v>
      </c>
    </row>
    <row r="10" spans="1:17" ht="11.45" customHeight="1">
      <c r="A10" s="16" t="s">
        <v>87</v>
      </c>
      <c r="B10" s="17">
        <f t="shared" ref="B10:Q10" si="2">SUM(B11:B12)</f>
        <v>405463.75464222406</v>
      </c>
      <c r="C10" s="17">
        <f t="shared" si="2"/>
        <v>388048.30225225701</v>
      </c>
      <c r="D10" s="17">
        <f t="shared" si="2"/>
        <v>385983.19255303114</v>
      </c>
      <c r="E10" s="17">
        <f t="shared" si="2"/>
        <v>394375.26875462406</v>
      </c>
      <c r="F10" s="17">
        <f t="shared" si="2"/>
        <v>419326.37026043289</v>
      </c>
      <c r="G10" s="17">
        <f t="shared" si="2"/>
        <v>416024.18045013299</v>
      </c>
      <c r="H10" s="17">
        <f t="shared" si="2"/>
        <v>438164.92025294498</v>
      </c>
      <c r="I10" s="17">
        <f t="shared" si="2"/>
        <v>452000</v>
      </c>
      <c r="J10" s="17">
        <f t="shared" si="2"/>
        <v>442762.99999999994</v>
      </c>
      <c r="K10" s="17">
        <f t="shared" si="2"/>
        <v>363541</v>
      </c>
      <c r="L10" s="17">
        <f t="shared" si="2"/>
        <v>393531</v>
      </c>
      <c r="M10" s="17">
        <f t="shared" si="2"/>
        <v>422097</v>
      </c>
      <c r="N10" s="17">
        <f t="shared" si="2"/>
        <v>406661</v>
      </c>
      <c r="O10" s="17">
        <f t="shared" si="2"/>
        <v>406720</v>
      </c>
      <c r="P10" s="17">
        <f t="shared" si="2"/>
        <v>410824</v>
      </c>
      <c r="Q10" s="17">
        <f t="shared" si="2"/>
        <v>417540.00000000006</v>
      </c>
    </row>
    <row r="11" spans="1:17" ht="11.45" customHeight="1">
      <c r="A11" s="61" t="s">
        <v>72</v>
      </c>
      <c r="B11" s="23">
        <v>103387.34686691966</v>
      </c>
      <c r="C11" s="23">
        <v>99899.293581711507</v>
      </c>
      <c r="D11" s="23">
        <v>101876.02772437516</v>
      </c>
      <c r="E11" s="23">
        <v>112030.11889715836</v>
      </c>
      <c r="F11" s="23">
        <v>124146.69541196451</v>
      </c>
      <c r="G11" s="23">
        <v>121499.19608032903</v>
      </c>
      <c r="H11" s="23">
        <v>124292.92904935889</v>
      </c>
      <c r="I11" s="23">
        <v>127363.96339880265</v>
      </c>
      <c r="J11" s="23">
        <v>126039.36278636078</v>
      </c>
      <c r="K11" s="23">
        <v>105303.74321560989</v>
      </c>
      <c r="L11" s="23">
        <v>112231.90125764393</v>
      </c>
      <c r="M11" s="23">
        <v>124409.22157856741</v>
      </c>
      <c r="N11" s="23">
        <v>121226.69132282394</v>
      </c>
      <c r="O11" s="23">
        <v>116797.67805865855</v>
      </c>
      <c r="P11" s="23">
        <v>115280.35929938723</v>
      </c>
      <c r="Q11" s="23">
        <v>112537.44252446789</v>
      </c>
    </row>
    <row r="12" spans="1:17" ht="11.45" customHeight="1">
      <c r="A12" s="62" t="s">
        <v>85</v>
      </c>
      <c r="B12" s="25">
        <v>302076.4077753044</v>
      </c>
      <c r="C12" s="25">
        <v>288149.00867054547</v>
      </c>
      <c r="D12" s="25">
        <v>284107.16482865595</v>
      </c>
      <c r="E12" s="25">
        <v>282345.1498574657</v>
      </c>
      <c r="F12" s="25">
        <v>295179.67484846839</v>
      </c>
      <c r="G12" s="25">
        <v>294524.98436980398</v>
      </c>
      <c r="H12" s="25">
        <v>313871.99120358611</v>
      </c>
      <c r="I12" s="25">
        <v>324636.03660119738</v>
      </c>
      <c r="J12" s="25">
        <v>316723.63721363916</v>
      </c>
      <c r="K12" s="25">
        <v>258237.25678439011</v>
      </c>
      <c r="L12" s="25">
        <v>281299.09874235606</v>
      </c>
      <c r="M12" s="25">
        <v>297687.77842143259</v>
      </c>
      <c r="N12" s="25">
        <v>285434.30867717607</v>
      </c>
      <c r="O12" s="25">
        <v>289922.32194134145</v>
      </c>
      <c r="P12" s="25">
        <v>295543.6407006128</v>
      </c>
      <c r="Q12" s="25">
        <v>305002.55747553217</v>
      </c>
    </row>
    <row r="14" spans="1:17" ht="11.45" customHeight="1">
      <c r="A14" s="14" t="s">
        <v>88</v>
      </c>
      <c r="B14" s="45">
        <f t="shared" ref="B14:Q14" si="3">B15+B21</f>
        <v>4642.1332148017018</v>
      </c>
      <c r="C14" s="45">
        <f t="shared" si="3"/>
        <v>4591.0600605003292</v>
      </c>
      <c r="D14" s="45">
        <f t="shared" si="3"/>
        <v>4697.9408840565484</v>
      </c>
      <c r="E14" s="45">
        <f t="shared" si="3"/>
        <v>4812.3785874458044</v>
      </c>
      <c r="F14" s="45">
        <f t="shared" si="3"/>
        <v>4788.8507360942822</v>
      </c>
      <c r="G14" s="45">
        <f t="shared" si="3"/>
        <v>4885.3760136600031</v>
      </c>
      <c r="H14" s="45">
        <f t="shared" si="3"/>
        <v>4872.964194641444</v>
      </c>
      <c r="I14" s="45">
        <f t="shared" si="3"/>
        <v>5006.569913655504</v>
      </c>
      <c r="J14" s="45">
        <f t="shared" si="3"/>
        <v>5060.9420127761096</v>
      </c>
      <c r="K14" s="45">
        <f t="shared" si="3"/>
        <v>5018.1759106605778</v>
      </c>
      <c r="L14" s="45">
        <f t="shared" si="3"/>
        <v>5138.0063101124397</v>
      </c>
      <c r="M14" s="45">
        <f t="shared" si="3"/>
        <v>5219.2607989562002</v>
      </c>
      <c r="N14" s="45">
        <f t="shared" si="3"/>
        <v>5329.3452772712089</v>
      </c>
      <c r="O14" s="45">
        <f t="shared" si="3"/>
        <v>5357.9434142846403</v>
      </c>
      <c r="P14" s="45">
        <f t="shared" si="3"/>
        <v>5318.3910357442292</v>
      </c>
      <c r="Q14" s="45">
        <f t="shared" si="3"/>
        <v>5453.5227930416759</v>
      </c>
    </row>
    <row r="15" spans="1:17" ht="11.45" customHeight="1">
      <c r="A15" s="16" t="s">
        <v>22</v>
      </c>
      <c r="B15" s="46">
        <f t="shared" ref="B15:Q15" si="4">SUM(B16,B17,B20)</f>
        <v>3874.7597451760926</v>
      </c>
      <c r="C15" s="46">
        <f t="shared" si="4"/>
        <v>3852.7850647205705</v>
      </c>
      <c r="D15" s="46">
        <f t="shared" si="4"/>
        <v>3948.4934725471608</v>
      </c>
      <c r="E15" s="46">
        <f t="shared" si="4"/>
        <v>4044.3146379545115</v>
      </c>
      <c r="F15" s="46">
        <f t="shared" si="4"/>
        <v>3981.9124465952009</v>
      </c>
      <c r="G15" s="46">
        <f t="shared" si="4"/>
        <v>4111.9081166013611</v>
      </c>
      <c r="H15" s="46">
        <f t="shared" si="4"/>
        <v>4057.8995003270584</v>
      </c>
      <c r="I15" s="46">
        <f t="shared" si="4"/>
        <v>4163.2407397679253</v>
      </c>
      <c r="J15" s="46">
        <f t="shared" si="4"/>
        <v>4266.5782563944804</v>
      </c>
      <c r="K15" s="46">
        <f t="shared" si="4"/>
        <v>4318.1852765793246</v>
      </c>
      <c r="L15" s="46">
        <f t="shared" si="4"/>
        <v>4395.9133636874867</v>
      </c>
      <c r="M15" s="46">
        <f t="shared" si="4"/>
        <v>4456.6112821630868</v>
      </c>
      <c r="N15" s="46">
        <f t="shared" si="4"/>
        <v>4589.1677008216666</v>
      </c>
      <c r="O15" s="46">
        <f t="shared" si="4"/>
        <v>4635.0644992660127</v>
      </c>
      <c r="P15" s="46">
        <f t="shared" si="4"/>
        <v>4609.3364998567176</v>
      </c>
      <c r="Q15" s="46">
        <f t="shared" si="4"/>
        <v>4726.9442936360856</v>
      </c>
    </row>
    <row r="16" spans="1:17" ht="11.45" customHeight="1">
      <c r="A16" s="57" t="s">
        <v>83</v>
      </c>
      <c r="B16" s="63">
        <v>1063.8047972631971</v>
      </c>
      <c r="C16" s="63">
        <v>1072.8308830470985</v>
      </c>
      <c r="D16" s="63">
        <v>1094.0246587685551</v>
      </c>
      <c r="E16" s="63">
        <v>1102.6100203590365</v>
      </c>
      <c r="F16" s="63">
        <v>1144.4074176202193</v>
      </c>
      <c r="G16" s="63">
        <v>1153.0496553446546</v>
      </c>
      <c r="H16" s="63">
        <v>1169.5555071116523</v>
      </c>
      <c r="I16" s="63">
        <v>1197.530223282896</v>
      </c>
      <c r="J16" s="63">
        <v>1247.6096001581957</v>
      </c>
      <c r="K16" s="63">
        <v>1257.0860770604072</v>
      </c>
      <c r="L16" s="63">
        <v>1287.8069618285695</v>
      </c>
      <c r="M16" s="63">
        <v>1299.611340926579</v>
      </c>
      <c r="N16" s="63">
        <v>1324.9034142263731</v>
      </c>
      <c r="O16" s="63">
        <v>1321.5775535766368</v>
      </c>
      <c r="P16" s="63">
        <v>1328.2921941085579</v>
      </c>
      <c r="Q16" s="63">
        <v>1344.6095261308949</v>
      </c>
    </row>
    <row r="17" spans="1:17" ht="11.45" customHeight="1">
      <c r="A17" s="20" t="s">
        <v>84</v>
      </c>
      <c r="B17" s="48">
        <f t="shared" ref="B17:Q17" si="5">SUM(B18:B19)</f>
        <v>2599.2504572165071</v>
      </c>
      <c r="C17" s="48">
        <f t="shared" si="5"/>
        <v>2546.1066495338528</v>
      </c>
      <c r="D17" s="48">
        <f t="shared" si="5"/>
        <v>2609.083713370474</v>
      </c>
      <c r="E17" s="48">
        <f t="shared" si="5"/>
        <v>2684.0829835335203</v>
      </c>
      <c r="F17" s="48">
        <f t="shared" si="5"/>
        <v>2559.8529302241805</v>
      </c>
      <c r="G17" s="48">
        <f t="shared" si="5"/>
        <v>2665.6975340992267</v>
      </c>
      <c r="H17" s="48">
        <f t="shared" si="5"/>
        <v>2584.4447750046065</v>
      </c>
      <c r="I17" s="48">
        <f t="shared" si="5"/>
        <v>2647.7015771888568</v>
      </c>
      <c r="J17" s="48">
        <f t="shared" si="5"/>
        <v>2669.8498264199079</v>
      </c>
      <c r="K17" s="48">
        <f t="shared" si="5"/>
        <v>2688.8980867790087</v>
      </c>
      <c r="L17" s="48">
        <f t="shared" si="5"/>
        <v>2729.5287198947617</v>
      </c>
      <c r="M17" s="48">
        <f t="shared" si="5"/>
        <v>2772.492470192627</v>
      </c>
      <c r="N17" s="48">
        <f t="shared" si="5"/>
        <v>2873.910280647252</v>
      </c>
      <c r="O17" s="48">
        <f t="shared" si="5"/>
        <v>2916.5764495678472</v>
      </c>
      <c r="P17" s="48">
        <f t="shared" si="5"/>
        <v>2890.6871127130044</v>
      </c>
      <c r="Q17" s="48">
        <f t="shared" si="5"/>
        <v>2980.6222212716475</v>
      </c>
    </row>
    <row r="18" spans="1:17" ht="11.45" customHeight="1">
      <c r="A18" s="22" t="s">
        <v>89</v>
      </c>
      <c r="B18" s="49">
        <v>890.84665589649421</v>
      </c>
      <c r="C18" s="49">
        <v>841.90949684892234</v>
      </c>
      <c r="D18" s="49">
        <v>883.77499091274467</v>
      </c>
      <c r="E18" s="49">
        <v>915.33543666473497</v>
      </c>
      <c r="F18" s="49">
        <v>945.92077795314071</v>
      </c>
      <c r="G18" s="49">
        <v>922.59792473004507</v>
      </c>
      <c r="H18" s="49">
        <v>925.36538498329537</v>
      </c>
      <c r="I18" s="49">
        <v>999.34340779724039</v>
      </c>
      <c r="J18" s="49">
        <v>1003.1142450047033</v>
      </c>
      <c r="K18" s="49">
        <v>950.12950924977861</v>
      </c>
      <c r="L18" s="49">
        <v>964.7731646913162</v>
      </c>
      <c r="M18" s="49">
        <v>968.78191543905405</v>
      </c>
      <c r="N18" s="49">
        <v>1031.7754263333413</v>
      </c>
      <c r="O18" s="49">
        <v>990.93346239317839</v>
      </c>
      <c r="P18" s="49">
        <v>978.76829723673995</v>
      </c>
      <c r="Q18" s="49">
        <v>969.5032487602839</v>
      </c>
    </row>
    <row r="19" spans="1:17" ht="11.45" customHeight="1">
      <c r="A19" s="22" t="s">
        <v>85</v>
      </c>
      <c r="B19" s="49">
        <v>1708.4038013200129</v>
      </c>
      <c r="C19" s="49">
        <v>1704.1971526849306</v>
      </c>
      <c r="D19" s="49">
        <v>1725.3087224577293</v>
      </c>
      <c r="E19" s="49">
        <v>1768.7475468687853</v>
      </c>
      <c r="F19" s="49">
        <v>1613.93215227104</v>
      </c>
      <c r="G19" s="49">
        <v>1743.0996093691815</v>
      </c>
      <c r="H19" s="49">
        <v>1659.0793900213114</v>
      </c>
      <c r="I19" s="49">
        <v>1648.3581693916165</v>
      </c>
      <c r="J19" s="49">
        <v>1666.7355814152047</v>
      </c>
      <c r="K19" s="49">
        <v>1738.76857752923</v>
      </c>
      <c r="L19" s="49">
        <v>1764.7555552034455</v>
      </c>
      <c r="M19" s="49">
        <v>1803.710554753573</v>
      </c>
      <c r="N19" s="49">
        <v>1842.1348543139106</v>
      </c>
      <c r="O19" s="49">
        <v>1925.6429871746689</v>
      </c>
      <c r="P19" s="49">
        <v>1911.9188154762644</v>
      </c>
      <c r="Q19" s="49">
        <v>2011.1189725113636</v>
      </c>
    </row>
    <row r="20" spans="1:17" ht="11.45" customHeight="1">
      <c r="A20" s="59" t="s">
        <v>86</v>
      </c>
      <c r="B20" s="64">
        <v>211.70449069638826</v>
      </c>
      <c r="C20" s="64">
        <v>233.84753213961903</v>
      </c>
      <c r="D20" s="64">
        <v>245.38510040813159</v>
      </c>
      <c r="E20" s="64">
        <v>257.62163406195509</v>
      </c>
      <c r="F20" s="64">
        <v>277.6520987508012</v>
      </c>
      <c r="G20" s="64">
        <v>293.16092715747982</v>
      </c>
      <c r="H20" s="64">
        <v>303.89921821079963</v>
      </c>
      <c r="I20" s="64">
        <v>318.00893929617263</v>
      </c>
      <c r="J20" s="64">
        <v>349.11882981637694</v>
      </c>
      <c r="K20" s="64">
        <v>372.20111273990824</v>
      </c>
      <c r="L20" s="64">
        <v>378.57768196415566</v>
      </c>
      <c r="M20" s="64">
        <v>384.50747104388074</v>
      </c>
      <c r="N20" s="64">
        <v>390.3540059480415</v>
      </c>
      <c r="O20" s="64">
        <v>396.91049612152858</v>
      </c>
      <c r="P20" s="64">
        <v>390.35719303515572</v>
      </c>
      <c r="Q20" s="64">
        <v>401.71254623354372</v>
      </c>
    </row>
    <row r="21" spans="1:17" ht="11.45" customHeight="1">
      <c r="A21" s="16" t="s">
        <v>32</v>
      </c>
      <c r="B21" s="46">
        <f t="shared" ref="B21:Q21" si="6">SUM(B22:B23)</f>
        <v>767.373469625609</v>
      </c>
      <c r="C21" s="46">
        <f t="shared" si="6"/>
        <v>738.27499577975823</v>
      </c>
      <c r="D21" s="46">
        <f t="shared" si="6"/>
        <v>749.44741150938773</v>
      </c>
      <c r="E21" s="46">
        <f t="shared" si="6"/>
        <v>768.06394949129344</v>
      </c>
      <c r="F21" s="46">
        <f t="shared" si="6"/>
        <v>806.93828949908084</v>
      </c>
      <c r="G21" s="46">
        <f t="shared" si="6"/>
        <v>773.46789705864148</v>
      </c>
      <c r="H21" s="46">
        <f t="shared" si="6"/>
        <v>815.06469431438563</v>
      </c>
      <c r="I21" s="46">
        <f t="shared" si="6"/>
        <v>843.32917388757835</v>
      </c>
      <c r="J21" s="46">
        <f t="shared" si="6"/>
        <v>794.36375638162929</v>
      </c>
      <c r="K21" s="46">
        <f t="shared" si="6"/>
        <v>699.99063408125312</v>
      </c>
      <c r="L21" s="46">
        <f t="shared" si="6"/>
        <v>742.09294642495274</v>
      </c>
      <c r="M21" s="46">
        <f t="shared" si="6"/>
        <v>762.64951679311321</v>
      </c>
      <c r="N21" s="46">
        <f t="shared" si="6"/>
        <v>740.17757644954258</v>
      </c>
      <c r="O21" s="46">
        <f t="shared" si="6"/>
        <v>722.87891501862782</v>
      </c>
      <c r="P21" s="46">
        <f t="shared" si="6"/>
        <v>709.05453588751186</v>
      </c>
      <c r="Q21" s="46">
        <f t="shared" si="6"/>
        <v>726.57849940559049</v>
      </c>
    </row>
    <row r="22" spans="1:17" ht="11.45" customHeight="1">
      <c r="A22" s="61" t="s">
        <v>89</v>
      </c>
      <c r="B22" s="49">
        <v>150.52185775984188</v>
      </c>
      <c r="C22" s="49">
        <v>138.08277307488567</v>
      </c>
      <c r="D22" s="49">
        <v>142.72138811394441</v>
      </c>
      <c r="E22" s="49">
        <v>160.49907165539435</v>
      </c>
      <c r="F22" s="49">
        <v>176.84041101788378</v>
      </c>
      <c r="G22" s="49">
        <v>180.97316341893645</v>
      </c>
      <c r="H22" s="49">
        <v>175.91792602772085</v>
      </c>
      <c r="I22" s="49">
        <v>183.22308987908079</v>
      </c>
      <c r="J22" s="49">
        <v>181.56826601906278</v>
      </c>
      <c r="K22" s="49">
        <v>159.93004653655862</v>
      </c>
      <c r="L22" s="49">
        <v>166.73151175120077</v>
      </c>
      <c r="M22" s="49">
        <v>169.0430195387321</v>
      </c>
      <c r="N22" s="49">
        <v>166.62971212750182</v>
      </c>
      <c r="O22" s="49">
        <v>144.4283954355528</v>
      </c>
      <c r="P22" s="49">
        <v>137.46905608228292</v>
      </c>
      <c r="Q22" s="49">
        <v>132.01398310190936</v>
      </c>
    </row>
    <row r="23" spans="1:17" ht="11.45" customHeight="1">
      <c r="A23" s="62" t="s">
        <v>85</v>
      </c>
      <c r="B23" s="50">
        <v>616.85161186576715</v>
      </c>
      <c r="C23" s="50">
        <v>600.19222270487262</v>
      </c>
      <c r="D23" s="50">
        <v>606.72602339544335</v>
      </c>
      <c r="E23" s="50">
        <v>607.5648778358991</v>
      </c>
      <c r="F23" s="50">
        <v>630.09787848119709</v>
      </c>
      <c r="G23" s="50">
        <v>592.49473363970503</v>
      </c>
      <c r="H23" s="50">
        <v>639.14676828666472</v>
      </c>
      <c r="I23" s="50">
        <v>660.10608400849753</v>
      </c>
      <c r="J23" s="50">
        <v>612.79549036256651</v>
      </c>
      <c r="K23" s="50">
        <v>540.0605875446945</v>
      </c>
      <c r="L23" s="50">
        <v>575.361434673752</v>
      </c>
      <c r="M23" s="50">
        <v>593.60649725438111</v>
      </c>
      <c r="N23" s="50">
        <v>573.54786432204082</v>
      </c>
      <c r="O23" s="50">
        <v>578.45051958307499</v>
      </c>
      <c r="P23" s="50">
        <v>571.58547980522894</v>
      </c>
      <c r="Q23" s="50">
        <v>594.5645163036811</v>
      </c>
    </row>
    <row r="25" spans="1:17" ht="11.45" customHeight="1">
      <c r="A25" s="14" t="s">
        <v>90</v>
      </c>
      <c r="B25" s="45">
        <f t="shared" ref="B25:Q25" si="7">B26+B32</f>
        <v>24799.5</v>
      </c>
      <c r="C25" s="45">
        <f t="shared" si="7"/>
        <v>25140</v>
      </c>
      <c r="D25" s="45">
        <f t="shared" si="7"/>
        <v>25818.5</v>
      </c>
      <c r="E25" s="45">
        <f t="shared" si="7"/>
        <v>26870</v>
      </c>
      <c r="F25" s="45">
        <f t="shared" si="7"/>
        <v>27239</v>
      </c>
      <c r="G25" s="45">
        <f t="shared" si="7"/>
        <v>27797.5</v>
      </c>
      <c r="H25" s="45">
        <f t="shared" si="7"/>
        <v>28308</v>
      </c>
      <c r="I25" s="45">
        <f t="shared" si="7"/>
        <v>28898.5</v>
      </c>
      <c r="J25" s="45">
        <f t="shared" si="7"/>
        <v>29574</v>
      </c>
      <c r="K25" s="45">
        <f t="shared" si="7"/>
        <v>29668.5</v>
      </c>
      <c r="L25" s="45">
        <f t="shared" si="7"/>
        <v>30067.5</v>
      </c>
      <c r="M25" s="45">
        <f t="shared" si="7"/>
        <v>30500.5</v>
      </c>
      <c r="N25" s="45">
        <f t="shared" si="7"/>
        <v>30792</v>
      </c>
      <c r="O25" s="45">
        <f t="shared" si="7"/>
        <v>30755.5</v>
      </c>
      <c r="P25" s="45">
        <f t="shared" si="7"/>
        <v>30829.5</v>
      </c>
      <c r="Q25" s="45">
        <f t="shared" si="7"/>
        <v>30819</v>
      </c>
    </row>
    <row r="26" spans="1:17" ht="11.45" customHeight="1">
      <c r="A26" s="16" t="s">
        <v>22</v>
      </c>
      <c r="B26" s="46">
        <f t="shared" ref="B26:Q26" si="8">SUM(B27,B28,B31)</f>
        <v>19438</v>
      </c>
      <c r="C26" s="46">
        <f t="shared" si="8"/>
        <v>19716.5</v>
      </c>
      <c r="D26" s="46">
        <f t="shared" si="8"/>
        <v>20278.5</v>
      </c>
      <c r="E26" s="46">
        <f t="shared" si="8"/>
        <v>21215</v>
      </c>
      <c r="F26" s="46">
        <f t="shared" si="8"/>
        <v>21252</v>
      </c>
      <c r="G26" s="46">
        <f t="shared" si="8"/>
        <v>21670</v>
      </c>
      <c r="H26" s="46">
        <f t="shared" si="8"/>
        <v>22023</v>
      </c>
      <c r="I26" s="46">
        <f t="shared" si="8"/>
        <v>22477.5</v>
      </c>
      <c r="J26" s="46">
        <f t="shared" si="8"/>
        <v>23097.5</v>
      </c>
      <c r="K26" s="46">
        <f t="shared" si="8"/>
        <v>23436.5</v>
      </c>
      <c r="L26" s="46">
        <f t="shared" si="8"/>
        <v>23866.5</v>
      </c>
      <c r="M26" s="46">
        <f t="shared" si="8"/>
        <v>24270.5</v>
      </c>
      <c r="N26" s="46">
        <f t="shared" si="8"/>
        <v>24707</v>
      </c>
      <c r="O26" s="46">
        <f t="shared" si="8"/>
        <v>24839</v>
      </c>
      <c r="P26" s="46">
        <f t="shared" si="8"/>
        <v>25003</v>
      </c>
      <c r="Q26" s="46">
        <f t="shared" si="8"/>
        <v>25061</v>
      </c>
    </row>
    <row r="27" spans="1:17" ht="11.45" customHeight="1">
      <c r="A27" s="57" t="s">
        <v>83</v>
      </c>
      <c r="B27" s="63">
        <v>9355</v>
      </c>
      <c r="C27" s="63">
        <v>9472.5</v>
      </c>
      <c r="D27" s="63">
        <v>9652</v>
      </c>
      <c r="E27" s="63">
        <v>10047.5</v>
      </c>
      <c r="F27" s="63">
        <v>10284.5</v>
      </c>
      <c r="G27" s="63">
        <v>10413.5</v>
      </c>
      <c r="H27" s="63">
        <v>10640</v>
      </c>
      <c r="I27" s="63">
        <v>10872</v>
      </c>
      <c r="J27" s="63">
        <v>11180</v>
      </c>
      <c r="K27" s="63">
        <v>11328.5</v>
      </c>
      <c r="L27" s="63">
        <v>11538</v>
      </c>
      <c r="M27" s="63">
        <v>11690</v>
      </c>
      <c r="N27" s="63">
        <v>11897</v>
      </c>
      <c r="O27" s="63">
        <v>11922</v>
      </c>
      <c r="P27" s="63">
        <v>12023</v>
      </c>
      <c r="Q27" s="63">
        <v>12071</v>
      </c>
    </row>
    <row r="28" spans="1:17" ht="11.45" customHeight="1">
      <c r="A28" s="20" t="s">
        <v>84</v>
      </c>
      <c r="B28" s="48">
        <f t="shared" ref="B28:Q28" si="9">SUM(B29:B30)</f>
        <v>9721</v>
      </c>
      <c r="C28" s="48">
        <f t="shared" si="9"/>
        <v>9843.5</v>
      </c>
      <c r="D28" s="48">
        <f t="shared" si="9"/>
        <v>10207</v>
      </c>
      <c r="E28" s="48">
        <f t="shared" si="9"/>
        <v>10723</v>
      </c>
      <c r="F28" s="48">
        <f t="shared" si="9"/>
        <v>10491</v>
      </c>
      <c r="G28" s="48">
        <f t="shared" si="9"/>
        <v>10754.5</v>
      </c>
      <c r="H28" s="48">
        <f t="shared" si="9"/>
        <v>10863</v>
      </c>
      <c r="I28" s="48">
        <f t="shared" si="9"/>
        <v>11060.5</v>
      </c>
      <c r="J28" s="48">
        <f t="shared" si="9"/>
        <v>11318</v>
      </c>
      <c r="K28" s="48">
        <f t="shared" si="9"/>
        <v>11459</v>
      </c>
      <c r="L28" s="48">
        <f t="shared" si="9"/>
        <v>11666.5</v>
      </c>
      <c r="M28" s="48">
        <f t="shared" si="9"/>
        <v>11900.5</v>
      </c>
      <c r="N28" s="48">
        <f t="shared" si="9"/>
        <v>12126</v>
      </c>
      <c r="O28" s="48">
        <f t="shared" si="9"/>
        <v>12221</v>
      </c>
      <c r="P28" s="48">
        <f t="shared" si="9"/>
        <v>12282</v>
      </c>
      <c r="Q28" s="48">
        <f t="shared" si="9"/>
        <v>12285</v>
      </c>
    </row>
    <row r="29" spans="1:17" ht="11.45" customHeight="1">
      <c r="A29" s="22" t="s">
        <v>89</v>
      </c>
      <c r="B29" s="49">
        <v>3289.5</v>
      </c>
      <c r="C29" s="49">
        <v>3233</v>
      </c>
      <c r="D29" s="49">
        <v>3362</v>
      </c>
      <c r="E29" s="49">
        <v>3489.5</v>
      </c>
      <c r="F29" s="49">
        <v>3663.5</v>
      </c>
      <c r="G29" s="49">
        <v>3715</v>
      </c>
      <c r="H29" s="49">
        <v>3790.5</v>
      </c>
      <c r="I29" s="49">
        <v>3887</v>
      </c>
      <c r="J29" s="49">
        <v>3938</v>
      </c>
      <c r="K29" s="49">
        <v>3983.5</v>
      </c>
      <c r="L29" s="49">
        <v>4025.5</v>
      </c>
      <c r="M29" s="49">
        <v>4152</v>
      </c>
      <c r="N29" s="49">
        <v>4272</v>
      </c>
      <c r="O29" s="49">
        <v>4222</v>
      </c>
      <c r="P29" s="49">
        <v>4176</v>
      </c>
      <c r="Q29" s="49">
        <v>4092</v>
      </c>
    </row>
    <row r="30" spans="1:17" ht="11.45" customHeight="1">
      <c r="A30" s="22" t="s">
        <v>85</v>
      </c>
      <c r="B30" s="49">
        <v>6431.5</v>
      </c>
      <c r="C30" s="49">
        <v>6610.5</v>
      </c>
      <c r="D30" s="49">
        <v>6845</v>
      </c>
      <c r="E30" s="49">
        <v>7233.5</v>
      </c>
      <c r="F30" s="49">
        <v>6827.5</v>
      </c>
      <c r="G30" s="49">
        <v>7039.5</v>
      </c>
      <c r="H30" s="49">
        <v>7072.5</v>
      </c>
      <c r="I30" s="49">
        <v>7173.5</v>
      </c>
      <c r="J30" s="49">
        <v>7380</v>
      </c>
      <c r="K30" s="49">
        <v>7475.5</v>
      </c>
      <c r="L30" s="49">
        <v>7641</v>
      </c>
      <c r="M30" s="49">
        <v>7748.5</v>
      </c>
      <c r="N30" s="49">
        <v>7854</v>
      </c>
      <c r="O30" s="49">
        <v>7999</v>
      </c>
      <c r="P30" s="49">
        <v>8106</v>
      </c>
      <c r="Q30" s="49">
        <v>8193</v>
      </c>
    </row>
    <row r="31" spans="1:17" ht="11.45" customHeight="1">
      <c r="A31" s="59" t="s">
        <v>86</v>
      </c>
      <c r="B31" s="64">
        <v>362</v>
      </c>
      <c r="C31" s="64">
        <v>400.5</v>
      </c>
      <c r="D31" s="64">
        <v>419.5</v>
      </c>
      <c r="E31" s="64">
        <v>444.5</v>
      </c>
      <c r="F31" s="64">
        <v>476.5</v>
      </c>
      <c r="G31" s="64">
        <v>502</v>
      </c>
      <c r="H31" s="64">
        <v>520</v>
      </c>
      <c r="I31" s="64">
        <v>545</v>
      </c>
      <c r="J31" s="64">
        <v>599.5</v>
      </c>
      <c r="K31" s="64">
        <v>649</v>
      </c>
      <c r="L31" s="64">
        <v>662</v>
      </c>
      <c r="M31" s="64">
        <v>680</v>
      </c>
      <c r="N31" s="64">
        <v>684</v>
      </c>
      <c r="O31" s="64">
        <v>696</v>
      </c>
      <c r="P31" s="64">
        <v>698</v>
      </c>
      <c r="Q31" s="64">
        <v>705</v>
      </c>
    </row>
    <row r="32" spans="1:17" ht="11.45" customHeight="1">
      <c r="A32" s="16" t="s">
        <v>32</v>
      </c>
      <c r="B32" s="46">
        <f t="shared" ref="B32:Q32" si="10">SUM(B33:B34)</f>
        <v>5361.5</v>
      </c>
      <c r="C32" s="46">
        <f t="shared" si="10"/>
        <v>5423.5</v>
      </c>
      <c r="D32" s="46">
        <f t="shared" si="10"/>
        <v>5540</v>
      </c>
      <c r="E32" s="46">
        <f t="shared" si="10"/>
        <v>5655</v>
      </c>
      <c r="F32" s="46">
        <f t="shared" si="10"/>
        <v>5987</v>
      </c>
      <c r="G32" s="46">
        <f t="shared" si="10"/>
        <v>6127.5</v>
      </c>
      <c r="H32" s="46">
        <f t="shared" si="10"/>
        <v>6285</v>
      </c>
      <c r="I32" s="46">
        <f t="shared" si="10"/>
        <v>6421</v>
      </c>
      <c r="J32" s="46">
        <f t="shared" si="10"/>
        <v>6476.5</v>
      </c>
      <c r="K32" s="46">
        <f t="shared" si="10"/>
        <v>6232</v>
      </c>
      <c r="L32" s="46">
        <f t="shared" si="10"/>
        <v>6201</v>
      </c>
      <c r="M32" s="46">
        <f t="shared" si="10"/>
        <v>6230</v>
      </c>
      <c r="N32" s="46">
        <f t="shared" si="10"/>
        <v>6085</v>
      </c>
      <c r="O32" s="46">
        <f t="shared" si="10"/>
        <v>5916.5</v>
      </c>
      <c r="P32" s="46">
        <f t="shared" si="10"/>
        <v>5826.5</v>
      </c>
      <c r="Q32" s="46">
        <f t="shared" si="10"/>
        <v>5758</v>
      </c>
    </row>
    <row r="33" spans="1:19" ht="11.45" customHeight="1">
      <c r="A33" s="61" t="s">
        <v>89</v>
      </c>
      <c r="B33" s="49">
        <v>1701.5</v>
      </c>
      <c r="C33" s="49">
        <v>1710</v>
      </c>
      <c r="D33" s="49">
        <v>1745.5</v>
      </c>
      <c r="E33" s="49">
        <v>1804</v>
      </c>
      <c r="F33" s="49">
        <v>1970</v>
      </c>
      <c r="G33" s="49">
        <v>2052</v>
      </c>
      <c r="H33" s="49">
        <v>2101</v>
      </c>
      <c r="I33" s="49">
        <v>2122.5</v>
      </c>
      <c r="J33" s="49">
        <v>2143</v>
      </c>
      <c r="K33" s="49">
        <v>2101</v>
      </c>
      <c r="L33" s="49">
        <v>2080.5</v>
      </c>
      <c r="M33" s="49">
        <v>2064</v>
      </c>
      <c r="N33" s="49">
        <v>1993.5</v>
      </c>
      <c r="O33" s="49">
        <v>1795</v>
      </c>
      <c r="P33" s="49">
        <v>1724</v>
      </c>
      <c r="Q33" s="49">
        <v>1640.5</v>
      </c>
    </row>
    <row r="34" spans="1:19" ht="11.45" customHeight="1">
      <c r="A34" s="62" t="s">
        <v>85</v>
      </c>
      <c r="B34" s="50">
        <v>3660</v>
      </c>
      <c r="C34" s="50">
        <v>3713.5</v>
      </c>
      <c r="D34" s="50">
        <v>3794.5</v>
      </c>
      <c r="E34" s="50">
        <v>3851</v>
      </c>
      <c r="F34" s="50">
        <v>4017</v>
      </c>
      <c r="G34" s="50">
        <v>4075.5</v>
      </c>
      <c r="H34" s="50">
        <v>4184</v>
      </c>
      <c r="I34" s="50">
        <v>4298.5</v>
      </c>
      <c r="J34" s="50">
        <v>4333.5</v>
      </c>
      <c r="K34" s="50">
        <v>4131</v>
      </c>
      <c r="L34" s="50">
        <v>4120.5</v>
      </c>
      <c r="M34" s="50">
        <v>4166</v>
      </c>
      <c r="N34" s="50">
        <v>4091.5</v>
      </c>
      <c r="O34" s="50">
        <v>4121.5</v>
      </c>
      <c r="P34" s="50">
        <v>4102.5</v>
      </c>
      <c r="Q34" s="50">
        <v>4117.5</v>
      </c>
    </row>
    <row r="36" spans="1:19" ht="11.45" customHeight="1">
      <c r="A36" s="14" t="s">
        <v>91</v>
      </c>
      <c r="B36" s="45">
        <f t="shared" ref="B36:Q36" si="11">B37+B43</f>
        <v>24799.5</v>
      </c>
      <c r="C36" s="45">
        <f t="shared" si="11"/>
        <v>25140</v>
      </c>
      <c r="D36" s="45">
        <f t="shared" si="11"/>
        <v>25818.5</v>
      </c>
      <c r="E36" s="45">
        <f t="shared" si="11"/>
        <v>26870</v>
      </c>
      <c r="F36" s="45">
        <f t="shared" si="11"/>
        <v>27239</v>
      </c>
      <c r="G36" s="45">
        <f t="shared" si="11"/>
        <v>27797.5</v>
      </c>
      <c r="H36" s="45">
        <f t="shared" si="11"/>
        <v>28308</v>
      </c>
      <c r="I36" s="45">
        <f t="shared" si="11"/>
        <v>28898.5</v>
      </c>
      <c r="J36" s="45">
        <f t="shared" si="11"/>
        <v>29574</v>
      </c>
      <c r="K36" s="45">
        <f t="shared" si="11"/>
        <v>29668.5</v>
      </c>
      <c r="L36" s="45">
        <f t="shared" si="11"/>
        <v>30067.5</v>
      </c>
      <c r="M36" s="45">
        <f t="shared" si="11"/>
        <v>30500.5</v>
      </c>
      <c r="N36" s="45">
        <f t="shared" si="11"/>
        <v>30792</v>
      </c>
      <c r="O36" s="45">
        <f t="shared" si="11"/>
        <v>30755.5</v>
      </c>
      <c r="P36" s="45">
        <f t="shared" si="11"/>
        <v>30829.5</v>
      </c>
      <c r="Q36" s="45">
        <f t="shared" si="11"/>
        <v>30819</v>
      </c>
    </row>
    <row r="37" spans="1:19" ht="11.45" customHeight="1">
      <c r="A37" s="16" t="s">
        <v>22</v>
      </c>
      <c r="B37" s="46">
        <f t="shared" ref="B37:Q37" si="12">SUM(B38,B39,B42)</f>
        <v>19438</v>
      </c>
      <c r="C37" s="46">
        <f t="shared" si="12"/>
        <v>19716.5</v>
      </c>
      <c r="D37" s="46">
        <f t="shared" si="12"/>
        <v>20278.5</v>
      </c>
      <c r="E37" s="46">
        <f t="shared" si="12"/>
        <v>21215</v>
      </c>
      <c r="F37" s="46">
        <f t="shared" si="12"/>
        <v>21252</v>
      </c>
      <c r="G37" s="46">
        <f t="shared" si="12"/>
        <v>21670</v>
      </c>
      <c r="H37" s="46">
        <f t="shared" si="12"/>
        <v>22023</v>
      </c>
      <c r="I37" s="46">
        <f t="shared" si="12"/>
        <v>22477.5</v>
      </c>
      <c r="J37" s="46">
        <f t="shared" si="12"/>
        <v>23097.5</v>
      </c>
      <c r="K37" s="46">
        <f t="shared" si="12"/>
        <v>23436.5</v>
      </c>
      <c r="L37" s="46">
        <f t="shared" si="12"/>
        <v>23866.5</v>
      </c>
      <c r="M37" s="46">
        <f t="shared" si="12"/>
        <v>24270.5</v>
      </c>
      <c r="N37" s="46">
        <f t="shared" si="12"/>
        <v>24707</v>
      </c>
      <c r="O37" s="46">
        <f t="shared" si="12"/>
        <v>24839</v>
      </c>
      <c r="P37" s="46">
        <f t="shared" si="12"/>
        <v>25003</v>
      </c>
      <c r="Q37" s="46">
        <f t="shared" si="12"/>
        <v>25061</v>
      </c>
    </row>
    <row r="38" spans="1:19" ht="11.45" customHeight="1">
      <c r="A38" s="57" t="s">
        <v>83</v>
      </c>
      <c r="B38" s="63">
        <v>9355</v>
      </c>
      <c r="C38" s="63">
        <v>9472.5</v>
      </c>
      <c r="D38" s="63">
        <v>9652</v>
      </c>
      <c r="E38" s="63">
        <v>10047.5</v>
      </c>
      <c r="F38" s="63">
        <v>10284.5</v>
      </c>
      <c r="G38" s="63">
        <v>10413.5</v>
      </c>
      <c r="H38" s="63">
        <v>10640</v>
      </c>
      <c r="I38" s="63">
        <v>10872</v>
      </c>
      <c r="J38" s="63">
        <v>11180</v>
      </c>
      <c r="K38" s="63">
        <v>11328.5</v>
      </c>
      <c r="L38" s="63">
        <v>11538</v>
      </c>
      <c r="M38" s="63">
        <v>11690</v>
      </c>
      <c r="N38" s="63">
        <v>11897</v>
      </c>
      <c r="O38" s="63">
        <v>11922</v>
      </c>
      <c r="P38" s="63">
        <v>12023</v>
      </c>
      <c r="Q38" s="63">
        <v>12071</v>
      </c>
    </row>
    <row r="39" spans="1:19" ht="11.45" customHeight="1">
      <c r="A39" s="20" t="s">
        <v>84</v>
      </c>
      <c r="B39" s="48">
        <f t="shared" ref="B39:Q39" si="13">SUM(B40:B41)</f>
        <v>9721</v>
      </c>
      <c r="C39" s="48">
        <f t="shared" si="13"/>
        <v>9843.5</v>
      </c>
      <c r="D39" s="48">
        <f t="shared" si="13"/>
        <v>10207</v>
      </c>
      <c r="E39" s="48">
        <f t="shared" si="13"/>
        <v>10723</v>
      </c>
      <c r="F39" s="48">
        <f t="shared" si="13"/>
        <v>10491</v>
      </c>
      <c r="G39" s="48">
        <f t="shared" si="13"/>
        <v>10754.5</v>
      </c>
      <c r="H39" s="48">
        <f t="shared" si="13"/>
        <v>10863</v>
      </c>
      <c r="I39" s="48">
        <f t="shared" si="13"/>
        <v>11060.5</v>
      </c>
      <c r="J39" s="48">
        <f t="shared" si="13"/>
        <v>11318</v>
      </c>
      <c r="K39" s="48">
        <f t="shared" si="13"/>
        <v>11459</v>
      </c>
      <c r="L39" s="48">
        <f t="shared" si="13"/>
        <v>11666.5</v>
      </c>
      <c r="M39" s="48">
        <f t="shared" si="13"/>
        <v>11900.5</v>
      </c>
      <c r="N39" s="48">
        <f t="shared" si="13"/>
        <v>12126</v>
      </c>
      <c r="O39" s="48">
        <f t="shared" si="13"/>
        <v>12221</v>
      </c>
      <c r="P39" s="48">
        <f t="shared" si="13"/>
        <v>12282</v>
      </c>
      <c r="Q39" s="48">
        <f t="shared" si="13"/>
        <v>12285</v>
      </c>
      <c r="R39" s="13">
        <f>Q39/Q39</f>
        <v>1</v>
      </c>
    </row>
    <row r="40" spans="1:19" ht="11.45" customHeight="1">
      <c r="A40" s="22" t="s">
        <v>89</v>
      </c>
      <c r="B40" s="49">
        <v>3289.5</v>
      </c>
      <c r="C40" s="49">
        <v>3233</v>
      </c>
      <c r="D40" s="49">
        <v>3362</v>
      </c>
      <c r="E40" s="49">
        <v>3489.5</v>
      </c>
      <c r="F40" s="49">
        <v>3663.5</v>
      </c>
      <c r="G40" s="49">
        <v>3715</v>
      </c>
      <c r="H40" s="49">
        <v>3790.5</v>
      </c>
      <c r="I40" s="49">
        <v>3887</v>
      </c>
      <c r="J40" s="49">
        <v>3938</v>
      </c>
      <c r="K40" s="49">
        <v>3983.5</v>
      </c>
      <c r="L40" s="49">
        <v>4025.5</v>
      </c>
      <c r="M40" s="49">
        <v>4152</v>
      </c>
      <c r="N40" s="49">
        <v>4272</v>
      </c>
      <c r="O40" s="49">
        <v>4222</v>
      </c>
      <c r="P40" s="49">
        <v>4176</v>
      </c>
      <c r="Q40" s="49">
        <v>4092</v>
      </c>
      <c r="R40" s="13">
        <f>Q40/Q39</f>
        <v>0.33308913308913307</v>
      </c>
      <c r="S40" s="13">
        <f>R40*Q37</f>
        <v>8347.5467643467637</v>
      </c>
    </row>
    <row r="41" spans="1:19" ht="11.45" customHeight="1">
      <c r="A41" s="22" t="s">
        <v>85</v>
      </c>
      <c r="B41" s="49">
        <v>6431.5</v>
      </c>
      <c r="C41" s="49">
        <v>6610.5</v>
      </c>
      <c r="D41" s="49">
        <v>6845</v>
      </c>
      <c r="E41" s="49">
        <v>7233.5</v>
      </c>
      <c r="F41" s="49">
        <v>6827.5</v>
      </c>
      <c r="G41" s="49">
        <v>7039.5</v>
      </c>
      <c r="H41" s="49">
        <v>7072.5</v>
      </c>
      <c r="I41" s="49">
        <v>7173.5</v>
      </c>
      <c r="J41" s="49">
        <v>7380</v>
      </c>
      <c r="K41" s="49">
        <v>7475.5</v>
      </c>
      <c r="L41" s="49">
        <v>7641</v>
      </c>
      <c r="M41" s="49">
        <v>7748.5</v>
      </c>
      <c r="N41" s="49">
        <v>7854</v>
      </c>
      <c r="O41" s="49">
        <v>7999</v>
      </c>
      <c r="P41" s="49">
        <v>8106</v>
      </c>
      <c r="Q41" s="49">
        <v>8193</v>
      </c>
      <c r="R41" s="13">
        <f>Q41/Q39</f>
        <v>0.66691086691086687</v>
      </c>
      <c r="S41" s="13">
        <f>R41*Q37</f>
        <v>16713.453235653236</v>
      </c>
    </row>
    <row r="42" spans="1:19" ht="11.45" customHeight="1">
      <c r="A42" s="59" t="s">
        <v>86</v>
      </c>
      <c r="B42" s="64">
        <v>362</v>
      </c>
      <c r="C42" s="64">
        <v>400.5</v>
      </c>
      <c r="D42" s="64">
        <v>419.5</v>
      </c>
      <c r="E42" s="64">
        <v>444.5</v>
      </c>
      <c r="F42" s="64">
        <v>476.5</v>
      </c>
      <c r="G42" s="64">
        <v>502</v>
      </c>
      <c r="H42" s="64">
        <v>520</v>
      </c>
      <c r="I42" s="64">
        <v>545</v>
      </c>
      <c r="J42" s="64">
        <v>599.5</v>
      </c>
      <c r="K42" s="64">
        <v>649</v>
      </c>
      <c r="L42" s="64">
        <v>662</v>
      </c>
      <c r="M42" s="64">
        <v>680</v>
      </c>
      <c r="N42" s="64">
        <v>684</v>
      </c>
      <c r="O42" s="64">
        <v>696</v>
      </c>
      <c r="P42" s="64">
        <v>698</v>
      </c>
      <c r="Q42" s="64">
        <v>705</v>
      </c>
    </row>
    <row r="43" spans="1:19" ht="11.45" customHeight="1">
      <c r="A43" s="16" t="s">
        <v>32</v>
      </c>
      <c r="B43" s="46">
        <f t="shared" ref="B43:Q43" si="14">SUM(B44:B45)</f>
        <v>5361.5</v>
      </c>
      <c r="C43" s="46">
        <f t="shared" si="14"/>
        <v>5423.5</v>
      </c>
      <c r="D43" s="46">
        <f t="shared" si="14"/>
        <v>5540</v>
      </c>
      <c r="E43" s="46">
        <f t="shared" si="14"/>
        <v>5655</v>
      </c>
      <c r="F43" s="46">
        <f t="shared" si="14"/>
        <v>5987</v>
      </c>
      <c r="G43" s="46">
        <f t="shared" si="14"/>
        <v>6127.5</v>
      </c>
      <c r="H43" s="46">
        <f t="shared" si="14"/>
        <v>6285</v>
      </c>
      <c r="I43" s="46">
        <f t="shared" si="14"/>
        <v>6421</v>
      </c>
      <c r="J43" s="46">
        <f t="shared" si="14"/>
        <v>6476.5</v>
      </c>
      <c r="K43" s="46">
        <f t="shared" si="14"/>
        <v>6232</v>
      </c>
      <c r="L43" s="46">
        <f t="shared" si="14"/>
        <v>6201</v>
      </c>
      <c r="M43" s="46">
        <f t="shared" si="14"/>
        <v>6230</v>
      </c>
      <c r="N43" s="46">
        <f t="shared" si="14"/>
        <v>6085</v>
      </c>
      <c r="O43" s="46">
        <f t="shared" si="14"/>
        <v>5916.5</v>
      </c>
      <c r="P43" s="46">
        <f t="shared" si="14"/>
        <v>5826.5</v>
      </c>
      <c r="Q43" s="46">
        <f t="shared" si="14"/>
        <v>5758</v>
      </c>
    </row>
    <row r="44" spans="1:19" ht="11.45" customHeight="1">
      <c r="A44" s="61" t="s">
        <v>89</v>
      </c>
      <c r="B44" s="49">
        <v>1701.5</v>
      </c>
      <c r="C44" s="49">
        <v>1710</v>
      </c>
      <c r="D44" s="49">
        <v>1745.5</v>
      </c>
      <c r="E44" s="49">
        <v>1804</v>
      </c>
      <c r="F44" s="49">
        <v>1970</v>
      </c>
      <c r="G44" s="49">
        <v>2052</v>
      </c>
      <c r="H44" s="49">
        <v>2101</v>
      </c>
      <c r="I44" s="49">
        <v>2122.5</v>
      </c>
      <c r="J44" s="49">
        <v>2143</v>
      </c>
      <c r="K44" s="49">
        <v>2101</v>
      </c>
      <c r="L44" s="49">
        <v>2080.5</v>
      </c>
      <c r="M44" s="49">
        <v>2064</v>
      </c>
      <c r="N44" s="49">
        <v>1993.5</v>
      </c>
      <c r="O44" s="49">
        <v>1795</v>
      </c>
      <c r="P44" s="49">
        <v>1724</v>
      </c>
      <c r="Q44" s="49">
        <v>1640.5</v>
      </c>
    </row>
    <row r="45" spans="1:19" ht="11.45" customHeight="1">
      <c r="A45" s="62" t="s">
        <v>85</v>
      </c>
      <c r="B45" s="50">
        <v>3660</v>
      </c>
      <c r="C45" s="50">
        <v>3713.5</v>
      </c>
      <c r="D45" s="50">
        <v>3794.5</v>
      </c>
      <c r="E45" s="50">
        <v>3851</v>
      </c>
      <c r="F45" s="50">
        <v>4017</v>
      </c>
      <c r="G45" s="50">
        <v>4075.5</v>
      </c>
      <c r="H45" s="50">
        <v>4184</v>
      </c>
      <c r="I45" s="50">
        <v>4298.5</v>
      </c>
      <c r="J45" s="50">
        <v>4333.5</v>
      </c>
      <c r="K45" s="50">
        <v>4131</v>
      </c>
      <c r="L45" s="50">
        <v>4120.5</v>
      </c>
      <c r="M45" s="50">
        <v>4166</v>
      </c>
      <c r="N45" s="50">
        <v>4091.5</v>
      </c>
      <c r="O45" s="50">
        <v>4121.5</v>
      </c>
      <c r="P45" s="50">
        <v>4102.5</v>
      </c>
      <c r="Q45" s="50">
        <v>4117.5</v>
      </c>
    </row>
    <row r="47" spans="1:19" ht="11.45" customHeight="1">
      <c r="A47" s="14" t="s">
        <v>92</v>
      </c>
      <c r="B47" s="15"/>
      <c r="C47" s="45">
        <f t="shared" ref="C47:Q47" si="15">C48+C54</f>
        <v>540.5</v>
      </c>
      <c r="D47" s="45">
        <f t="shared" si="15"/>
        <v>700</v>
      </c>
      <c r="E47" s="45">
        <f t="shared" si="15"/>
        <v>1060</v>
      </c>
      <c r="F47" s="45">
        <f t="shared" si="15"/>
        <v>948.5</v>
      </c>
      <c r="G47" s="45">
        <f t="shared" si="15"/>
        <v>664</v>
      </c>
      <c r="H47" s="45">
        <f t="shared" si="15"/>
        <v>628.5</v>
      </c>
      <c r="I47" s="45">
        <f t="shared" si="15"/>
        <v>610.5</v>
      </c>
      <c r="J47" s="45">
        <f t="shared" si="15"/>
        <v>720</v>
      </c>
      <c r="K47" s="45">
        <f t="shared" si="15"/>
        <v>368.5</v>
      </c>
      <c r="L47" s="45">
        <f t="shared" si="15"/>
        <v>456.5</v>
      </c>
      <c r="M47" s="45">
        <f t="shared" si="15"/>
        <v>519.5</v>
      </c>
      <c r="N47" s="45">
        <f t="shared" si="15"/>
        <v>556.5</v>
      </c>
      <c r="O47" s="45">
        <f t="shared" si="15"/>
        <v>389</v>
      </c>
      <c r="P47" s="45">
        <f t="shared" si="15"/>
        <v>368</v>
      </c>
      <c r="Q47" s="45">
        <f t="shared" si="15"/>
        <v>281</v>
      </c>
    </row>
    <row r="48" spans="1:19" ht="11.45" customHeight="1">
      <c r="A48" s="16" t="s">
        <v>22</v>
      </c>
      <c r="B48" s="17"/>
      <c r="C48" s="46">
        <f t="shared" ref="C48:Q48" si="16">SUM(C49,C50,C53)</f>
        <v>439</v>
      </c>
      <c r="D48" s="46">
        <f t="shared" si="16"/>
        <v>575</v>
      </c>
      <c r="E48" s="46">
        <f t="shared" si="16"/>
        <v>943.5</v>
      </c>
      <c r="F48" s="46">
        <f t="shared" si="16"/>
        <v>605</v>
      </c>
      <c r="G48" s="46">
        <f t="shared" si="16"/>
        <v>436</v>
      </c>
      <c r="H48" s="46">
        <f t="shared" si="16"/>
        <v>441</v>
      </c>
      <c r="I48" s="46">
        <f t="shared" si="16"/>
        <v>460</v>
      </c>
      <c r="J48" s="46">
        <f t="shared" si="16"/>
        <v>645</v>
      </c>
      <c r="K48" s="46">
        <f t="shared" si="16"/>
        <v>362.5</v>
      </c>
      <c r="L48" s="46">
        <f t="shared" si="16"/>
        <v>450</v>
      </c>
      <c r="M48" s="46">
        <f t="shared" si="16"/>
        <v>443</v>
      </c>
      <c r="N48" s="46">
        <f t="shared" si="16"/>
        <v>532</v>
      </c>
      <c r="O48" s="46">
        <f t="shared" si="16"/>
        <v>333.5</v>
      </c>
      <c r="P48" s="46">
        <f t="shared" si="16"/>
        <v>342</v>
      </c>
      <c r="Q48" s="46">
        <f t="shared" si="16"/>
        <v>249</v>
      </c>
    </row>
    <row r="49" spans="1:17" ht="11.45" customHeight="1">
      <c r="A49" s="57" t="s">
        <v>83</v>
      </c>
      <c r="B49" s="58"/>
      <c r="C49" s="63">
        <v>118</v>
      </c>
      <c r="D49" s="63">
        <v>179.5</v>
      </c>
      <c r="E49" s="63">
        <v>396</v>
      </c>
      <c r="F49" s="63">
        <v>237</v>
      </c>
      <c r="G49" s="63">
        <v>129</v>
      </c>
      <c r="H49" s="63">
        <v>226.5</v>
      </c>
      <c r="I49" s="63">
        <v>232</v>
      </c>
      <c r="J49" s="63">
        <v>311</v>
      </c>
      <c r="K49" s="63">
        <v>162.5</v>
      </c>
      <c r="L49" s="63">
        <v>213.5</v>
      </c>
      <c r="M49" s="63">
        <v>157</v>
      </c>
      <c r="N49" s="63">
        <v>285</v>
      </c>
      <c r="O49" s="63">
        <v>101</v>
      </c>
      <c r="P49" s="63">
        <v>138.5</v>
      </c>
      <c r="Q49" s="63">
        <v>101.5</v>
      </c>
    </row>
    <row r="50" spans="1:17" ht="11.45" customHeight="1">
      <c r="A50" s="20" t="s">
        <v>84</v>
      </c>
      <c r="B50" s="21"/>
      <c r="C50" s="48">
        <f t="shared" ref="C50:Q50" si="17">SUM(C51:C52)</f>
        <v>282.5</v>
      </c>
      <c r="D50" s="48">
        <f t="shared" si="17"/>
        <v>376.5</v>
      </c>
      <c r="E50" s="48">
        <f t="shared" si="17"/>
        <v>522.5</v>
      </c>
      <c r="F50" s="48">
        <f t="shared" si="17"/>
        <v>336</v>
      </c>
      <c r="G50" s="48">
        <f t="shared" si="17"/>
        <v>281.5</v>
      </c>
      <c r="H50" s="48">
        <f t="shared" si="17"/>
        <v>196.5</v>
      </c>
      <c r="I50" s="48">
        <f t="shared" si="17"/>
        <v>203</v>
      </c>
      <c r="J50" s="48">
        <f t="shared" si="17"/>
        <v>279.5</v>
      </c>
      <c r="K50" s="48">
        <f t="shared" si="17"/>
        <v>149.5</v>
      </c>
      <c r="L50" s="48">
        <f t="shared" si="17"/>
        <v>223.5</v>
      </c>
      <c r="M50" s="48">
        <f t="shared" si="17"/>
        <v>267</v>
      </c>
      <c r="N50" s="48">
        <f t="shared" si="17"/>
        <v>242</v>
      </c>
      <c r="O50" s="48">
        <f t="shared" si="17"/>
        <v>220.5</v>
      </c>
      <c r="P50" s="48">
        <f t="shared" si="17"/>
        <v>199.5</v>
      </c>
      <c r="Q50" s="48">
        <f t="shared" si="17"/>
        <v>137.5</v>
      </c>
    </row>
    <row r="51" spans="1:17" ht="11.45" customHeight="1">
      <c r="A51" s="22" t="s">
        <v>89</v>
      </c>
      <c r="B51" s="23"/>
      <c r="C51" s="49">
        <v>103.5</v>
      </c>
      <c r="D51" s="49">
        <v>142</v>
      </c>
      <c r="E51" s="49">
        <v>130.5</v>
      </c>
      <c r="F51" s="49">
        <v>180</v>
      </c>
      <c r="G51" s="49">
        <v>67.5</v>
      </c>
      <c r="H51" s="49">
        <v>77.5</v>
      </c>
      <c r="I51" s="49">
        <v>99</v>
      </c>
      <c r="J51" s="49">
        <v>73</v>
      </c>
      <c r="K51" s="49">
        <v>53.5</v>
      </c>
      <c r="L51" s="49">
        <v>58</v>
      </c>
      <c r="M51" s="49">
        <v>133.5</v>
      </c>
      <c r="N51" s="49">
        <v>131</v>
      </c>
      <c r="O51" s="49">
        <v>72.5</v>
      </c>
      <c r="P51" s="49">
        <v>79</v>
      </c>
      <c r="Q51" s="49">
        <v>43</v>
      </c>
    </row>
    <row r="52" spans="1:17" ht="11.45" customHeight="1">
      <c r="A52" s="22" t="s">
        <v>85</v>
      </c>
      <c r="B52" s="23"/>
      <c r="C52" s="49">
        <v>179</v>
      </c>
      <c r="D52" s="49">
        <v>234.5</v>
      </c>
      <c r="E52" s="49">
        <v>392</v>
      </c>
      <c r="F52" s="49">
        <v>156</v>
      </c>
      <c r="G52" s="49">
        <v>214</v>
      </c>
      <c r="H52" s="49">
        <v>119</v>
      </c>
      <c r="I52" s="49">
        <v>104</v>
      </c>
      <c r="J52" s="49">
        <v>206.5</v>
      </c>
      <c r="K52" s="49">
        <v>96</v>
      </c>
      <c r="L52" s="49">
        <v>165.5</v>
      </c>
      <c r="M52" s="49">
        <v>133.5</v>
      </c>
      <c r="N52" s="49">
        <v>111</v>
      </c>
      <c r="O52" s="49">
        <v>148</v>
      </c>
      <c r="P52" s="49">
        <v>120.5</v>
      </c>
      <c r="Q52" s="49">
        <v>94.5</v>
      </c>
    </row>
    <row r="53" spans="1:17" ht="11.45" customHeight="1">
      <c r="A53" s="59" t="s">
        <v>86</v>
      </c>
      <c r="B53" s="60"/>
      <c r="C53" s="64">
        <v>38.5</v>
      </c>
      <c r="D53" s="64">
        <v>19</v>
      </c>
      <c r="E53" s="64">
        <v>25</v>
      </c>
      <c r="F53" s="64">
        <v>32</v>
      </c>
      <c r="G53" s="64">
        <v>25.5</v>
      </c>
      <c r="H53" s="64">
        <v>18</v>
      </c>
      <c r="I53" s="64">
        <v>25</v>
      </c>
      <c r="J53" s="64">
        <v>54.5</v>
      </c>
      <c r="K53" s="64">
        <v>50.5</v>
      </c>
      <c r="L53" s="64">
        <v>13</v>
      </c>
      <c r="M53" s="64">
        <v>19</v>
      </c>
      <c r="N53" s="64">
        <v>5</v>
      </c>
      <c r="O53" s="64">
        <v>12</v>
      </c>
      <c r="P53" s="64">
        <v>4</v>
      </c>
      <c r="Q53" s="64">
        <v>10</v>
      </c>
    </row>
    <row r="54" spans="1:17" ht="11.45" customHeight="1">
      <c r="A54" s="16" t="s">
        <v>32</v>
      </c>
      <c r="B54" s="17"/>
      <c r="C54" s="46">
        <f t="shared" ref="C54:Q54" si="18">SUM(C55:C56)</f>
        <v>101.5</v>
      </c>
      <c r="D54" s="46">
        <f t="shared" si="18"/>
        <v>125</v>
      </c>
      <c r="E54" s="46">
        <f t="shared" si="18"/>
        <v>116.5</v>
      </c>
      <c r="F54" s="46">
        <f t="shared" si="18"/>
        <v>343.5</v>
      </c>
      <c r="G54" s="46">
        <f t="shared" si="18"/>
        <v>228</v>
      </c>
      <c r="H54" s="46">
        <f t="shared" si="18"/>
        <v>187.5</v>
      </c>
      <c r="I54" s="46">
        <f t="shared" si="18"/>
        <v>150.5</v>
      </c>
      <c r="J54" s="46">
        <f t="shared" si="18"/>
        <v>75</v>
      </c>
      <c r="K54" s="46">
        <f t="shared" si="18"/>
        <v>6</v>
      </c>
      <c r="L54" s="46">
        <f t="shared" si="18"/>
        <v>6.5</v>
      </c>
      <c r="M54" s="46">
        <f t="shared" si="18"/>
        <v>76.5</v>
      </c>
      <c r="N54" s="46">
        <f t="shared" si="18"/>
        <v>24.5</v>
      </c>
      <c r="O54" s="46">
        <f t="shared" si="18"/>
        <v>55.5</v>
      </c>
      <c r="P54" s="46">
        <f t="shared" si="18"/>
        <v>26</v>
      </c>
      <c r="Q54" s="46">
        <f t="shared" si="18"/>
        <v>32</v>
      </c>
    </row>
    <row r="55" spans="1:17" ht="11.45" customHeight="1">
      <c r="A55" s="61" t="s">
        <v>89</v>
      </c>
      <c r="B55" s="23"/>
      <c r="C55" s="49">
        <v>37</v>
      </c>
      <c r="D55" s="49">
        <v>44</v>
      </c>
      <c r="E55" s="49">
        <v>60</v>
      </c>
      <c r="F55" s="49">
        <v>177.5</v>
      </c>
      <c r="G55" s="49">
        <v>134.5</v>
      </c>
      <c r="H55" s="49">
        <v>77</v>
      </c>
      <c r="I55" s="49">
        <v>35.5</v>
      </c>
      <c r="J55" s="49">
        <v>22</v>
      </c>
      <c r="K55" s="49">
        <v>2.5</v>
      </c>
      <c r="L55" s="49">
        <v>4</v>
      </c>
      <c r="M55" s="49">
        <v>8</v>
      </c>
      <c r="N55" s="49">
        <v>14.5</v>
      </c>
      <c r="O55" s="49">
        <v>15</v>
      </c>
      <c r="P55" s="49">
        <v>8</v>
      </c>
      <c r="Q55" s="49">
        <v>0</v>
      </c>
    </row>
    <row r="56" spans="1:17" ht="11.45" customHeight="1">
      <c r="A56" s="62" t="s">
        <v>85</v>
      </c>
      <c r="B56" s="25"/>
      <c r="C56" s="50">
        <v>64.5</v>
      </c>
      <c r="D56" s="50">
        <v>81</v>
      </c>
      <c r="E56" s="50">
        <v>56.5</v>
      </c>
      <c r="F56" s="50">
        <v>166</v>
      </c>
      <c r="G56" s="50">
        <v>93.5</v>
      </c>
      <c r="H56" s="50">
        <v>110.5</v>
      </c>
      <c r="I56" s="50">
        <v>115</v>
      </c>
      <c r="J56" s="50">
        <v>53</v>
      </c>
      <c r="K56" s="50">
        <v>3.5</v>
      </c>
      <c r="L56" s="50">
        <v>2.5</v>
      </c>
      <c r="M56" s="50">
        <v>68.5</v>
      </c>
      <c r="N56" s="50">
        <v>10</v>
      </c>
      <c r="O56" s="50">
        <v>40.5</v>
      </c>
      <c r="P56" s="50">
        <v>18</v>
      </c>
      <c r="Q56" s="50">
        <v>32</v>
      </c>
    </row>
    <row r="58" spans="1:17" ht="11.45" customHeight="1">
      <c r="A58" s="30" t="s">
        <v>41</v>
      </c>
      <c r="B58" s="65"/>
      <c r="C58" s="65"/>
      <c r="D58" s="65"/>
      <c r="E58" s="65"/>
      <c r="F58" s="65"/>
      <c r="G58" s="65"/>
      <c r="H58" s="65"/>
      <c r="I58" s="65"/>
      <c r="J58" s="65"/>
      <c r="K58" s="65"/>
      <c r="L58" s="65"/>
      <c r="M58" s="65"/>
      <c r="N58" s="65"/>
      <c r="O58" s="65"/>
      <c r="P58" s="65"/>
      <c r="Q58" s="65"/>
    </row>
    <row r="60" spans="1:17" ht="11.45" customHeight="1">
      <c r="A60" s="14" t="s">
        <v>93</v>
      </c>
      <c r="B60" s="45"/>
      <c r="C60" s="45"/>
      <c r="D60" s="45"/>
      <c r="E60" s="45"/>
      <c r="F60" s="45"/>
      <c r="G60" s="45"/>
      <c r="H60" s="45"/>
      <c r="I60" s="45"/>
      <c r="J60" s="45"/>
      <c r="K60" s="45"/>
      <c r="L60" s="45"/>
      <c r="M60" s="45"/>
      <c r="N60" s="45"/>
      <c r="O60" s="45"/>
      <c r="P60" s="45"/>
      <c r="Q60" s="45"/>
    </row>
    <row r="61" spans="1:17" ht="11.45" customHeight="1">
      <c r="A61" s="16" t="s">
        <v>94</v>
      </c>
      <c r="B61" s="46">
        <f t="shared" ref="B61:Q69" si="19">IF(B4=0,0,B4/B15)</f>
        <v>116.54974902531121</v>
      </c>
      <c r="C61" s="46">
        <f t="shared" si="19"/>
        <v>117.96402691290653</v>
      </c>
      <c r="D61" s="46">
        <f t="shared" si="19"/>
        <v>113.41031234606052</v>
      </c>
      <c r="E61" s="46">
        <f t="shared" si="19"/>
        <v>109.91463917651095</v>
      </c>
      <c r="F61" s="46">
        <f t="shared" si="19"/>
        <v>114.05516402139354</v>
      </c>
      <c r="G61" s="46">
        <f t="shared" si="19"/>
        <v>112.71767005435066</v>
      </c>
      <c r="H61" s="46">
        <f t="shared" si="19"/>
        <v>117.60124338674363</v>
      </c>
      <c r="I61" s="46">
        <f t="shared" si="19"/>
        <v>116.82386568258127</v>
      </c>
      <c r="J61" s="46">
        <f t="shared" si="19"/>
        <v>118.43717803866313</v>
      </c>
      <c r="K61" s="46">
        <f t="shared" si="19"/>
        <v>115.37124251081674</v>
      </c>
      <c r="L61" s="46">
        <f t="shared" si="19"/>
        <v>114.40102631868322</v>
      </c>
      <c r="M61" s="46">
        <f t="shared" si="19"/>
        <v>114.99275351978643</v>
      </c>
      <c r="N61" s="46">
        <f t="shared" si="19"/>
        <v>113.26529394987492</v>
      </c>
      <c r="O61" s="46">
        <f t="shared" si="19"/>
        <v>113.46894900494767</v>
      </c>
      <c r="P61" s="46">
        <f t="shared" si="19"/>
        <v>115.93427619611145</v>
      </c>
      <c r="Q61" s="46">
        <f t="shared" si="19"/>
        <v>115.14023755209706</v>
      </c>
    </row>
    <row r="62" spans="1:17" ht="11.45" customHeight="1">
      <c r="A62" s="57" t="s">
        <v>83</v>
      </c>
      <c r="B62" s="63">
        <f t="shared" si="19"/>
        <v>75.288702284286032</v>
      </c>
      <c r="C62" s="63">
        <f t="shared" si="19"/>
        <v>75.403454787895797</v>
      </c>
      <c r="D62" s="63">
        <f t="shared" si="19"/>
        <v>74.652241185386345</v>
      </c>
      <c r="E62" s="63">
        <f t="shared" si="19"/>
        <v>74.450683632301491</v>
      </c>
      <c r="F62" s="63">
        <f t="shared" si="19"/>
        <v>74.57146477930722</v>
      </c>
      <c r="G62" s="63">
        <f t="shared" si="19"/>
        <v>74.658707940159985</v>
      </c>
      <c r="H62" s="63">
        <f t="shared" si="19"/>
        <v>75.121811343427169</v>
      </c>
      <c r="I62" s="63">
        <f t="shared" si="19"/>
        <v>75.131648653717576</v>
      </c>
      <c r="J62" s="63">
        <f t="shared" si="19"/>
        <v>74.978220841376029</v>
      </c>
      <c r="K62" s="63">
        <f t="shared" si="19"/>
        <v>74.344934780041754</v>
      </c>
      <c r="L62" s="63">
        <f t="shared" si="19"/>
        <v>74.639628078683216</v>
      </c>
      <c r="M62" s="63">
        <f t="shared" si="19"/>
        <v>74.903946698783642</v>
      </c>
      <c r="N62" s="63">
        <f t="shared" si="19"/>
        <v>74.663910418671122</v>
      </c>
      <c r="O62" s="63">
        <f t="shared" si="19"/>
        <v>75.17656658088832</v>
      </c>
      <c r="P62" s="63">
        <f t="shared" si="19"/>
        <v>75.75640745483625</v>
      </c>
      <c r="Q62" s="63">
        <f t="shared" si="19"/>
        <v>76.128750494268431</v>
      </c>
    </row>
    <row r="63" spans="1:17" ht="11.45" customHeight="1">
      <c r="A63" s="20" t="s">
        <v>84</v>
      </c>
      <c r="B63" s="48">
        <f t="shared" si="19"/>
        <v>120.3092192580734</v>
      </c>
      <c r="C63" s="48">
        <f t="shared" si="19"/>
        <v>121.15316777320257</v>
      </c>
      <c r="D63" s="48">
        <f t="shared" si="19"/>
        <v>114.26367187876917</v>
      </c>
      <c r="E63" s="48">
        <f t="shared" si="19"/>
        <v>108.70689026439021</v>
      </c>
      <c r="F63" s="48">
        <f t="shared" si="19"/>
        <v>114.3450611255882</v>
      </c>
      <c r="G63" s="48">
        <f t="shared" si="19"/>
        <v>111.5229695489278</v>
      </c>
      <c r="H63" s="48">
        <f t="shared" si="19"/>
        <v>118.02918041282436</v>
      </c>
      <c r="I63" s="48">
        <f t="shared" si="19"/>
        <v>116.21342059466252</v>
      </c>
      <c r="J63" s="48">
        <f t="shared" si="19"/>
        <v>117.67513563311078</v>
      </c>
      <c r="K63" s="48">
        <f t="shared" si="19"/>
        <v>111.80654998309917</v>
      </c>
      <c r="L63" s="48">
        <f t="shared" si="19"/>
        <v>110.24107832578642</v>
      </c>
      <c r="M63" s="48">
        <f t="shared" si="19"/>
        <v>110.51210684517832</v>
      </c>
      <c r="N63" s="48">
        <f t="shared" si="19"/>
        <v>108.23822889682931</v>
      </c>
      <c r="O63" s="48">
        <f t="shared" si="19"/>
        <v>107.97462017505437</v>
      </c>
      <c r="P63" s="48">
        <f t="shared" si="19"/>
        <v>111.74279110272897</v>
      </c>
      <c r="Q63" s="48">
        <f t="shared" si="19"/>
        <v>110.11963991790942</v>
      </c>
    </row>
    <row r="64" spans="1:17" ht="11.45" customHeight="1">
      <c r="A64" s="22" t="s">
        <v>89</v>
      </c>
      <c r="B64" s="49">
        <f t="shared" si="19"/>
        <v>106.59308634787789</v>
      </c>
      <c r="C64" s="49">
        <f t="shared" si="19"/>
        <v>106.29214043655911</v>
      </c>
      <c r="D64" s="49">
        <f t="shared" si="19"/>
        <v>102.55552436999673</v>
      </c>
      <c r="E64" s="49">
        <f t="shared" si="19"/>
        <v>98.937572757444869</v>
      </c>
      <c r="F64" s="49">
        <f t="shared" si="19"/>
        <v>99.853206808817333</v>
      </c>
      <c r="G64" s="49">
        <f t="shared" si="19"/>
        <v>96.979233495278407</v>
      </c>
      <c r="H64" s="49">
        <f t="shared" si="19"/>
        <v>100.49100370857643</v>
      </c>
      <c r="I64" s="49">
        <f t="shared" si="19"/>
        <v>99.617874597088019</v>
      </c>
      <c r="J64" s="49">
        <f t="shared" si="19"/>
        <v>97.712775271760549</v>
      </c>
      <c r="K64" s="49">
        <f t="shared" si="19"/>
        <v>92.917275390780333</v>
      </c>
      <c r="L64" s="49">
        <f t="shared" si="19"/>
        <v>92.416704295421354</v>
      </c>
      <c r="M64" s="49">
        <f t="shared" si="19"/>
        <v>91.939817079192636</v>
      </c>
      <c r="N64" s="49">
        <f t="shared" si="19"/>
        <v>90.904478961998635</v>
      </c>
      <c r="O64" s="49">
        <f t="shared" si="19"/>
        <v>93.830717051453632</v>
      </c>
      <c r="P64" s="49">
        <f t="shared" si="19"/>
        <v>99.281249660693703</v>
      </c>
      <c r="Q64" s="49">
        <f t="shared" si="19"/>
        <v>101.10504387964006</v>
      </c>
    </row>
    <row r="65" spans="1:17" ht="11.45" customHeight="1">
      <c r="A65" s="22" t="s">
        <v>85</v>
      </c>
      <c r="B65" s="49">
        <f t="shared" si="19"/>
        <v>127.46149269918753</v>
      </c>
      <c r="C65" s="49">
        <f t="shared" si="19"/>
        <v>128.49483010841985</v>
      </c>
      <c r="D65" s="49">
        <f t="shared" si="19"/>
        <v>120.2610727053473</v>
      </c>
      <c r="E65" s="49">
        <f t="shared" si="19"/>
        <v>113.76255947052799</v>
      </c>
      <c r="F65" s="49">
        <f t="shared" si="19"/>
        <v>122.83869333312185</v>
      </c>
      <c r="G65" s="49">
        <f t="shared" si="19"/>
        <v>119.22076296750036</v>
      </c>
      <c r="H65" s="49">
        <f t="shared" si="19"/>
        <v>127.8112449333311</v>
      </c>
      <c r="I65" s="49">
        <f t="shared" si="19"/>
        <v>126.27473481594801</v>
      </c>
      <c r="J65" s="49">
        <f t="shared" si="19"/>
        <v>129.68935568437115</v>
      </c>
      <c r="K65" s="49">
        <f t="shared" si="19"/>
        <v>122.12837051196279</v>
      </c>
      <c r="L65" s="49">
        <f t="shared" si="19"/>
        <v>119.98547476143587</v>
      </c>
      <c r="M65" s="49">
        <f t="shared" si="19"/>
        <v>120.48737610673618</v>
      </c>
      <c r="N65" s="49">
        <f t="shared" si="19"/>
        <v>117.94682172166158</v>
      </c>
      <c r="O65" s="49">
        <f t="shared" si="19"/>
        <v>115.25305495625304</v>
      </c>
      <c r="P65" s="49">
        <f t="shared" si="19"/>
        <v>118.12222604496404</v>
      </c>
      <c r="Q65" s="49">
        <f t="shared" si="19"/>
        <v>114.4653202405659</v>
      </c>
    </row>
    <row r="66" spans="1:17" ht="11.45" customHeight="1">
      <c r="A66" s="59" t="s">
        <v>86</v>
      </c>
      <c r="B66" s="64">
        <f t="shared" si="19"/>
        <v>277.72674923708206</v>
      </c>
      <c r="C66" s="64">
        <f t="shared" si="19"/>
        <v>278.49770063477268</v>
      </c>
      <c r="D66" s="64">
        <f t="shared" si="19"/>
        <v>277.13581585390523</v>
      </c>
      <c r="E66" s="64">
        <f t="shared" si="19"/>
        <v>274.28208914708938</v>
      </c>
      <c r="F66" s="64">
        <f t="shared" si="19"/>
        <v>274.12362572598914</v>
      </c>
      <c r="G66" s="64">
        <f t="shared" si="19"/>
        <v>273.27311581657335</v>
      </c>
      <c r="H66" s="64">
        <f t="shared" si="19"/>
        <v>277.44395163766075</v>
      </c>
      <c r="I66" s="64">
        <f t="shared" si="19"/>
        <v>278.90725397940878</v>
      </c>
      <c r="J66" s="64">
        <f t="shared" si="19"/>
        <v>279.56956676136724</v>
      </c>
      <c r="K66" s="64">
        <f t="shared" si="19"/>
        <v>279.68750344049727</v>
      </c>
      <c r="L66" s="64">
        <f t="shared" si="19"/>
        <v>279.65034228684902</v>
      </c>
      <c r="M66" s="64">
        <f t="shared" si="19"/>
        <v>282.79814617071668</v>
      </c>
      <c r="N66" s="64">
        <f t="shared" si="19"/>
        <v>281.29338581609323</v>
      </c>
      <c r="O66" s="64">
        <f t="shared" si="19"/>
        <v>281.34302592443606</v>
      </c>
      <c r="P66" s="64">
        <f t="shared" si="19"/>
        <v>283.68889308522802</v>
      </c>
      <c r="Q66" s="64">
        <f t="shared" si="19"/>
        <v>282.9709977091776</v>
      </c>
    </row>
    <row r="67" spans="1:17" ht="11.45" customHeight="1">
      <c r="A67" s="16" t="s">
        <v>95</v>
      </c>
      <c r="B67" s="46">
        <f t="shared" si="19"/>
        <v>528.3786457199833</v>
      </c>
      <c r="C67" s="46">
        <f t="shared" si="19"/>
        <v>525.61485147198368</v>
      </c>
      <c r="D67" s="46">
        <f t="shared" si="19"/>
        <v>515.02371830954849</v>
      </c>
      <c r="E67" s="46">
        <f t="shared" si="19"/>
        <v>513.46670940073147</v>
      </c>
      <c r="F67" s="46">
        <f t="shared" si="19"/>
        <v>519.65110060737868</v>
      </c>
      <c r="G67" s="46">
        <f t="shared" si="19"/>
        <v>537.86871055954316</v>
      </c>
      <c r="H67" s="46">
        <f t="shared" si="19"/>
        <v>537.58299593815627</v>
      </c>
      <c r="I67" s="46">
        <f t="shared" si="19"/>
        <v>535.97102293564762</v>
      </c>
      <c r="J67" s="46">
        <f t="shared" si="19"/>
        <v>557.38066653092255</v>
      </c>
      <c r="K67" s="46">
        <f t="shared" si="19"/>
        <v>519.35123457352017</v>
      </c>
      <c r="L67" s="46">
        <f t="shared" si="19"/>
        <v>530.29880137770249</v>
      </c>
      <c r="M67" s="46">
        <f t="shared" si="19"/>
        <v>553.46130916713582</v>
      </c>
      <c r="N67" s="46">
        <f t="shared" si="19"/>
        <v>549.41005096460367</v>
      </c>
      <c r="O67" s="46">
        <f t="shared" si="19"/>
        <v>562.63918002023786</v>
      </c>
      <c r="P67" s="46">
        <f t="shared" si="19"/>
        <v>579.3968999659221</v>
      </c>
      <c r="Q67" s="46">
        <f t="shared" si="19"/>
        <v>574.66605513593788</v>
      </c>
    </row>
    <row r="68" spans="1:17" ht="11.45" customHeight="1">
      <c r="A68" s="61" t="s">
        <v>89</v>
      </c>
      <c r="B68" s="49">
        <f t="shared" si="19"/>
        <v>686.8593598670202</v>
      </c>
      <c r="C68" s="49">
        <f t="shared" si="19"/>
        <v>723.47398127305621</v>
      </c>
      <c r="D68" s="49">
        <f t="shared" si="19"/>
        <v>713.81051621387292</v>
      </c>
      <c r="E68" s="49">
        <f t="shared" si="19"/>
        <v>698.01100867235482</v>
      </c>
      <c r="F68" s="49">
        <f t="shared" si="19"/>
        <v>702.02672962239171</v>
      </c>
      <c r="G68" s="49">
        <f t="shared" si="19"/>
        <v>671.36581902516355</v>
      </c>
      <c r="H68" s="49">
        <f t="shared" si="19"/>
        <v>706.53930418536777</v>
      </c>
      <c r="I68" s="49">
        <f t="shared" si="19"/>
        <v>695.13052903352559</v>
      </c>
      <c r="J68" s="49">
        <f t="shared" si="19"/>
        <v>694.1706585066355</v>
      </c>
      <c r="K68" s="49">
        <f t="shared" si="19"/>
        <v>658.43626945696144</v>
      </c>
      <c r="L68" s="49">
        <f t="shared" si="19"/>
        <v>673.12951270494102</v>
      </c>
      <c r="M68" s="49">
        <f t="shared" si="19"/>
        <v>735.96189844480421</v>
      </c>
      <c r="N68" s="49">
        <f t="shared" si="19"/>
        <v>727.52145925850027</v>
      </c>
      <c r="O68" s="49">
        <f t="shared" si="19"/>
        <v>808.68916189528886</v>
      </c>
      <c r="P68" s="49">
        <f t="shared" si="19"/>
        <v>838.59133527755864</v>
      </c>
      <c r="Q68" s="49">
        <f t="shared" si="19"/>
        <v>852.466078821314</v>
      </c>
    </row>
    <row r="69" spans="1:17" ht="11.45" customHeight="1">
      <c r="A69" s="62" t="s">
        <v>85</v>
      </c>
      <c r="B69" s="50">
        <f t="shared" si="19"/>
        <v>489.70676571894757</v>
      </c>
      <c r="C69" s="50">
        <f t="shared" si="19"/>
        <v>480.0945393326673</v>
      </c>
      <c r="D69" s="50">
        <f t="shared" si="19"/>
        <v>468.26269827474431</v>
      </c>
      <c r="E69" s="50">
        <f t="shared" si="19"/>
        <v>464.71604952405761</v>
      </c>
      <c r="F69" s="50">
        <f t="shared" si="19"/>
        <v>468.46638423855114</v>
      </c>
      <c r="G69" s="50">
        <f t="shared" si="19"/>
        <v>497.09299956226124</v>
      </c>
      <c r="H69" s="50">
        <f t="shared" si="19"/>
        <v>491.07968118961196</v>
      </c>
      <c r="I69" s="50">
        <f t="shared" si="19"/>
        <v>491.79373507640378</v>
      </c>
      <c r="J69" s="50">
        <f t="shared" si="19"/>
        <v>516.85047000957286</v>
      </c>
      <c r="K69" s="50">
        <f t="shared" si="19"/>
        <v>478.16349265260692</v>
      </c>
      <c r="L69" s="50">
        <f t="shared" si="19"/>
        <v>488.90850479379361</v>
      </c>
      <c r="M69" s="50">
        <f t="shared" si="19"/>
        <v>501.49009452951287</v>
      </c>
      <c r="N69" s="50">
        <f t="shared" si="19"/>
        <v>497.66432138069621</v>
      </c>
      <c r="O69" s="50">
        <f t="shared" si="19"/>
        <v>501.20505060710531</v>
      </c>
      <c r="P69" s="50">
        <f t="shared" si="19"/>
        <v>517.05939206384494</v>
      </c>
      <c r="Q69" s="50">
        <f t="shared" si="19"/>
        <v>512.98479662339685</v>
      </c>
    </row>
    <row r="71" spans="1:17" ht="11.45" customHeight="1">
      <c r="A71" s="14" t="s">
        <v>96</v>
      </c>
      <c r="B71" s="45"/>
      <c r="C71" s="45"/>
      <c r="D71" s="45"/>
      <c r="E71" s="45"/>
      <c r="F71" s="45"/>
      <c r="G71" s="45"/>
      <c r="H71" s="45"/>
      <c r="I71" s="45"/>
      <c r="J71" s="45"/>
      <c r="K71" s="45"/>
      <c r="L71" s="45"/>
      <c r="M71" s="45"/>
      <c r="N71" s="45"/>
      <c r="O71" s="45"/>
      <c r="P71" s="45"/>
      <c r="Q71" s="45"/>
    </row>
    <row r="72" spans="1:17" ht="11.45" customHeight="1">
      <c r="A72" s="16" t="s">
        <v>97</v>
      </c>
      <c r="B72" s="46">
        <f>IF(B37=0,0,(B38*B73+B39*B74+B42*B77)/B37)</f>
        <v>362.97149912542443</v>
      </c>
      <c r="C72" s="46">
        <f t="shared" ref="C72:Q72" si="20">IF(C37=0,0,(C38*C73+C39*C74+C42*C77)/C37)</f>
        <v>363.30991808891031</v>
      </c>
      <c r="D72" s="46">
        <f t="shared" si="20"/>
        <v>363.0426313583352</v>
      </c>
      <c r="E72" s="46">
        <f t="shared" si="20"/>
        <v>362.91680414800851</v>
      </c>
      <c r="F72" s="46">
        <f t="shared" si="20"/>
        <v>364.09561453039714</v>
      </c>
      <c r="G72" s="46">
        <f t="shared" si="20"/>
        <v>364.00369173973235</v>
      </c>
      <c r="H72" s="46">
        <f t="shared" si="20"/>
        <v>364.31730463606232</v>
      </c>
      <c r="I72" s="46">
        <f t="shared" si="20"/>
        <v>364.51384718051384</v>
      </c>
      <c r="J72" s="46">
        <f t="shared" si="20"/>
        <v>364.95205108778003</v>
      </c>
      <c r="K72" s="46">
        <f t="shared" si="20"/>
        <v>365.31564013397906</v>
      </c>
      <c r="L72" s="46">
        <f t="shared" si="20"/>
        <v>365.33216014078312</v>
      </c>
      <c r="M72" s="46">
        <f t="shared" si="20"/>
        <v>365.2565872149317</v>
      </c>
      <c r="N72" s="46">
        <f t="shared" si="20"/>
        <v>365.16614724571986</v>
      </c>
      <c r="O72" s="46">
        <f t="shared" si="20"/>
        <v>365.12258947622689</v>
      </c>
      <c r="P72" s="46">
        <f t="shared" si="20"/>
        <v>365.16897972243333</v>
      </c>
      <c r="Q72" s="46">
        <f t="shared" si="20"/>
        <v>365.28470531902161</v>
      </c>
    </row>
    <row r="73" spans="1:17" ht="11.45" customHeight="1">
      <c r="A73" s="57" t="s">
        <v>83</v>
      </c>
      <c r="B73" s="63">
        <v>400</v>
      </c>
      <c r="C73" s="63">
        <v>400</v>
      </c>
      <c r="D73" s="63">
        <v>400</v>
      </c>
      <c r="E73" s="63">
        <v>400</v>
      </c>
      <c r="F73" s="63">
        <v>400</v>
      </c>
      <c r="G73" s="63">
        <v>400</v>
      </c>
      <c r="H73" s="63">
        <v>400</v>
      </c>
      <c r="I73" s="63">
        <v>400</v>
      </c>
      <c r="J73" s="63">
        <v>400</v>
      </c>
      <c r="K73" s="63">
        <v>400</v>
      </c>
      <c r="L73" s="63">
        <v>400</v>
      </c>
      <c r="M73" s="63">
        <v>400</v>
      </c>
      <c r="N73" s="63">
        <v>400</v>
      </c>
      <c r="O73" s="63">
        <v>400</v>
      </c>
      <c r="P73" s="63">
        <v>400</v>
      </c>
      <c r="Q73" s="63">
        <v>400</v>
      </c>
    </row>
    <row r="74" spans="1:17" ht="11.45" customHeight="1">
      <c r="A74" s="20" t="s">
        <v>84</v>
      </c>
      <c r="B74" s="48">
        <f>IF(B39=0,0,SUMPRODUCT(B75:B76,B40:B41)/B39)</f>
        <v>320</v>
      </c>
      <c r="C74" s="48">
        <f t="shared" ref="C74:Q74" si="21">IF(C39=0,0,SUMPRODUCT(C75:C76,C40:C41)/C39)</f>
        <v>320</v>
      </c>
      <c r="D74" s="48">
        <f t="shared" si="21"/>
        <v>320</v>
      </c>
      <c r="E74" s="48">
        <f t="shared" si="21"/>
        <v>320</v>
      </c>
      <c r="F74" s="48">
        <f t="shared" si="21"/>
        <v>320</v>
      </c>
      <c r="G74" s="48">
        <f t="shared" si="21"/>
        <v>320</v>
      </c>
      <c r="H74" s="48">
        <f t="shared" si="21"/>
        <v>320</v>
      </c>
      <c r="I74" s="48">
        <f t="shared" si="21"/>
        <v>320</v>
      </c>
      <c r="J74" s="48">
        <f t="shared" si="21"/>
        <v>320</v>
      </c>
      <c r="K74" s="48">
        <f t="shared" si="21"/>
        <v>320</v>
      </c>
      <c r="L74" s="48">
        <f t="shared" si="21"/>
        <v>320</v>
      </c>
      <c r="M74" s="48">
        <f t="shared" si="21"/>
        <v>320</v>
      </c>
      <c r="N74" s="48">
        <f t="shared" si="21"/>
        <v>320</v>
      </c>
      <c r="O74" s="48">
        <f t="shared" si="21"/>
        <v>320</v>
      </c>
      <c r="P74" s="48">
        <f t="shared" si="21"/>
        <v>320</v>
      </c>
      <c r="Q74" s="48">
        <f t="shared" si="21"/>
        <v>320</v>
      </c>
    </row>
    <row r="75" spans="1:17" ht="11.45" customHeight="1">
      <c r="A75" s="22" t="s">
        <v>89</v>
      </c>
      <c r="B75" s="49">
        <v>320</v>
      </c>
      <c r="C75" s="49">
        <v>320</v>
      </c>
      <c r="D75" s="49">
        <v>320</v>
      </c>
      <c r="E75" s="49">
        <v>320</v>
      </c>
      <c r="F75" s="49">
        <v>320</v>
      </c>
      <c r="G75" s="49">
        <v>320</v>
      </c>
      <c r="H75" s="49">
        <v>320</v>
      </c>
      <c r="I75" s="49">
        <v>320</v>
      </c>
      <c r="J75" s="49">
        <v>320</v>
      </c>
      <c r="K75" s="49">
        <v>320</v>
      </c>
      <c r="L75" s="49">
        <v>320</v>
      </c>
      <c r="M75" s="49">
        <v>320</v>
      </c>
      <c r="N75" s="49">
        <v>320</v>
      </c>
      <c r="O75" s="49">
        <v>320</v>
      </c>
      <c r="P75" s="49">
        <v>320</v>
      </c>
      <c r="Q75" s="49">
        <v>320</v>
      </c>
    </row>
    <row r="76" spans="1:17" ht="11.45" customHeight="1">
      <c r="A76" s="22" t="s">
        <v>85</v>
      </c>
      <c r="B76" s="49">
        <v>320</v>
      </c>
      <c r="C76" s="49">
        <v>320</v>
      </c>
      <c r="D76" s="49">
        <v>320</v>
      </c>
      <c r="E76" s="49">
        <v>320</v>
      </c>
      <c r="F76" s="49">
        <v>320</v>
      </c>
      <c r="G76" s="49">
        <v>320</v>
      </c>
      <c r="H76" s="49">
        <v>320</v>
      </c>
      <c r="I76" s="49">
        <v>320</v>
      </c>
      <c r="J76" s="49">
        <v>320</v>
      </c>
      <c r="K76" s="49">
        <v>320</v>
      </c>
      <c r="L76" s="49">
        <v>320</v>
      </c>
      <c r="M76" s="49">
        <v>320</v>
      </c>
      <c r="N76" s="49">
        <v>320</v>
      </c>
      <c r="O76" s="49">
        <v>320</v>
      </c>
      <c r="P76" s="49">
        <v>320</v>
      </c>
      <c r="Q76" s="49">
        <v>320</v>
      </c>
    </row>
    <row r="77" spans="1:17" ht="11.45" customHeight="1">
      <c r="A77" s="59" t="s">
        <v>86</v>
      </c>
      <c r="B77" s="64">
        <v>560</v>
      </c>
      <c r="C77" s="64">
        <v>560</v>
      </c>
      <c r="D77" s="64">
        <v>560</v>
      </c>
      <c r="E77" s="64">
        <v>560</v>
      </c>
      <c r="F77" s="64">
        <v>560</v>
      </c>
      <c r="G77" s="64">
        <v>560</v>
      </c>
      <c r="H77" s="64">
        <v>560</v>
      </c>
      <c r="I77" s="64">
        <v>560</v>
      </c>
      <c r="J77" s="64">
        <v>560</v>
      </c>
      <c r="K77" s="64">
        <v>560</v>
      </c>
      <c r="L77" s="64">
        <v>560</v>
      </c>
      <c r="M77" s="64">
        <v>560</v>
      </c>
      <c r="N77" s="64">
        <v>560</v>
      </c>
      <c r="O77" s="64">
        <v>560</v>
      </c>
      <c r="P77" s="64">
        <v>560</v>
      </c>
      <c r="Q77" s="64">
        <v>560</v>
      </c>
    </row>
    <row r="78" spans="1:17" ht="11.45" customHeight="1">
      <c r="A78" s="16" t="s">
        <v>98</v>
      </c>
      <c r="B78" s="46">
        <f>IF(B43=0,0,SUMPRODUCT(B79:B80,B44:B45)/B43)</f>
        <v>2100</v>
      </c>
      <c r="C78" s="46">
        <f t="shared" ref="C78:Q78" si="22">IF(C43=0,0,SUMPRODUCT(C79:C80,C44:C45)/C43)</f>
        <v>2100</v>
      </c>
      <c r="D78" s="46">
        <f t="shared" si="22"/>
        <v>2100</v>
      </c>
      <c r="E78" s="46">
        <f t="shared" si="22"/>
        <v>2100</v>
      </c>
      <c r="F78" s="46">
        <f t="shared" si="22"/>
        <v>2100</v>
      </c>
      <c r="G78" s="46">
        <f t="shared" si="22"/>
        <v>2100</v>
      </c>
      <c r="H78" s="46">
        <f t="shared" si="22"/>
        <v>2100</v>
      </c>
      <c r="I78" s="46">
        <f t="shared" si="22"/>
        <v>2100</v>
      </c>
      <c r="J78" s="46">
        <f t="shared" si="22"/>
        <v>2100</v>
      </c>
      <c r="K78" s="46">
        <f t="shared" si="22"/>
        <v>2100</v>
      </c>
      <c r="L78" s="46">
        <f t="shared" si="22"/>
        <v>2100</v>
      </c>
      <c r="M78" s="46">
        <f t="shared" si="22"/>
        <v>2100</v>
      </c>
      <c r="N78" s="46">
        <f t="shared" si="22"/>
        <v>2100</v>
      </c>
      <c r="O78" s="46">
        <f t="shared" si="22"/>
        <v>2100</v>
      </c>
      <c r="P78" s="46">
        <f t="shared" si="22"/>
        <v>2100</v>
      </c>
      <c r="Q78" s="46">
        <f t="shared" si="22"/>
        <v>2100</v>
      </c>
    </row>
    <row r="79" spans="1:17" ht="11.45" customHeight="1">
      <c r="A79" s="61" t="s">
        <v>89</v>
      </c>
      <c r="B79" s="49">
        <v>2100</v>
      </c>
      <c r="C79" s="49">
        <v>2100</v>
      </c>
      <c r="D79" s="49">
        <v>2100</v>
      </c>
      <c r="E79" s="49">
        <v>2100</v>
      </c>
      <c r="F79" s="49">
        <v>2100</v>
      </c>
      <c r="G79" s="49">
        <v>2100</v>
      </c>
      <c r="H79" s="49">
        <v>2100</v>
      </c>
      <c r="I79" s="49">
        <v>2100</v>
      </c>
      <c r="J79" s="49">
        <v>2100</v>
      </c>
      <c r="K79" s="49">
        <v>2100</v>
      </c>
      <c r="L79" s="49">
        <v>2100</v>
      </c>
      <c r="M79" s="49">
        <v>2100</v>
      </c>
      <c r="N79" s="49">
        <v>2100</v>
      </c>
      <c r="O79" s="49">
        <v>2100</v>
      </c>
      <c r="P79" s="49">
        <v>2100</v>
      </c>
      <c r="Q79" s="49">
        <v>2100</v>
      </c>
    </row>
    <row r="80" spans="1:17" ht="11.45" customHeight="1">
      <c r="A80" s="62" t="s">
        <v>85</v>
      </c>
      <c r="B80" s="50">
        <v>2100</v>
      </c>
      <c r="C80" s="50">
        <v>2100</v>
      </c>
      <c r="D80" s="50">
        <v>2100</v>
      </c>
      <c r="E80" s="50">
        <v>2100</v>
      </c>
      <c r="F80" s="50">
        <v>2100</v>
      </c>
      <c r="G80" s="50">
        <v>2100</v>
      </c>
      <c r="H80" s="50">
        <v>2100</v>
      </c>
      <c r="I80" s="50">
        <v>2100</v>
      </c>
      <c r="J80" s="50">
        <v>2100</v>
      </c>
      <c r="K80" s="50">
        <v>2100</v>
      </c>
      <c r="L80" s="50">
        <v>2100</v>
      </c>
      <c r="M80" s="50">
        <v>2100</v>
      </c>
      <c r="N80" s="50">
        <v>2100</v>
      </c>
      <c r="O80" s="50">
        <v>2100</v>
      </c>
      <c r="P80" s="50">
        <v>2100</v>
      </c>
      <c r="Q80" s="50">
        <v>2100</v>
      </c>
    </row>
    <row r="82" spans="1:17" ht="11.45" customHeight="1">
      <c r="A82" s="14" t="s">
        <v>99</v>
      </c>
      <c r="B82" s="66"/>
      <c r="C82" s="66"/>
      <c r="D82" s="66"/>
      <c r="E82" s="66"/>
      <c r="F82" s="66"/>
      <c r="G82" s="66"/>
      <c r="H82" s="66"/>
      <c r="I82" s="66"/>
      <c r="J82" s="66"/>
      <c r="K82" s="66"/>
      <c r="L82" s="66"/>
      <c r="M82" s="66"/>
      <c r="N82" s="66"/>
      <c r="O82" s="66"/>
      <c r="P82" s="66"/>
      <c r="Q82" s="66"/>
    </row>
    <row r="83" spans="1:17" ht="11.45" customHeight="1">
      <c r="A83" s="16" t="s">
        <v>22</v>
      </c>
      <c r="B83" s="67">
        <f>IF(B61=0,0,B61/B72)</f>
        <v>0.32109889979278394</v>
      </c>
      <c r="C83" s="67">
        <f t="shared" ref="C83:Q83" si="23">IF(C61=0,0,C61/C72)</f>
        <v>0.32469255872072839</v>
      </c>
      <c r="D83" s="67">
        <f t="shared" si="23"/>
        <v>0.31238841543686574</v>
      </c>
      <c r="E83" s="67">
        <f t="shared" si="23"/>
        <v>0.30286456267724771</v>
      </c>
      <c r="F83" s="67">
        <f t="shared" si="23"/>
        <v>0.31325607744135969</v>
      </c>
      <c r="G83" s="67">
        <f t="shared" si="23"/>
        <v>0.30966078809702113</v>
      </c>
      <c r="H83" s="67">
        <f t="shared" si="23"/>
        <v>0.32279894995441499</v>
      </c>
      <c r="I83" s="67">
        <f t="shared" si="23"/>
        <v>0.3204922572522409</v>
      </c>
      <c r="J83" s="67">
        <f t="shared" si="23"/>
        <v>0.32452805152251646</v>
      </c>
      <c r="K83" s="67">
        <f t="shared" si="23"/>
        <v>0.31581249154431079</v>
      </c>
      <c r="L83" s="67">
        <f t="shared" si="23"/>
        <v>0.31314250099032631</v>
      </c>
      <c r="M83" s="67">
        <f t="shared" si="23"/>
        <v>0.31482732288718468</v>
      </c>
      <c r="N83" s="67">
        <f t="shared" si="23"/>
        <v>0.31017468296057255</v>
      </c>
      <c r="O83" s="67">
        <f t="shared" si="23"/>
        <v>0.31076945736970246</v>
      </c>
      <c r="P83" s="67">
        <f t="shared" si="23"/>
        <v>0.31748117346723603</v>
      </c>
      <c r="Q83" s="67">
        <f t="shared" si="23"/>
        <v>0.31520683969381985</v>
      </c>
    </row>
    <row r="84" spans="1:17" ht="11.45" customHeight="1">
      <c r="A84" s="57" t="s">
        <v>83</v>
      </c>
      <c r="B84" s="68">
        <f t="shared" ref="B84:Q91" si="24">IF(B62=0,0,B62/B73)</f>
        <v>0.18822175571071509</v>
      </c>
      <c r="C84" s="68">
        <f t="shared" si="24"/>
        <v>0.18850863696973949</v>
      </c>
      <c r="D84" s="68">
        <f t="shared" si="24"/>
        <v>0.18663060296346587</v>
      </c>
      <c r="E84" s="68">
        <f t="shared" si="24"/>
        <v>0.18612670908075374</v>
      </c>
      <c r="F84" s="68">
        <f t="shared" si="24"/>
        <v>0.18642866194826804</v>
      </c>
      <c r="G84" s="68">
        <f t="shared" si="24"/>
        <v>0.18664676985039996</v>
      </c>
      <c r="H84" s="68">
        <f t="shared" si="24"/>
        <v>0.18780452835856792</v>
      </c>
      <c r="I84" s="68">
        <f t="shared" si="24"/>
        <v>0.18782912163429394</v>
      </c>
      <c r="J84" s="68">
        <f t="shared" si="24"/>
        <v>0.18744555210344008</v>
      </c>
      <c r="K84" s="68">
        <f t="shared" si="24"/>
        <v>0.18586233695010437</v>
      </c>
      <c r="L84" s="68">
        <f t="shared" si="24"/>
        <v>0.18659907019670804</v>
      </c>
      <c r="M84" s="68">
        <f t="shared" si="24"/>
        <v>0.1872598667469591</v>
      </c>
      <c r="N84" s="68">
        <f t="shared" si="24"/>
        <v>0.1866597760466778</v>
      </c>
      <c r="O84" s="68">
        <f t="shared" si="24"/>
        <v>0.18794141645222079</v>
      </c>
      <c r="P84" s="68">
        <f t="shared" si="24"/>
        <v>0.18939101863709062</v>
      </c>
      <c r="Q84" s="68">
        <f t="shared" si="24"/>
        <v>0.19032187623567107</v>
      </c>
    </row>
    <row r="85" spans="1:17" ht="11.45" customHeight="1">
      <c r="A85" s="20" t="s">
        <v>84</v>
      </c>
      <c r="B85" s="69">
        <f t="shared" si="24"/>
        <v>0.37596631018147936</v>
      </c>
      <c r="C85" s="69">
        <f t="shared" si="24"/>
        <v>0.378603649291258</v>
      </c>
      <c r="D85" s="69">
        <f t="shared" si="24"/>
        <v>0.35707397462115364</v>
      </c>
      <c r="E85" s="69">
        <f t="shared" si="24"/>
        <v>0.33970903207621939</v>
      </c>
      <c r="F85" s="69">
        <f t="shared" si="24"/>
        <v>0.35732831601746312</v>
      </c>
      <c r="G85" s="69">
        <f t="shared" si="24"/>
        <v>0.34850927984039937</v>
      </c>
      <c r="H85" s="69">
        <f t="shared" si="24"/>
        <v>0.3688411887900761</v>
      </c>
      <c r="I85" s="69">
        <f t="shared" si="24"/>
        <v>0.3631669393583204</v>
      </c>
      <c r="J85" s="69">
        <f t="shared" si="24"/>
        <v>0.36773479885347121</v>
      </c>
      <c r="K85" s="69">
        <f t="shared" si="24"/>
        <v>0.34939546869718491</v>
      </c>
      <c r="L85" s="69">
        <f t="shared" si="24"/>
        <v>0.34450336976808255</v>
      </c>
      <c r="M85" s="69">
        <f t="shared" si="24"/>
        <v>0.34535033389118225</v>
      </c>
      <c r="N85" s="69">
        <f t="shared" si="24"/>
        <v>0.33824446530259161</v>
      </c>
      <c r="O85" s="69">
        <f t="shared" si="24"/>
        <v>0.33742068804704489</v>
      </c>
      <c r="P85" s="69">
        <f t="shared" si="24"/>
        <v>0.34919622219602803</v>
      </c>
      <c r="Q85" s="69">
        <f t="shared" si="24"/>
        <v>0.34412387474346695</v>
      </c>
    </row>
    <row r="86" spans="1:17" ht="11.45" customHeight="1">
      <c r="A86" s="22" t="s">
        <v>89</v>
      </c>
      <c r="B86" s="70">
        <f t="shared" si="24"/>
        <v>0.33310339483711837</v>
      </c>
      <c r="C86" s="70">
        <f t="shared" si="24"/>
        <v>0.33216293886424719</v>
      </c>
      <c r="D86" s="70">
        <f t="shared" si="24"/>
        <v>0.3204860136562398</v>
      </c>
      <c r="E86" s="70">
        <f t="shared" si="24"/>
        <v>0.30917991486701524</v>
      </c>
      <c r="F86" s="70">
        <f t="shared" si="24"/>
        <v>0.31204127127755416</v>
      </c>
      <c r="G86" s="70">
        <f t="shared" si="24"/>
        <v>0.30306010467274502</v>
      </c>
      <c r="H86" s="70">
        <f t="shared" si="24"/>
        <v>0.31403438658930133</v>
      </c>
      <c r="I86" s="70">
        <f t="shared" si="24"/>
        <v>0.31130585811590006</v>
      </c>
      <c r="J86" s="70">
        <f t="shared" si="24"/>
        <v>0.30535242272425173</v>
      </c>
      <c r="K86" s="70">
        <f t="shared" si="24"/>
        <v>0.29036648559618855</v>
      </c>
      <c r="L86" s="70">
        <f t="shared" si="24"/>
        <v>0.28880220092319175</v>
      </c>
      <c r="M86" s="70">
        <f t="shared" si="24"/>
        <v>0.28731192837247699</v>
      </c>
      <c r="N86" s="70">
        <f t="shared" si="24"/>
        <v>0.28407649675624574</v>
      </c>
      <c r="O86" s="70">
        <f t="shared" si="24"/>
        <v>0.29322099078579261</v>
      </c>
      <c r="P86" s="70">
        <f t="shared" si="24"/>
        <v>0.31025390518966783</v>
      </c>
      <c r="Q86" s="70">
        <f t="shared" si="24"/>
        <v>0.3159532621238752</v>
      </c>
    </row>
    <row r="87" spans="1:17" ht="11.45" customHeight="1">
      <c r="A87" s="22" t="s">
        <v>85</v>
      </c>
      <c r="B87" s="70">
        <f t="shared" si="24"/>
        <v>0.39831716468496103</v>
      </c>
      <c r="C87" s="70">
        <f t="shared" si="24"/>
        <v>0.40154634408881201</v>
      </c>
      <c r="D87" s="70">
        <f t="shared" si="24"/>
        <v>0.37581585220421032</v>
      </c>
      <c r="E87" s="70">
        <f t="shared" si="24"/>
        <v>0.35550799834539998</v>
      </c>
      <c r="F87" s="70">
        <f t="shared" si="24"/>
        <v>0.38387091666600581</v>
      </c>
      <c r="G87" s="70">
        <f t="shared" si="24"/>
        <v>0.37256488427343865</v>
      </c>
      <c r="H87" s="70">
        <f t="shared" si="24"/>
        <v>0.39941014041665968</v>
      </c>
      <c r="I87" s="70">
        <f t="shared" si="24"/>
        <v>0.39460854629983755</v>
      </c>
      <c r="J87" s="70">
        <f t="shared" si="24"/>
        <v>0.40527923651365982</v>
      </c>
      <c r="K87" s="70">
        <f t="shared" si="24"/>
        <v>0.38165115784988368</v>
      </c>
      <c r="L87" s="70">
        <f t="shared" si="24"/>
        <v>0.3749546086294871</v>
      </c>
      <c r="M87" s="70">
        <f t="shared" si="24"/>
        <v>0.37652305033355055</v>
      </c>
      <c r="N87" s="70">
        <f t="shared" si="24"/>
        <v>0.36858381788019245</v>
      </c>
      <c r="O87" s="70">
        <f t="shared" si="24"/>
        <v>0.36016579673829074</v>
      </c>
      <c r="P87" s="70">
        <f t="shared" si="24"/>
        <v>0.36913195639051261</v>
      </c>
      <c r="Q87" s="70">
        <f t="shared" si="24"/>
        <v>0.35770412575176846</v>
      </c>
    </row>
    <row r="88" spans="1:17" ht="11.45" customHeight="1">
      <c r="A88" s="59" t="s">
        <v>86</v>
      </c>
      <c r="B88" s="71">
        <f t="shared" si="24"/>
        <v>0.49594062363764652</v>
      </c>
      <c r="C88" s="71">
        <f t="shared" si="24"/>
        <v>0.4973173225620941</v>
      </c>
      <c r="D88" s="71">
        <f t="shared" si="24"/>
        <v>0.49488538545340222</v>
      </c>
      <c r="E88" s="71">
        <f t="shared" si="24"/>
        <v>0.48978944490551674</v>
      </c>
      <c r="F88" s="71">
        <f t="shared" si="24"/>
        <v>0.4895064745106949</v>
      </c>
      <c r="G88" s="71">
        <f t="shared" si="24"/>
        <v>0.48798770681530956</v>
      </c>
      <c r="H88" s="71">
        <f t="shared" si="24"/>
        <v>0.49543562792439416</v>
      </c>
      <c r="I88" s="71">
        <f t="shared" si="24"/>
        <v>0.49804866782037283</v>
      </c>
      <c r="J88" s="71">
        <f t="shared" si="24"/>
        <v>0.49923136921672723</v>
      </c>
      <c r="K88" s="71">
        <f t="shared" si="24"/>
        <v>0.49944197042945943</v>
      </c>
      <c r="L88" s="71">
        <f t="shared" si="24"/>
        <v>0.49937561122651614</v>
      </c>
      <c r="M88" s="71">
        <f t="shared" si="24"/>
        <v>0.50499668959056554</v>
      </c>
      <c r="N88" s="71">
        <f t="shared" si="24"/>
        <v>0.50230961752873793</v>
      </c>
      <c r="O88" s="71">
        <f t="shared" si="24"/>
        <v>0.50239826057935011</v>
      </c>
      <c r="P88" s="71">
        <f t="shared" si="24"/>
        <v>0.50658730908076433</v>
      </c>
      <c r="Q88" s="71">
        <f t="shared" si="24"/>
        <v>0.50530535305210289</v>
      </c>
    </row>
    <row r="89" spans="1:17" ht="11.45" customHeight="1">
      <c r="A89" s="16" t="s">
        <v>32</v>
      </c>
      <c r="B89" s="67">
        <f t="shared" si="24"/>
        <v>0.25160887891427774</v>
      </c>
      <c r="C89" s="67">
        <f t="shared" si="24"/>
        <v>0.25029278641523034</v>
      </c>
      <c r="D89" s="67">
        <f t="shared" si="24"/>
        <v>0.24524938967121357</v>
      </c>
      <c r="E89" s="67">
        <f t="shared" si="24"/>
        <v>0.24450795685749119</v>
      </c>
      <c r="F89" s="67">
        <f t="shared" si="24"/>
        <v>0.24745290505113271</v>
      </c>
      <c r="G89" s="67">
        <f t="shared" si="24"/>
        <v>0.25612795740930627</v>
      </c>
      <c r="H89" s="67">
        <f t="shared" si="24"/>
        <v>0.25599190282769346</v>
      </c>
      <c r="I89" s="67">
        <f t="shared" si="24"/>
        <v>0.2552242966360227</v>
      </c>
      <c r="J89" s="67">
        <f t="shared" si="24"/>
        <v>0.26541936501472502</v>
      </c>
      <c r="K89" s="67">
        <f t="shared" si="24"/>
        <v>0.24731011170167627</v>
      </c>
      <c r="L89" s="67">
        <f t="shared" si="24"/>
        <v>0.2525232387512869</v>
      </c>
      <c r="M89" s="67">
        <f t="shared" si="24"/>
        <v>0.26355300436530277</v>
      </c>
      <c r="N89" s="67">
        <f t="shared" si="24"/>
        <v>0.2616238337926684</v>
      </c>
      <c r="O89" s="67">
        <f t="shared" si="24"/>
        <v>0.26792341905725614</v>
      </c>
      <c r="P89" s="67">
        <f t="shared" si="24"/>
        <v>0.27590328569805816</v>
      </c>
      <c r="Q89" s="67">
        <f t="shared" si="24"/>
        <v>0.27365050244568473</v>
      </c>
    </row>
    <row r="90" spans="1:17" ht="11.45" customHeight="1">
      <c r="A90" s="61" t="s">
        <v>89</v>
      </c>
      <c r="B90" s="70">
        <f t="shared" si="24"/>
        <v>0.32707588565096202</v>
      </c>
      <c r="C90" s="70">
        <f t="shared" si="24"/>
        <v>0.3445114196538363</v>
      </c>
      <c r="D90" s="70">
        <f t="shared" si="24"/>
        <v>0.33990976962565378</v>
      </c>
      <c r="E90" s="70">
        <f t="shared" si="24"/>
        <v>0.33238619460588326</v>
      </c>
      <c r="F90" s="70">
        <f t="shared" si="24"/>
        <v>0.33429844267732939</v>
      </c>
      <c r="G90" s="70">
        <f t="shared" si="24"/>
        <v>0.31969800905960166</v>
      </c>
      <c r="H90" s="70">
        <f t="shared" si="24"/>
        <v>0.33644728770731797</v>
      </c>
      <c r="I90" s="70">
        <f t="shared" si="24"/>
        <v>0.33101453763501221</v>
      </c>
      <c r="J90" s="70">
        <f t="shared" si="24"/>
        <v>0.33055745643173118</v>
      </c>
      <c r="K90" s="70">
        <f t="shared" si="24"/>
        <v>0.31354108069379116</v>
      </c>
      <c r="L90" s="70">
        <f t="shared" si="24"/>
        <v>0.32053786319282906</v>
      </c>
      <c r="M90" s="70">
        <f t="shared" si="24"/>
        <v>0.3504580468784782</v>
      </c>
      <c r="N90" s="70">
        <f t="shared" si="24"/>
        <v>0.34643879012309536</v>
      </c>
      <c r="O90" s="70">
        <f t="shared" si="24"/>
        <v>0.3850900770929947</v>
      </c>
      <c r="P90" s="70">
        <f t="shared" si="24"/>
        <v>0.39932920727502791</v>
      </c>
      <c r="Q90" s="70">
        <f t="shared" si="24"/>
        <v>0.4059362280101495</v>
      </c>
    </row>
    <row r="91" spans="1:17" ht="11.45" customHeight="1">
      <c r="A91" s="62" t="s">
        <v>85</v>
      </c>
      <c r="B91" s="72">
        <f t="shared" si="24"/>
        <v>0.2331936979614036</v>
      </c>
      <c r="C91" s="72">
        <f t="shared" si="24"/>
        <v>0.22861644730127015</v>
      </c>
      <c r="D91" s="72">
        <f t="shared" si="24"/>
        <v>0.22298223727368777</v>
      </c>
      <c r="E91" s="72">
        <f t="shared" si="24"/>
        <v>0.2212933569162179</v>
      </c>
      <c r="F91" s="72">
        <f t="shared" si="24"/>
        <v>0.22307923058978626</v>
      </c>
      <c r="G91" s="72">
        <f t="shared" si="24"/>
        <v>0.23671095217250535</v>
      </c>
      <c r="H91" s="72">
        <f t="shared" si="24"/>
        <v>0.23384746723314856</v>
      </c>
      <c r="I91" s="72">
        <f t="shared" si="24"/>
        <v>0.23418749289352561</v>
      </c>
      <c r="J91" s="72">
        <f t="shared" si="24"/>
        <v>0.24611927143312992</v>
      </c>
      <c r="K91" s="72">
        <f t="shared" si="24"/>
        <v>0.22769690126314615</v>
      </c>
      <c r="L91" s="72">
        <f t="shared" si="24"/>
        <v>0.2328135737113303</v>
      </c>
      <c r="M91" s="72">
        <f t="shared" si="24"/>
        <v>0.23880480691881564</v>
      </c>
      <c r="N91" s="72">
        <f t="shared" si="24"/>
        <v>0.2369830101812839</v>
      </c>
      <c r="O91" s="72">
        <f t="shared" si="24"/>
        <v>0.23866907171766918</v>
      </c>
      <c r="P91" s="72">
        <f t="shared" si="24"/>
        <v>0.24621875812564045</v>
      </c>
      <c r="Q91" s="72">
        <f t="shared" si="24"/>
        <v>0.24427847458256993</v>
      </c>
    </row>
    <row r="93" spans="1:17" ht="11.45" customHeight="1">
      <c r="A93" s="14" t="s">
        <v>100</v>
      </c>
      <c r="B93" s="45"/>
      <c r="C93" s="45"/>
      <c r="D93" s="45"/>
      <c r="E93" s="45"/>
      <c r="F93" s="45"/>
      <c r="G93" s="45"/>
      <c r="H93" s="45"/>
      <c r="I93" s="45"/>
      <c r="J93" s="45"/>
      <c r="K93" s="45"/>
      <c r="L93" s="45"/>
      <c r="M93" s="45"/>
      <c r="N93" s="45"/>
      <c r="O93" s="45"/>
      <c r="P93" s="45"/>
      <c r="Q93" s="45"/>
    </row>
    <row r="94" spans="1:17" ht="11.45" customHeight="1">
      <c r="A94" s="16" t="s">
        <v>22</v>
      </c>
      <c r="B94" s="17">
        <f t="shared" ref="B94:Q102" si="25">IF(B15=0,0,B15/B37*1000000)</f>
        <v>199339.42510423358</v>
      </c>
      <c r="C94" s="17">
        <f t="shared" si="25"/>
        <v>195409.17833898362</v>
      </c>
      <c r="D94" s="17">
        <f t="shared" si="25"/>
        <v>194713.29104949383</v>
      </c>
      <c r="E94" s="17">
        <f t="shared" si="25"/>
        <v>190634.67536905545</v>
      </c>
      <c r="F94" s="17">
        <f t="shared" si="25"/>
        <v>187366.48064159614</v>
      </c>
      <c r="G94" s="17">
        <f t="shared" si="25"/>
        <v>189751.18212281316</v>
      </c>
      <c r="H94" s="17">
        <f t="shared" si="25"/>
        <v>184257.34460913856</v>
      </c>
      <c r="I94" s="17">
        <f t="shared" si="25"/>
        <v>185218.1399073707</v>
      </c>
      <c r="J94" s="17">
        <f t="shared" si="25"/>
        <v>184720.34879941467</v>
      </c>
      <c r="K94" s="17">
        <f t="shared" si="25"/>
        <v>184250.43315253238</v>
      </c>
      <c r="L94" s="17">
        <f t="shared" si="25"/>
        <v>184187.60034724348</v>
      </c>
      <c r="M94" s="17">
        <f t="shared" si="25"/>
        <v>183622.55751480549</v>
      </c>
      <c r="N94" s="17">
        <f t="shared" si="25"/>
        <v>185743.62329791827</v>
      </c>
      <c r="O94" s="17">
        <f t="shared" si="25"/>
        <v>186604.31173823474</v>
      </c>
      <c r="P94" s="17">
        <f t="shared" si="25"/>
        <v>184351.33783372864</v>
      </c>
      <c r="Q94" s="17">
        <f t="shared" si="25"/>
        <v>188617.54493580008</v>
      </c>
    </row>
    <row r="95" spans="1:17" ht="11.45" customHeight="1">
      <c r="A95" s="57" t="s">
        <v>83</v>
      </c>
      <c r="B95" s="58">
        <f t="shared" si="25"/>
        <v>113715.10392979124</v>
      </c>
      <c r="C95" s="58">
        <f t="shared" si="25"/>
        <v>113257.41705432552</v>
      </c>
      <c r="D95" s="58">
        <f t="shared" si="25"/>
        <v>113346.93936682088</v>
      </c>
      <c r="E95" s="58">
        <f t="shared" si="25"/>
        <v>109739.73827907802</v>
      </c>
      <c r="F95" s="58">
        <f t="shared" si="25"/>
        <v>111274.96889690499</v>
      </c>
      <c r="G95" s="58">
        <f t="shared" si="25"/>
        <v>110726.42774712197</v>
      </c>
      <c r="H95" s="58">
        <f t="shared" si="25"/>
        <v>109920.63036763649</v>
      </c>
      <c r="I95" s="58">
        <f t="shared" si="25"/>
        <v>110148.10736597645</v>
      </c>
      <c r="J95" s="58">
        <f t="shared" si="25"/>
        <v>111592.98749178852</v>
      </c>
      <c r="K95" s="58">
        <f t="shared" si="25"/>
        <v>110966.68376752503</v>
      </c>
      <c r="L95" s="58">
        <f t="shared" si="25"/>
        <v>111614.40126786007</v>
      </c>
      <c r="M95" s="58">
        <f t="shared" si="25"/>
        <v>111172.91196976724</v>
      </c>
      <c r="N95" s="58">
        <f t="shared" si="25"/>
        <v>111364.49644669858</v>
      </c>
      <c r="O95" s="58">
        <f t="shared" si="25"/>
        <v>110852.00080327434</v>
      </c>
      <c r="P95" s="58">
        <f t="shared" si="25"/>
        <v>110479.26425256241</v>
      </c>
      <c r="Q95" s="58">
        <f t="shared" si="25"/>
        <v>111391.72613129774</v>
      </c>
    </row>
    <row r="96" spans="1:17" ht="11.45" customHeight="1">
      <c r="A96" s="20" t="s">
        <v>84</v>
      </c>
      <c r="B96" s="21">
        <f t="shared" si="25"/>
        <v>267385.08972497762</v>
      </c>
      <c r="C96" s="21">
        <f t="shared" si="25"/>
        <v>258658.67318878983</v>
      </c>
      <c r="D96" s="21">
        <f t="shared" si="25"/>
        <v>255617.09742044419</v>
      </c>
      <c r="E96" s="21">
        <f t="shared" si="25"/>
        <v>250310.82565825986</v>
      </c>
      <c r="F96" s="21">
        <f t="shared" si="25"/>
        <v>244004.66401908116</v>
      </c>
      <c r="G96" s="21">
        <f t="shared" si="25"/>
        <v>247868.1048955532</v>
      </c>
      <c r="H96" s="21">
        <f t="shared" si="25"/>
        <v>237912.61852201109</v>
      </c>
      <c r="I96" s="21">
        <f t="shared" si="25"/>
        <v>239383.53394411254</v>
      </c>
      <c r="J96" s="21">
        <f t="shared" si="25"/>
        <v>235894.13557341474</v>
      </c>
      <c r="K96" s="21">
        <f t="shared" si="25"/>
        <v>234653.81680591751</v>
      </c>
      <c r="L96" s="21">
        <f t="shared" si="25"/>
        <v>233962.94689022086</v>
      </c>
      <c r="M96" s="21">
        <f t="shared" si="25"/>
        <v>232972.77174846662</v>
      </c>
      <c r="N96" s="21">
        <f t="shared" si="25"/>
        <v>237003.98158067392</v>
      </c>
      <c r="O96" s="21">
        <f t="shared" si="25"/>
        <v>238652.84752212153</v>
      </c>
      <c r="P96" s="21">
        <f t="shared" si="25"/>
        <v>235359.64115885069</v>
      </c>
      <c r="Q96" s="21">
        <f t="shared" si="25"/>
        <v>242622.89143440354</v>
      </c>
    </row>
    <row r="97" spans="1:17" ht="11.45" customHeight="1">
      <c r="A97" s="22" t="s">
        <v>89</v>
      </c>
      <c r="B97" s="23">
        <f t="shared" si="25"/>
        <v>270815.21687079931</v>
      </c>
      <c r="C97" s="23">
        <f t="shared" si="25"/>
        <v>260411.22698698493</v>
      </c>
      <c r="D97" s="23">
        <f t="shared" si="25"/>
        <v>262871.79979558138</v>
      </c>
      <c r="E97" s="23">
        <f t="shared" si="25"/>
        <v>262311.34450916603</v>
      </c>
      <c r="F97" s="23">
        <f t="shared" si="25"/>
        <v>258201.38609339177</v>
      </c>
      <c r="G97" s="23">
        <f t="shared" si="25"/>
        <v>248343.99050606866</v>
      </c>
      <c r="H97" s="23">
        <f t="shared" si="25"/>
        <v>244127.52538802146</v>
      </c>
      <c r="I97" s="23">
        <f t="shared" si="25"/>
        <v>257098.89575437107</v>
      </c>
      <c r="J97" s="23">
        <f t="shared" si="25"/>
        <v>254726.82707077282</v>
      </c>
      <c r="K97" s="23">
        <f t="shared" si="25"/>
        <v>238516.25687204185</v>
      </c>
      <c r="L97" s="23">
        <f t="shared" si="25"/>
        <v>239665.42409422834</v>
      </c>
      <c r="M97" s="23">
        <f t="shared" si="25"/>
        <v>233328.97770690126</v>
      </c>
      <c r="N97" s="23">
        <f t="shared" si="25"/>
        <v>241520.46496566979</v>
      </c>
      <c r="O97" s="23">
        <f t="shared" si="25"/>
        <v>234707.12041524833</v>
      </c>
      <c r="P97" s="23">
        <f t="shared" si="25"/>
        <v>234379.38152220784</v>
      </c>
      <c r="Q97" s="23">
        <f t="shared" si="25"/>
        <v>236926.5026295904</v>
      </c>
    </row>
    <row r="98" spans="1:17" ht="11.45" customHeight="1">
      <c r="A98" s="22" t="s">
        <v>85</v>
      </c>
      <c r="B98" s="23">
        <f t="shared" si="25"/>
        <v>265630.69288968563</v>
      </c>
      <c r="C98" s="23">
        <f t="shared" si="25"/>
        <v>257801.55096965894</v>
      </c>
      <c r="D98" s="23">
        <f t="shared" si="25"/>
        <v>252053.8674153001</v>
      </c>
      <c r="E98" s="23">
        <f t="shared" si="25"/>
        <v>244521.6764870098</v>
      </c>
      <c r="F98" s="23">
        <f t="shared" si="25"/>
        <v>236386.98678448042</v>
      </c>
      <c r="G98" s="23">
        <f t="shared" si="25"/>
        <v>247616.96276286404</v>
      </c>
      <c r="H98" s="23">
        <f t="shared" si="25"/>
        <v>234581.74478915677</v>
      </c>
      <c r="I98" s="23">
        <f t="shared" si="25"/>
        <v>229784.36877279103</v>
      </c>
      <c r="J98" s="23">
        <f t="shared" si="25"/>
        <v>225844.92973105755</v>
      </c>
      <c r="K98" s="23">
        <f t="shared" si="25"/>
        <v>232595.62270473281</v>
      </c>
      <c r="L98" s="23">
        <f t="shared" si="25"/>
        <v>230958.71681762146</v>
      </c>
      <c r="M98" s="23">
        <f t="shared" si="25"/>
        <v>232781.90033600992</v>
      </c>
      <c r="N98" s="23">
        <f t="shared" si="25"/>
        <v>234547.34585101993</v>
      </c>
      <c r="O98" s="23">
        <f t="shared" si="25"/>
        <v>240735.46532999986</v>
      </c>
      <c r="P98" s="23">
        <f t="shared" si="25"/>
        <v>235864.64538320556</v>
      </c>
      <c r="Q98" s="23">
        <f t="shared" si="25"/>
        <v>245467.95709890925</v>
      </c>
    </row>
    <row r="99" spans="1:17" ht="11.45" customHeight="1">
      <c r="A99" s="59" t="s">
        <v>86</v>
      </c>
      <c r="B99" s="60">
        <f t="shared" si="25"/>
        <v>584819.03507289581</v>
      </c>
      <c r="C99" s="60">
        <f t="shared" si="25"/>
        <v>583888.96913762554</v>
      </c>
      <c r="D99" s="60">
        <f t="shared" si="25"/>
        <v>584946.60407182737</v>
      </c>
      <c r="E99" s="60">
        <f t="shared" si="25"/>
        <v>579576.22961069772</v>
      </c>
      <c r="F99" s="60">
        <f t="shared" si="25"/>
        <v>582690.65844869078</v>
      </c>
      <c r="G99" s="60">
        <f t="shared" si="25"/>
        <v>583985.91067227058</v>
      </c>
      <c r="H99" s="60">
        <f t="shared" si="25"/>
        <v>584421.57348230691</v>
      </c>
      <c r="I99" s="60">
        <f t="shared" si="25"/>
        <v>583502.64091040846</v>
      </c>
      <c r="J99" s="60">
        <f t="shared" si="25"/>
        <v>582350.00803398993</v>
      </c>
      <c r="K99" s="60">
        <f t="shared" si="25"/>
        <v>573499.40329723922</v>
      </c>
      <c r="L99" s="60">
        <f t="shared" si="25"/>
        <v>571869.61021775787</v>
      </c>
      <c r="M99" s="60">
        <f t="shared" si="25"/>
        <v>565452.16329982458</v>
      </c>
      <c r="N99" s="60">
        <f t="shared" si="25"/>
        <v>570692.99115210748</v>
      </c>
      <c r="O99" s="60">
        <f t="shared" si="25"/>
        <v>570273.7013240353</v>
      </c>
      <c r="P99" s="60">
        <f t="shared" si="25"/>
        <v>559250.99288704258</v>
      </c>
      <c r="Q99" s="60">
        <f t="shared" si="25"/>
        <v>569805.03011850175</v>
      </c>
    </row>
    <row r="100" spans="1:17" ht="11.45" customHeight="1">
      <c r="A100" s="16" t="s">
        <v>32</v>
      </c>
      <c r="B100" s="17">
        <f t="shared" si="25"/>
        <v>143126.63799787543</v>
      </c>
      <c r="C100" s="17">
        <f t="shared" si="25"/>
        <v>136125.19512856242</v>
      </c>
      <c r="D100" s="17">
        <f t="shared" si="25"/>
        <v>135279.31615692921</v>
      </c>
      <c r="E100" s="17">
        <f t="shared" si="25"/>
        <v>135820.3270541633</v>
      </c>
      <c r="F100" s="17">
        <f t="shared" si="25"/>
        <v>134781.74202423266</v>
      </c>
      <c r="G100" s="17">
        <f t="shared" si="25"/>
        <v>126228.95096836254</v>
      </c>
      <c r="H100" s="17">
        <f t="shared" si="25"/>
        <v>129684.12001819978</v>
      </c>
      <c r="I100" s="17">
        <f t="shared" si="25"/>
        <v>131339.22658270961</v>
      </c>
      <c r="J100" s="17">
        <f t="shared" si="25"/>
        <v>122653.24733754796</v>
      </c>
      <c r="K100" s="17">
        <f t="shared" si="25"/>
        <v>112321.98878068889</v>
      </c>
      <c r="L100" s="17">
        <f t="shared" si="25"/>
        <v>119673.10859941183</v>
      </c>
      <c r="M100" s="17">
        <f t="shared" si="25"/>
        <v>122415.6527757806</v>
      </c>
      <c r="N100" s="17">
        <f t="shared" si="25"/>
        <v>121639.70032038497</v>
      </c>
      <c r="O100" s="17">
        <f t="shared" si="25"/>
        <v>122180.15972595754</v>
      </c>
      <c r="P100" s="17">
        <f t="shared" si="25"/>
        <v>121694.76287436915</v>
      </c>
      <c r="Q100" s="17">
        <f t="shared" si="25"/>
        <v>126185.91514511818</v>
      </c>
    </row>
    <row r="101" spans="1:17" ht="11.45" customHeight="1">
      <c r="A101" s="61" t="s">
        <v>89</v>
      </c>
      <c r="B101" s="23">
        <f t="shared" si="25"/>
        <v>88464.212612307892</v>
      </c>
      <c r="C101" s="23">
        <f t="shared" si="25"/>
        <v>80750.159692915593</v>
      </c>
      <c r="D101" s="23">
        <f t="shared" si="25"/>
        <v>81765.332634743289</v>
      </c>
      <c r="E101" s="23">
        <f t="shared" si="25"/>
        <v>88968.443267956958</v>
      </c>
      <c r="F101" s="23">
        <f t="shared" si="25"/>
        <v>89766.706100448617</v>
      </c>
      <c r="G101" s="23">
        <f t="shared" si="25"/>
        <v>88193.549424432975</v>
      </c>
      <c r="H101" s="23">
        <f t="shared" si="25"/>
        <v>83730.569265930928</v>
      </c>
      <c r="I101" s="23">
        <f t="shared" si="25"/>
        <v>86324.188400038067</v>
      </c>
      <c r="J101" s="23">
        <f t="shared" si="25"/>
        <v>84726.209061625181</v>
      </c>
      <c r="K101" s="23">
        <f t="shared" si="25"/>
        <v>76120.916961712821</v>
      </c>
      <c r="L101" s="23">
        <f t="shared" si="25"/>
        <v>80140.116198606469</v>
      </c>
      <c r="M101" s="23">
        <f t="shared" si="25"/>
        <v>81900.687761013614</v>
      </c>
      <c r="N101" s="23">
        <f t="shared" si="25"/>
        <v>83586.512228493521</v>
      </c>
      <c r="O101" s="23">
        <f t="shared" si="25"/>
        <v>80461.501635405453</v>
      </c>
      <c r="P101" s="23">
        <f t="shared" si="25"/>
        <v>79738.431602252269</v>
      </c>
      <c r="Q101" s="23">
        <f t="shared" si="25"/>
        <v>80471.79707522667</v>
      </c>
    </row>
    <row r="102" spans="1:17" ht="11.45" customHeight="1">
      <c r="A102" s="62" t="s">
        <v>85</v>
      </c>
      <c r="B102" s="25">
        <f t="shared" si="25"/>
        <v>168538.69176660303</v>
      </c>
      <c r="C102" s="25">
        <f t="shared" si="25"/>
        <v>161624.403582839</v>
      </c>
      <c r="D102" s="25">
        <f t="shared" si="25"/>
        <v>159896.17166832081</v>
      </c>
      <c r="E102" s="25">
        <f t="shared" si="25"/>
        <v>157768.08045595925</v>
      </c>
      <c r="F102" s="25">
        <f t="shared" si="25"/>
        <v>156857.82386885662</v>
      </c>
      <c r="G102" s="25">
        <f t="shared" si="25"/>
        <v>145379.64265481659</v>
      </c>
      <c r="H102" s="25">
        <f t="shared" si="25"/>
        <v>152759.7438543654</v>
      </c>
      <c r="I102" s="25">
        <f t="shared" si="25"/>
        <v>153566.61254123473</v>
      </c>
      <c r="J102" s="25">
        <f t="shared" si="25"/>
        <v>141408.90512577974</v>
      </c>
      <c r="K102" s="25">
        <f t="shared" si="25"/>
        <v>130733.6208048159</v>
      </c>
      <c r="L102" s="25">
        <f t="shared" si="25"/>
        <v>139633.88779850793</v>
      </c>
      <c r="M102" s="25">
        <f t="shared" si="25"/>
        <v>142488.35747824798</v>
      </c>
      <c r="N102" s="25">
        <f t="shared" si="25"/>
        <v>140180.34078505216</v>
      </c>
      <c r="O102" s="25">
        <f t="shared" si="25"/>
        <v>140349.5134254701</v>
      </c>
      <c r="P102" s="25">
        <f t="shared" si="25"/>
        <v>139326.13767342569</v>
      </c>
      <c r="Q102" s="25">
        <f t="shared" si="25"/>
        <v>144399.39679506523</v>
      </c>
    </row>
    <row r="104" spans="1:17" ht="11.45" customHeight="1">
      <c r="A104" s="14" t="s">
        <v>101</v>
      </c>
      <c r="B104" s="15"/>
      <c r="C104" s="15"/>
      <c r="D104" s="15"/>
      <c r="E104" s="15"/>
      <c r="F104" s="15"/>
      <c r="G104" s="15"/>
      <c r="H104" s="15"/>
      <c r="I104" s="15"/>
      <c r="J104" s="15"/>
      <c r="K104" s="15"/>
      <c r="L104" s="15"/>
      <c r="M104" s="15"/>
      <c r="N104" s="15"/>
      <c r="O104" s="15"/>
      <c r="P104" s="15"/>
      <c r="Q104" s="15"/>
    </row>
    <row r="105" spans="1:17" ht="11.45" customHeight="1">
      <c r="A105" s="16" t="s">
        <v>102</v>
      </c>
      <c r="B105" s="17">
        <f t="shared" ref="B105:Q113" si="26">IF(B4=0,0,B4/B37*1000000)</f>
        <v>23232959.966748249</v>
      </c>
      <c r="C105" s="17">
        <f t="shared" si="26"/>
        <v>23051253.572608814</v>
      </c>
      <c r="D105" s="17">
        <f t="shared" si="26"/>
        <v>22082495.155852489</v>
      </c>
      <c r="E105" s="17">
        <f t="shared" si="26"/>
        <v>20953541.557721026</v>
      </c>
      <c r="F105" s="17">
        <f t="shared" si="26"/>
        <v>21370114.681688506</v>
      </c>
      <c r="G105" s="17">
        <f t="shared" si="26"/>
        <v>21388311.138942257</v>
      </c>
      <c r="H105" s="17">
        <f t="shared" si="26"/>
        <v>21668892.829174399</v>
      </c>
      <c r="I105" s="17">
        <f t="shared" si="26"/>
        <v>21637899.098516226</v>
      </c>
      <c r="J105" s="17">
        <f t="shared" si="26"/>
        <v>21877756.83812023</v>
      </c>
      <c r="K105" s="17">
        <f t="shared" si="26"/>
        <v>21257201.405963842</v>
      </c>
      <c r="L105" s="17">
        <f t="shared" si="26"/>
        <v>21071250.514900107</v>
      </c>
      <c r="M105" s="17">
        <f t="shared" si="26"/>
        <v>21115263.496972837</v>
      </c>
      <c r="N105" s="17">
        <f t="shared" si="26"/>
        <v>21038306.092153549</v>
      </c>
      <c r="O105" s="17">
        <f t="shared" si="26"/>
        <v>21173795.132729113</v>
      </c>
      <c r="P105" s="17">
        <f t="shared" si="26"/>
        <v>21372638.917538151</v>
      </c>
      <c r="Q105" s="17">
        <f t="shared" si="26"/>
        <v>21717468.930401362</v>
      </c>
    </row>
    <row r="106" spans="1:17" ht="11.45" customHeight="1">
      <c r="A106" s="57" t="s">
        <v>83</v>
      </c>
      <c r="B106" s="58">
        <f t="shared" si="26"/>
        <v>8561462.6049966961</v>
      </c>
      <c r="C106" s="58">
        <f t="shared" si="26"/>
        <v>8540000.5262496937</v>
      </c>
      <c r="D106" s="58">
        <f t="shared" si="26"/>
        <v>8461603.0552372746</v>
      </c>
      <c r="E106" s="58">
        <f t="shared" si="26"/>
        <v>8170198.5365072042</v>
      </c>
      <c r="F106" s="58">
        <f t="shared" si="26"/>
        <v>8297937.4239140572</v>
      </c>
      <c r="G106" s="58">
        <f t="shared" si="26"/>
        <v>8266692.0304296063</v>
      </c>
      <c r="H106" s="58">
        <f t="shared" si="26"/>
        <v>8257436.8572281804</v>
      </c>
      <c r="I106" s="58">
        <f t="shared" si="26"/>
        <v>8275608.9024925036</v>
      </c>
      <c r="J106" s="58">
        <f t="shared" si="26"/>
        <v>8367043.6605082322</v>
      </c>
      <c r="K106" s="58">
        <f t="shared" si="26"/>
        <v>8249810.8674541656</v>
      </c>
      <c r="L106" s="58">
        <f t="shared" si="26"/>
        <v>8330857.3988579847</v>
      </c>
      <c r="M106" s="58">
        <f t="shared" si="26"/>
        <v>8327289.872532011</v>
      </c>
      <c r="N106" s="58">
        <f t="shared" si="26"/>
        <v>8314908.7865167232</v>
      </c>
      <c r="O106" s="58">
        <f t="shared" si="26"/>
        <v>8333472.8190120393</v>
      </c>
      <c r="P106" s="58">
        <f t="shared" si="26"/>
        <v>8369512.1580276424</v>
      </c>
      <c r="Q106" s="58">
        <f t="shared" si="26"/>
        <v>8480112.925775446</v>
      </c>
    </row>
    <row r="107" spans="1:17" ht="11.45" customHeight="1">
      <c r="A107" s="20" t="s">
        <v>84</v>
      </c>
      <c r="B107" s="21">
        <f t="shared" si="26"/>
        <v>32168891.386061959</v>
      </c>
      <c r="C107" s="21">
        <f t="shared" si="26"/>
        <v>31337317.628835425</v>
      </c>
      <c r="D107" s="21">
        <f t="shared" si="26"/>
        <v>29207748.146253008</v>
      </c>
      <c r="E107" s="21">
        <f t="shared" si="26"/>
        <v>27210511.45682136</v>
      </c>
      <c r="F107" s="21">
        <f t="shared" si="26"/>
        <v>27900728.222190447</v>
      </c>
      <c r="G107" s="21">
        <f t="shared" si="26"/>
        <v>27642987.114417221</v>
      </c>
      <c r="H107" s="21">
        <f t="shared" si="26"/>
        <v>28080631.374021906</v>
      </c>
      <c r="I107" s="21">
        <f t="shared" si="26"/>
        <v>27819579.313683826</v>
      </c>
      <c r="J107" s="21">
        <f t="shared" si="26"/>
        <v>27758874.398657002</v>
      </c>
      <c r="K107" s="21">
        <f t="shared" si="26"/>
        <v>26235833.697435811</v>
      </c>
      <c r="L107" s="21">
        <f t="shared" si="26"/>
        <v>25792327.553456649</v>
      </c>
      <c r="M107" s="21">
        <f t="shared" si="26"/>
        <v>25746311.843483888</v>
      </c>
      <c r="N107" s="21">
        <f t="shared" si="26"/>
        <v>25652891.2077889</v>
      </c>
      <c r="O107" s="21">
        <f t="shared" si="26"/>
        <v>25768450.564896237</v>
      </c>
      <c r="P107" s="21">
        <f t="shared" si="26"/>
        <v>26299743.216026705</v>
      </c>
      <c r="Q107" s="21">
        <f t="shared" si="26"/>
        <v>26717545.440598547</v>
      </c>
    </row>
    <row r="108" spans="1:17" ht="11.45" customHeight="1">
      <c r="A108" s="22" t="s">
        <v>89</v>
      </c>
      <c r="B108" s="23">
        <f t="shared" si="26"/>
        <v>28867029.796228383</v>
      </c>
      <c r="C108" s="23">
        <f t="shared" si="26"/>
        <v>27679666.710157275</v>
      </c>
      <c r="D108" s="23">
        <f t="shared" si="26"/>
        <v>26958955.270120651</v>
      </c>
      <c r="E108" s="23">
        <f t="shared" si="26"/>
        <v>25952447.732478801</v>
      </c>
      <c r="F108" s="23">
        <f t="shared" si="26"/>
        <v>25782236.40390674</v>
      </c>
      <c r="G108" s="23">
        <f t="shared" si="26"/>
        <v>24084209.842437238</v>
      </c>
      <c r="H108" s="23">
        <f t="shared" si="26"/>
        <v>24532620.05913325</v>
      </c>
      <c r="I108" s="23">
        <f t="shared" si="26"/>
        <v>25611645.556308743</v>
      </c>
      <c r="J108" s="23">
        <f t="shared" si="26"/>
        <v>24890065.209255036</v>
      </c>
      <c r="K108" s="23">
        <f t="shared" si="26"/>
        <v>22162280.724957611</v>
      </c>
      <c r="L108" s="23">
        <f t="shared" si="26"/>
        <v>22149088.628353056</v>
      </c>
      <c r="M108" s="23">
        <f t="shared" si="26"/>
        <v>21452223.529647518</v>
      </c>
      <c r="N108" s="23">
        <f t="shared" si="26"/>
        <v>21955292.026363857</v>
      </c>
      <c r="O108" s="23">
        <f t="shared" si="26"/>
        <v>22022737.405644622</v>
      </c>
      <c r="P108" s="23">
        <f t="shared" si="26"/>
        <v>23269477.892225299</v>
      </c>
      <c r="Q108" s="23">
        <f t="shared" si="26"/>
        <v>23954464.444614395</v>
      </c>
    </row>
    <row r="109" spans="1:17" ht="11.45" customHeight="1">
      <c r="A109" s="22" t="s">
        <v>85</v>
      </c>
      <c r="B109" s="23">
        <f t="shared" si="26"/>
        <v>33857684.622438781</v>
      </c>
      <c r="C109" s="23">
        <f t="shared" si="26"/>
        <v>33126166.493533473</v>
      </c>
      <c r="D109" s="23">
        <f t="shared" si="26"/>
        <v>30312268.474895377</v>
      </c>
      <c r="E109" s="23">
        <f t="shared" si="26"/>
        <v>27817411.763186656</v>
      </c>
      <c r="F109" s="23">
        <f t="shared" si="26"/>
        <v>29037468.57755952</v>
      </c>
      <c r="G109" s="23">
        <f t="shared" si="26"/>
        <v>29521083.224283777</v>
      </c>
      <c r="H109" s="23">
        <f t="shared" si="26"/>
        <v>29982184.840135083</v>
      </c>
      <c r="I109" s="23">
        <f t="shared" si="26"/>
        <v>29015960.231634188</v>
      </c>
      <c r="J109" s="23">
        <f t="shared" si="26"/>
        <v>29289683.421402931</v>
      </c>
      <c r="K109" s="23">
        <f t="shared" si="26"/>
        <v>28406524.389144313</v>
      </c>
      <c r="L109" s="23">
        <f t="shared" si="26"/>
        <v>27711691.287654333</v>
      </c>
      <c r="M109" s="23">
        <f t="shared" si="26"/>
        <v>28047280.376625605</v>
      </c>
      <c r="N109" s="23">
        <f t="shared" si="26"/>
        <v>27664113.98637915</v>
      </c>
      <c r="O109" s="23">
        <f t="shared" si="26"/>
        <v>27745497.81559762</v>
      </c>
      <c r="P109" s="23">
        <f t="shared" si="26"/>
        <v>27860856.957970291</v>
      </c>
      <c r="Q109" s="23">
        <f t="shared" si="26"/>
        <v>28097568.318124138</v>
      </c>
    </row>
    <row r="110" spans="1:17" ht="11.45" customHeight="1">
      <c r="A110" s="59" t="s">
        <v>86</v>
      </c>
      <c r="B110" s="60">
        <f t="shared" si="26"/>
        <v>162419889.50276244</v>
      </c>
      <c r="C110" s="60">
        <f t="shared" si="26"/>
        <v>162611735.33083647</v>
      </c>
      <c r="D110" s="60">
        <f t="shared" si="26"/>
        <v>162109654.35041717</v>
      </c>
      <c r="E110" s="60">
        <f t="shared" si="26"/>
        <v>158967379.07761529</v>
      </c>
      <c r="F110" s="60">
        <f t="shared" si="26"/>
        <v>159729275.97061908</v>
      </c>
      <c r="G110" s="60">
        <f t="shared" si="26"/>
        <v>159587649.40239045</v>
      </c>
      <c r="H110" s="60">
        <f t="shared" si="26"/>
        <v>162144230.76923078</v>
      </c>
      <c r="I110" s="60">
        <f t="shared" si="26"/>
        <v>162743119.26605502</v>
      </c>
      <c r="J110" s="60">
        <f t="shared" si="26"/>
        <v>162807339.44954127</v>
      </c>
      <c r="K110" s="60">
        <f t="shared" si="26"/>
        <v>160400616.3328197</v>
      </c>
      <c r="L110" s="60">
        <f t="shared" si="26"/>
        <v>159923532.24084291</v>
      </c>
      <c r="M110" s="60">
        <f t="shared" si="26"/>
        <v>159908823.52941176</v>
      </c>
      <c r="N110" s="60">
        <f t="shared" si="26"/>
        <v>160532163.74269006</v>
      </c>
      <c r="O110" s="60">
        <f t="shared" si="26"/>
        <v>160442528.73563218</v>
      </c>
      <c r="P110" s="60">
        <f t="shared" si="26"/>
        <v>158653295.12893981</v>
      </c>
      <c r="Q110" s="60">
        <f t="shared" si="26"/>
        <v>161238297.87234044</v>
      </c>
    </row>
    <row r="111" spans="1:17" ht="11.45" customHeight="1">
      <c r="A111" s="16" t="s">
        <v>103</v>
      </c>
      <c r="B111" s="17">
        <f t="shared" si="26"/>
        <v>75625059.151771724</v>
      </c>
      <c r="C111" s="17">
        <f t="shared" si="26"/>
        <v>71549424.219094142</v>
      </c>
      <c r="D111" s="17">
        <f t="shared" si="26"/>
        <v>69672056.417514652</v>
      </c>
      <c r="E111" s="17">
        <f t="shared" si="26"/>
        <v>69739216.402232379</v>
      </c>
      <c r="F111" s="17">
        <f t="shared" si="26"/>
        <v>70039480.584672272</v>
      </c>
      <c r="G111" s="17">
        <f t="shared" si="26"/>
        <v>67894603.092636958</v>
      </c>
      <c r="H111" s="17">
        <f t="shared" si="26"/>
        <v>69715977.764987275</v>
      </c>
      <c r="I111" s="17">
        <f t="shared" si="26"/>
        <v>70394019.623111665</v>
      </c>
      <c r="J111" s="17">
        <f t="shared" si="26"/>
        <v>68364548.753184572</v>
      </c>
      <c r="K111" s="17">
        <f t="shared" si="26"/>
        <v>58334563.54300385</v>
      </c>
      <c r="L111" s="17">
        <f t="shared" si="26"/>
        <v>63462506.04741171</v>
      </c>
      <c r="M111" s="17">
        <f t="shared" si="26"/>
        <v>67752327.447833061</v>
      </c>
      <c r="N111" s="17">
        <f t="shared" si="26"/>
        <v>66830073.952341817</v>
      </c>
      <c r="O111" s="17">
        <f t="shared" si="26"/>
        <v>68743344.882954448</v>
      </c>
      <c r="P111" s="17">
        <f t="shared" si="26"/>
        <v>70509568.351497456</v>
      </c>
      <c r="Q111" s="17">
        <f t="shared" si="26"/>
        <v>72514762.070163265</v>
      </c>
    </row>
    <row r="112" spans="1:17" ht="11.45" customHeight="1">
      <c r="A112" s="61" t="s">
        <v>89</v>
      </c>
      <c r="B112" s="23">
        <f t="shared" si="26"/>
        <v>60762472.446029775</v>
      </c>
      <c r="C112" s="23">
        <f t="shared" si="26"/>
        <v>58420639.521468714</v>
      </c>
      <c r="D112" s="23">
        <f t="shared" si="26"/>
        <v>58364954.296405137</v>
      </c>
      <c r="E112" s="23">
        <f t="shared" si="26"/>
        <v>62100952.825475805</v>
      </c>
      <c r="F112" s="23">
        <f t="shared" si="26"/>
        <v>63018627.112672344</v>
      </c>
      <c r="G112" s="23">
        <f t="shared" si="26"/>
        <v>59210134.542070679</v>
      </c>
      <c r="H112" s="23">
        <f t="shared" si="26"/>
        <v>59158938.148195565</v>
      </c>
      <c r="I112" s="23">
        <f t="shared" si="26"/>
        <v>60006578.750908196</v>
      </c>
      <c r="J112" s="23">
        <f t="shared" si="26"/>
        <v>58814448.337079227</v>
      </c>
      <c r="K112" s="23">
        <f t="shared" si="26"/>
        <v>50120772.59191332</v>
      </c>
      <c r="L112" s="23">
        <f t="shared" si="26"/>
        <v>53944677.36488533</v>
      </c>
      <c r="M112" s="23">
        <f t="shared" si="26"/>
        <v>60275785.648530722</v>
      </c>
      <c r="N112" s="23">
        <f t="shared" si="26"/>
        <v>60810981.350802079</v>
      </c>
      <c r="O112" s="23">
        <f t="shared" si="26"/>
        <v>65068344.322372451</v>
      </c>
      <c r="P112" s="23">
        <f t="shared" si="26"/>
        <v>66867957.830271013</v>
      </c>
      <c r="Q112" s="23">
        <f t="shared" si="26"/>
        <v>68599477.308422983</v>
      </c>
    </row>
    <row r="113" spans="1:17" ht="11.45" customHeight="1">
      <c r="A113" s="62" t="s">
        <v>85</v>
      </c>
      <c r="B113" s="25">
        <f t="shared" si="26"/>
        <v>82534537.643525794</v>
      </c>
      <c r="C113" s="25">
        <f t="shared" si="26"/>
        <v>77594993.58302018</v>
      </c>
      <c r="D113" s="25">
        <f t="shared" si="26"/>
        <v>74873412.789209634</v>
      </c>
      <c r="E113" s="25">
        <f t="shared" si="26"/>
        <v>73317359.090487078</v>
      </c>
      <c r="F113" s="25">
        <f t="shared" si="26"/>
        <v>73482617.587370768</v>
      </c>
      <c r="G113" s="25">
        <f t="shared" si="26"/>
        <v>72267202.642572448</v>
      </c>
      <c r="H113" s="25">
        <f t="shared" si="26"/>
        <v>75017206.310608536</v>
      </c>
      <c r="I113" s="25">
        <f t="shared" si="26"/>
        <v>75523097.964684755</v>
      </c>
      <c r="J113" s="25">
        <f t="shared" si="26"/>
        <v>73087259.077798352</v>
      </c>
      <c r="K113" s="25">
        <f t="shared" si="26"/>
        <v>62512044.731152289</v>
      </c>
      <c r="L113" s="25">
        <f t="shared" si="26"/>
        <v>68268195.302112862</v>
      </c>
      <c r="M113" s="25">
        <f t="shared" si="26"/>
        <v>71456499.861121595</v>
      </c>
      <c r="N113" s="25">
        <f t="shared" si="26"/>
        <v>69762754.167707697</v>
      </c>
      <c r="O113" s="25">
        <f t="shared" si="26"/>
        <v>70343884.97909534</v>
      </c>
      <c r="P113" s="25">
        <f t="shared" si="26"/>
        <v>72039888.044025064</v>
      </c>
      <c r="Q113" s="25">
        <f t="shared" si="26"/>
        <v>74074695.197457731</v>
      </c>
    </row>
    <row r="115" spans="1:17" ht="11.45" customHeight="1">
      <c r="A115" s="14" t="s">
        <v>104</v>
      </c>
      <c r="B115" s="73"/>
      <c r="C115" s="73"/>
      <c r="D115" s="73"/>
      <c r="E115" s="73"/>
      <c r="F115" s="73"/>
      <c r="G115" s="73"/>
      <c r="H115" s="73"/>
      <c r="I115" s="73"/>
      <c r="J115" s="73"/>
      <c r="K115" s="73"/>
      <c r="L115" s="73"/>
      <c r="M115" s="73"/>
      <c r="N115" s="73"/>
      <c r="O115" s="73"/>
      <c r="P115" s="73"/>
      <c r="Q115" s="73"/>
    </row>
    <row r="116" spans="1:17" ht="11.45" customHeight="1">
      <c r="A116" s="16" t="s">
        <v>105</v>
      </c>
      <c r="B116" s="74">
        <f t="shared" ref="B116:Q121" si="27">IF(B4=0,0,B4/B$4)</f>
        <v>1</v>
      </c>
      <c r="C116" s="74">
        <f t="shared" si="27"/>
        <v>1</v>
      </c>
      <c r="D116" s="74">
        <f t="shared" si="27"/>
        <v>1</v>
      </c>
      <c r="E116" s="74">
        <f t="shared" si="27"/>
        <v>1</v>
      </c>
      <c r="F116" s="74">
        <f t="shared" si="27"/>
        <v>1</v>
      </c>
      <c r="G116" s="74">
        <f t="shared" si="27"/>
        <v>1</v>
      </c>
      <c r="H116" s="74">
        <f t="shared" si="27"/>
        <v>1</v>
      </c>
      <c r="I116" s="74">
        <f t="shared" si="27"/>
        <v>1</v>
      </c>
      <c r="J116" s="74">
        <f t="shared" si="27"/>
        <v>1</v>
      </c>
      <c r="K116" s="74">
        <f t="shared" si="27"/>
        <v>1</v>
      </c>
      <c r="L116" s="74">
        <f t="shared" si="27"/>
        <v>1</v>
      </c>
      <c r="M116" s="74">
        <f t="shared" si="27"/>
        <v>1</v>
      </c>
      <c r="N116" s="74">
        <f t="shared" si="27"/>
        <v>1</v>
      </c>
      <c r="O116" s="74">
        <f t="shared" si="27"/>
        <v>1</v>
      </c>
      <c r="P116" s="74">
        <f t="shared" si="27"/>
        <v>1</v>
      </c>
      <c r="Q116" s="74">
        <f t="shared" si="27"/>
        <v>1</v>
      </c>
    </row>
    <row r="117" spans="1:17" ht="11.45" customHeight="1">
      <c r="A117" s="57" t="s">
        <v>83</v>
      </c>
      <c r="B117" s="75">
        <f t="shared" si="27"/>
        <v>0.17735181365482344</v>
      </c>
      <c r="C117" s="75">
        <f t="shared" si="27"/>
        <v>0.17799103979364855</v>
      </c>
      <c r="D117" s="75">
        <f t="shared" si="27"/>
        <v>0.18238368677241029</v>
      </c>
      <c r="E117" s="75">
        <f t="shared" si="27"/>
        <v>0.18466736446020968</v>
      </c>
      <c r="F117" s="75">
        <f t="shared" si="27"/>
        <v>0.18790860909700727</v>
      </c>
      <c r="G117" s="75">
        <f t="shared" si="27"/>
        <v>0.18573471145146081</v>
      </c>
      <c r="H117" s="75">
        <f t="shared" si="27"/>
        <v>0.18410843611263128</v>
      </c>
      <c r="I117" s="75">
        <f t="shared" si="27"/>
        <v>0.18498917018046099</v>
      </c>
      <c r="J117" s="75">
        <f t="shared" si="27"/>
        <v>0.18511690130075453</v>
      </c>
      <c r="K117" s="75">
        <f t="shared" si="27"/>
        <v>0.18759340183489814</v>
      </c>
      <c r="L117" s="75">
        <f t="shared" si="27"/>
        <v>0.19113542651660173</v>
      </c>
      <c r="M117" s="75">
        <f t="shared" si="27"/>
        <v>0.18995160396428137</v>
      </c>
      <c r="N117" s="75">
        <f t="shared" si="27"/>
        <v>0.19031112050808338</v>
      </c>
      <c r="O117" s="75">
        <f t="shared" si="27"/>
        <v>0.18890450995635139</v>
      </c>
      <c r="P117" s="75">
        <f t="shared" si="27"/>
        <v>0.18830537738583486</v>
      </c>
      <c r="Q117" s="75">
        <f t="shared" si="27"/>
        <v>0.18807768916471262</v>
      </c>
    </row>
    <row r="118" spans="1:17" ht="11.45" customHeight="1">
      <c r="A118" s="20" t="s">
        <v>84</v>
      </c>
      <c r="B118" s="76">
        <f t="shared" si="27"/>
        <v>0.69245397974720646</v>
      </c>
      <c r="C118" s="76">
        <f t="shared" si="27"/>
        <v>0.67871429120219573</v>
      </c>
      <c r="D118" s="76">
        <f t="shared" si="27"/>
        <v>0.66575160013074219</v>
      </c>
      <c r="E118" s="76">
        <f t="shared" si="27"/>
        <v>0.65637576447584023</v>
      </c>
      <c r="F118" s="76">
        <f t="shared" si="27"/>
        <v>0.64450422059093426</v>
      </c>
      <c r="G118" s="76">
        <f t="shared" si="27"/>
        <v>0.64141600228630269</v>
      </c>
      <c r="H118" s="76">
        <f t="shared" si="27"/>
        <v>0.63920983353367078</v>
      </c>
      <c r="I118" s="76">
        <f t="shared" si="27"/>
        <v>0.63264811854242931</v>
      </c>
      <c r="J118" s="76">
        <f t="shared" si="27"/>
        <v>0.62173279298693918</v>
      </c>
      <c r="K118" s="76">
        <f t="shared" si="27"/>
        <v>0.60345202171241197</v>
      </c>
      <c r="L118" s="76">
        <f t="shared" si="27"/>
        <v>0.59834556411107764</v>
      </c>
      <c r="M118" s="76">
        <f t="shared" si="27"/>
        <v>0.59786758158823794</v>
      </c>
      <c r="N118" s="76">
        <f t="shared" si="27"/>
        <v>0.59844342321178579</v>
      </c>
      <c r="O118" s="76">
        <f t="shared" si="27"/>
        <v>0.59877303673160798</v>
      </c>
      <c r="P118" s="76">
        <f t="shared" si="27"/>
        <v>0.60446384831122479</v>
      </c>
      <c r="Q118" s="76">
        <f t="shared" si="27"/>
        <v>0.60306498338208614</v>
      </c>
    </row>
    <row r="119" spans="1:17" ht="11.45" customHeight="1">
      <c r="A119" s="22" t="s">
        <v>89</v>
      </c>
      <c r="B119" s="77">
        <f t="shared" si="27"/>
        <v>0.21026930021422446</v>
      </c>
      <c r="C119" s="77">
        <f t="shared" si="27"/>
        <v>0.19689840125951116</v>
      </c>
      <c r="D119" s="77">
        <f t="shared" si="27"/>
        <v>0.20240293056647851</v>
      </c>
      <c r="E119" s="77">
        <f t="shared" si="27"/>
        <v>0.20372346484192577</v>
      </c>
      <c r="F119" s="77">
        <f t="shared" si="27"/>
        <v>0.20797451591013633</v>
      </c>
      <c r="G119" s="77">
        <f t="shared" si="27"/>
        <v>0.19304378139136094</v>
      </c>
      <c r="H119" s="77">
        <f t="shared" si="27"/>
        <v>0.19486203488653278</v>
      </c>
      <c r="I119" s="77">
        <f t="shared" si="27"/>
        <v>0.20468637087394559</v>
      </c>
      <c r="J119" s="77">
        <f t="shared" si="27"/>
        <v>0.19396973810022902</v>
      </c>
      <c r="K119" s="77">
        <f t="shared" si="27"/>
        <v>0.17720681953632778</v>
      </c>
      <c r="L119" s="77">
        <f t="shared" si="27"/>
        <v>0.17729506479469806</v>
      </c>
      <c r="M119" s="77">
        <f t="shared" si="27"/>
        <v>0.17380186393418165</v>
      </c>
      <c r="N119" s="77">
        <f t="shared" si="27"/>
        <v>0.18044284974099664</v>
      </c>
      <c r="O119" s="77">
        <f t="shared" si="27"/>
        <v>0.17678960079286268</v>
      </c>
      <c r="P119" s="77">
        <f t="shared" si="27"/>
        <v>0.18184311380766349</v>
      </c>
      <c r="Q119" s="77">
        <f t="shared" si="27"/>
        <v>0.18010032036588525</v>
      </c>
    </row>
    <row r="120" spans="1:17" ht="11.45" customHeight="1">
      <c r="A120" s="22" t="s">
        <v>85</v>
      </c>
      <c r="B120" s="77">
        <f t="shared" si="27"/>
        <v>0.48218467953298205</v>
      </c>
      <c r="C120" s="77">
        <f t="shared" si="27"/>
        <v>0.48181588994268448</v>
      </c>
      <c r="D120" s="77">
        <f t="shared" si="27"/>
        <v>0.46334866956426368</v>
      </c>
      <c r="E120" s="77">
        <f t="shared" si="27"/>
        <v>0.45265229963391446</v>
      </c>
      <c r="F120" s="77">
        <f t="shared" si="27"/>
        <v>0.43652970468079783</v>
      </c>
      <c r="G120" s="77">
        <f t="shared" si="27"/>
        <v>0.44837222089494172</v>
      </c>
      <c r="H120" s="77">
        <f t="shared" si="27"/>
        <v>0.44434779864713808</v>
      </c>
      <c r="I120" s="77">
        <f t="shared" si="27"/>
        <v>0.42796174766848383</v>
      </c>
      <c r="J120" s="77">
        <f t="shared" si="27"/>
        <v>0.42776305488671013</v>
      </c>
      <c r="K120" s="77">
        <f t="shared" si="27"/>
        <v>0.42624520217608414</v>
      </c>
      <c r="L120" s="77">
        <f t="shared" si="27"/>
        <v>0.42105049931637956</v>
      </c>
      <c r="M120" s="77">
        <f t="shared" si="27"/>
        <v>0.42406571765405632</v>
      </c>
      <c r="N120" s="77">
        <f t="shared" si="27"/>
        <v>0.41800057347078912</v>
      </c>
      <c r="O120" s="77">
        <f t="shared" si="27"/>
        <v>0.42198343593874532</v>
      </c>
      <c r="P120" s="77">
        <f t="shared" si="27"/>
        <v>0.42262073450356141</v>
      </c>
      <c r="Q120" s="77">
        <f t="shared" si="27"/>
        <v>0.42296466301620095</v>
      </c>
    </row>
    <row r="121" spans="1:17" ht="11.45" customHeight="1">
      <c r="A121" s="59" t="s">
        <v>86</v>
      </c>
      <c r="B121" s="78">
        <f t="shared" si="27"/>
        <v>0.13019420659797004</v>
      </c>
      <c r="C121" s="78">
        <f t="shared" si="27"/>
        <v>0.14329466900415574</v>
      </c>
      <c r="D121" s="78">
        <f t="shared" si="27"/>
        <v>0.15186471309684751</v>
      </c>
      <c r="E121" s="78">
        <f t="shared" si="27"/>
        <v>0.15895687106395004</v>
      </c>
      <c r="F121" s="78">
        <f t="shared" si="27"/>
        <v>0.1675871703120585</v>
      </c>
      <c r="G121" s="78">
        <f t="shared" si="27"/>
        <v>0.17284928626223653</v>
      </c>
      <c r="H121" s="78">
        <f t="shared" si="27"/>
        <v>0.17668173035369791</v>
      </c>
      <c r="I121" s="78">
        <f t="shared" si="27"/>
        <v>0.18236271127710968</v>
      </c>
      <c r="J121" s="78">
        <f t="shared" si="27"/>
        <v>0.19315030571230632</v>
      </c>
      <c r="K121" s="78">
        <f t="shared" si="27"/>
        <v>0.20895457645268989</v>
      </c>
      <c r="L121" s="78">
        <f t="shared" si="27"/>
        <v>0.21051900937232054</v>
      </c>
      <c r="M121" s="78">
        <f t="shared" si="27"/>
        <v>0.21218081444748071</v>
      </c>
      <c r="N121" s="78">
        <f t="shared" si="27"/>
        <v>0.21124545628013086</v>
      </c>
      <c r="O121" s="78">
        <f t="shared" si="27"/>
        <v>0.21232245331204053</v>
      </c>
      <c r="P121" s="78">
        <f t="shared" si="27"/>
        <v>0.20723077430294029</v>
      </c>
      <c r="Q121" s="78">
        <f t="shared" si="27"/>
        <v>0.20885732745320126</v>
      </c>
    </row>
    <row r="122" spans="1:17" ht="11.45" customHeight="1">
      <c r="A122" s="16" t="s">
        <v>106</v>
      </c>
      <c r="B122" s="74">
        <f t="shared" ref="B122:Q124" si="28">IF(B10=0,0,B10/B$10)</f>
        <v>1</v>
      </c>
      <c r="C122" s="74">
        <f t="shared" si="28"/>
        <v>1</v>
      </c>
      <c r="D122" s="74">
        <f t="shared" si="28"/>
        <v>1</v>
      </c>
      <c r="E122" s="74">
        <f t="shared" si="28"/>
        <v>1</v>
      </c>
      <c r="F122" s="74">
        <f t="shared" si="28"/>
        <v>1</v>
      </c>
      <c r="G122" s="74">
        <f t="shared" si="28"/>
        <v>1</v>
      </c>
      <c r="H122" s="74">
        <f t="shared" si="28"/>
        <v>1</v>
      </c>
      <c r="I122" s="74">
        <f t="shared" si="28"/>
        <v>1</v>
      </c>
      <c r="J122" s="74">
        <f t="shared" si="28"/>
        <v>1</v>
      </c>
      <c r="K122" s="74">
        <f t="shared" si="28"/>
        <v>1</v>
      </c>
      <c r="L122" s="74">
        <f t="shared" si="28"/>
        <v>1</v>
      </c>
      <c r="M122" s="74">
        <f t="shared" si="28"/>
        <v>1</v>
      </c>
      <c r="N122" s="74">
        <f t="shared" si="28"/>
        <v>1</v>
      </c>
      <c r="O122" s="74">
        <f t="shared" si="28"/>
        <v>1</v>
      </c>
      <c r="P122" s="74">
        <f t="shared" si="28"/>
        <v>1</v>
      </c>
      <c r="Q122" s="74">
        <f t="shared" si="28"/>
        <v>1</v>
      </c>
    </row>
    <row r="123" spans="1:17" ht="11.45" customHeight="1">
      <c r="A123" s="61" t="s">
        <v>89</v>
      </c>
      <c r="B123" s="77">
        <f t="shared" si="28"/>
        <v>0.25498542269985958</v>
      </c>
      <c r="C123" s="77">
        <f t="shared" si="28"/>
        <v>0.25744035730059806</v>
      </c>
      <c r="D123" s="77">
        <f t="shared" si="28"/>
        <v>0.2639390255584203</v>
      </c>
      <c r="E123" s="77">
        <f t="shared" si="28"/>
        <v>0.28406983848386869</v>
      </c>
      <c r="F123" s="77">
        <f t="shared" si="28"/>
        <v>0.29606221839771291</v>
      </c>
      <c r="G123" s="77">
        <f t="shared" si="28"/>
        <v>0.29204839956386286</v>
      </c>
      <c r="H123" s="77">
        <f t="shared" si="28"/>
        <v>0.28366700140578743</v>
      </c>
      <c r="I123" s="77">
        <f t="shared" si="28"/>
        <v>0.28177868008584656</v>
      </c>
      <c r="J123" s="77">
        <f t="shared" si="28"/>
        <v>0.28466552712480675</v>
      </c>
      <c r="K123" s="77">
        <f t="shared" si="28"/>
        <v>0.2896612575077086</v>
      </c>
      <c r="L123" s="77">
        <f t="shared" si="28"/>
        <v>0.28519202110543751</v>
      </c>
      <c r="M123" s="77">
        <f t="shared" si="28"/>
        <v>0.29474083345431834</v>
      </c>
      <c r="N123" s="77">
        <f t="shared" si="28"/>
        <v>0.29810257517397526</v>
      </c>
      <c r="O123" s="77">
        <f t="shared" si="28"/>
        <v>0.28716974345657592</v>
      </c>
      <c r="P123" s="77">
        <f t="shared" si="28"/>
        <v>0.28060765510142355</v>
      </c>
      <c r="Q123" s="77">
        <f t="shared" si="28"/>
        <v>0.2695249377891169</v>
      </c>
    </row>
    <row r="124" spans="1:17" ht="11.45" customHeight="1">
      <c r="A124" s="62" t="s">
        <v>85</v>
      </c>
      <c r="B124" s="79">
        <f t="shared" si="28"/>
        <v>0.74501457730014042</v>
      </c>
      <c r="C124" s="79">
        <f t="shared" si="28"/>
        <v>0.74255964269940189</v>
      </c>
      <c r="D124" s="79">
        <f t="shared" si="28"/>
        <v>0.73606097444157959</v>
      </c>
      <c r="E124" s="79">
        <f t="shared" si="28"/>
        <v>0.71593016151613131</v>
      </c>
      <c r="F124" s="79">
        <f t="shared" si="28"/>
        <v>0.70393778160228715</v>
      </c>
      <c r="G124" s="79">
        <f t="shared" si="28"/>
        <v>0.70795160043613714</v>
      </c>
      <c r="H124" s="79">
        <f t="shared" si="28"/>
        <v>0.71633299859421262</v>
      </c>
      <c r="I124" s="79">
        <f t="shared" si="28"/>
        <v>0.7182213199141535</v>
      </c>
      <c r="J124" s="79">
        <f t="shared" si="28"/>
        <v>0.71533447287519325</v>
      </c>
      <c r="K124" s="79">
        <f t="shared" si="28"/>
        <v>0.71033874249229134</v>
      </c>
      <c r="L124" s="79">
        <f t="shared" si="28"/>
        <v>0.71480797889456249</v>
      </c>
      <c r="M124" s="79">
        <f t="shared" si="28"/>
        <v>0.70525916654568166</v>
      </c>
      <c r="N124" s="79">
        <f t="shared" si="28"/>
        <v>0.7018974248260248</v>
      </c>
      <c r="O124" s="79">
        <f t="shared" si="28"/>
        <v>0.71283025654342413</v>
      </c>
      <c r="P124" s="79">
        <f t="shared" si="28"/>
        <v>0.71939234489857651</v>
      </c>
      <c r="Q124" s="79">
        <f t="shared" si="28"/>
        <v>0.7304750622108831</v>
      </c>
    </row>
    <row r="125" spans="1:17" ht="11.45" customHeight="1">
      <c r="B125" s="13"/>
      <c r="C125" s="13"/>
      <c r="D125" s="13"/>
      <c r="E125" s="13"/>
      <c r="F125" s="13"/>
      <c r="G125" s="13"/>
      <c r="H125" s="13"/>
      <c r="I125" s="13"/>
      <c r="J125" s="13"/>
      <c r="K125" s="13"/>
      <c r="L125" s="13"/>
      <c r="M125" s="13"/>
      <c r="N125" s="13"/>
      <c r="O125" s="13"/>
      <c r="P125" s="13"/>
      <c r="Q125" s="13"/>
    </row>
    <row r="126" spans="1:17" ht="11.45" customHeight="1">
      <c r="A126" s="14" t="s">
        <v>107</v>
      </c>
      <c r="B126" s="73"/>
      <c r="C126" s="73"/>
      <c r="D126" s="73"/>
      <c r="E126" s="73"/>
      <c r="F126" s="73"/>
      <c r="G126" s="73"/>
      <c r="H126" s="73"/>
      <c r="I126" s="73"/>
      <c r="J126" s="73"/>
      <c r="K126" s="73"/>
      <c r="L126" s="73"/>
      <c r="M126" s="73"/>
      <c r="N126" s="73"/>
      <c r="O126" s="73"/>
      <c r="P126" s="73"/>
      <c r="Q126" s="73"/>
    </row>
    <row r="127" spans="1:17" ht="11.45" customHeight="1">
      <c r="A127" s="16" t="s">
        <v>22</v>
      </c>
      <c r="B127" s="74">
        <f t="shared" ref="B127:Q132" si="29">IF(B15=0,0,B15/B$15)</f>
        <v>1</v>
      </c>
      <c r="C127" s="74">
        <f t="shared" si="29"/>
        <v>1</v>
      </c>
      <c r="D127" s="74">
        <f t="shared" si="29"/>
        <v>1</v>
      </c>
      <c r="E127" s="74">
        <f t="shared" si="29"/>
        <v>1</v>
      </c>
      <c r="F127" s="74">
        <f t="shared" si="29"/>
        <v>1</v>
      </c>
      <c r="G127" s="74">
        <f t="shared" si="29"/>
        <v>1</v>
      </c>
      <c r="H127" s="74">
        <f t="shared" si="29"/>
        <v>1</v>
      </c>
      <c r="I127" s="74">
        <f t="shared" si="29"/>
        <v>1</v>
      </c>
      <c r="J127" s="74">
        <f t="shared" si="29"/>
        <v>1</v>
      </c>
      <c r="K127" s="74">
        <f t="shared" si="29"/>
        <v>1</v>
      </c>
      <c r="L127" s="74">
        <f t="shared" si="29"/>
        <v>1</v>
      </c>
      <c r="M127" s="74">
        <f t="shared" si="29"/>
        <v>1</v>
      </c>
      <c r="N127" s="74">
        <f t="shared" si="29"/>
        <v>1</v>
      </c>
      <c r="O127" s="74">
        <f t="shared" si="29"/>
        <v>1</v>
      </c>
      <c r="P127" s="74">
        <f t="shared" si="29"/>
        <v>1</v>
      </c>
      <c r="Q127" s="74">
        <f t="shared" si="29"/>
        <v>1</v>
      </c>
    </row>
    <row r="128" spans="1:17" ht="11.45" customHeight="1">
      <c r="A128" s="57" t="s">
        <v>83</v>
      </c>
      <c r="B128" s="75">
        <f t="shared" si="29"/>
        <v>0.27454729253538568</v>
      </c>
      <c r="C128" s="75">
        <f t="shared" si="29"/>
        <v>0.27845593902210253</v>
      </c>
      <c r="D128" s="75">
        <f t="shared" si="29"/>
        <v>0.27707394386619139</v>
      </c>
      <c r="E128" s="75">
        <f t="shared" si="29"/>
        <v>0.27263210681271388</v>
      </c>
      <c r="F128" s="75">
        <f t="shared" si="29"/>
        <v>0.28740145168153147</v>
      </c>
      <c r="G128" s="75">
        <f t="shared" si="29"/>
        <v>0.28041717437443409</v>
      </c>
      <c r="H128" s="75">
        <f t="shared" si="29"/>
        <v>0.28821697211017389</v>
      </c>
      <c r="I128" s="75">
        <f t="shared" si="29"/>
        <v>0.28764376074722281</v>
      </c>
      <c r="J128" s="75">
        <f t="shared" si="29"/>
        <v>0.29241455920522647</v>
      </c>
      <c r="K128" s="75">
        <f t="shared" si="29"/>
        <v>0.29111443732590725</v>
      </c>
      <c r="L128" s="75">
        <f t="shared" si="29"/>
        <v>0.29295549190448555</v>
      </c>
      <c r="M128" s="75">
        <f t="shared" si="29"/>
        <v>0.29161424648545792</v>
      </c>
      <c r="N128" s="75">
        <f t="shared" si="29"/>
        <v>0.28870233135937834</v>
      </c>
      <c r="O128" s="75">
        <f t="shared" si="29"/>
        <v>0.2851260330435349</v>
      </c>
      <c r="P128" s="75">
        <f t="shared" si="29"/>
        <v>0.28817427283728325</v>
      </c>
      <c r="Q128" s="75">
        <f t="shared" si="29"/>
        <v>0.28445639351856783</v>
      </c>
    </row>
    <row r="129" spans="1:17" ht="11.45" customHeight="1">
      <c r="A129" s="20" t="s">
        <v>84</v>
      </c>
      <c r="B129" s="76">
        <f t="shared" si="29"/>
        <v>0.67081590296081217</v>
      </c>
      <c r="C129" s="76">
        <f t="shared" si="29"/>
        <v>0.66084834911975898</v>
      </c>
      <c r="D129" s="76">
        <f t="shared" si="29"/>
        <v>0.66077954326396859</v>
      </c>
      <c r="E129" s="76">
        <f t="shared" si="29"/>
        <v>0.66366819197109894</v>
      </c>
      <c r="F129" s="76">
        <f t="shared" si="29"/>
        <v>0.64287021991481119</v>
      </c>
      <c r="G129" s="76">
        <f t="shared" si="29"/>
        <v>0.64828723271728184</v>
      </c>
      <c r="H129" s="76">
        <f t="shared" si="29"/>
        <v>0.63689225787782711</v>
      </c>
      <c r="I129" s="76">
        <f t="shared" si="29"/>
        <v>0.63597128839982708</v>
      </c>
      <c r="J129" s="76">
        <f t="shared" si="29"/>
        <v>0.62575901951839374</v>
      </c>
      <c r="K129" s="76">
        <f t="shared" si="29"/>
        <v>0.6226916898084176</v>
      </c>
      <c r="L129" s="76">
        <f t="shared" si="29"/>
        <v>0.62092413886999631</v>
      </c>
      <c r="M129" s="76">
        <f t="shared" si="29"/>
        <v>0.62210776185239869</v>
      </c>
      <c r="N129" s="76">
        <f t="shared" si="29"/>
        <v>0.62623779909648825</v>
      </c>
      <c r="O129" s="76">
        <f t="shared" si="29"/>
        <v>0.62924182609102908</v>
      </c>
      <c r="P129" s="76">
        <f t="shared" si="29"/>
        <v>0.62713735757909239</v>
      </c>
      <c r="Q129" s="76">
        <f t="shared" si="29"/>
        <v>0.63056004812336752</v>
      </c>
    </row>
    <row r="130" spans="1:17" ht="11.45" customHeight="1">
      <c r="A130" s="22" t="s">
        <v>89</v>
      </c>
      <c r="B130" s="77">
        <f t="shared" si="29"/>
        <v>0.22991016591559246</v>
      </c>
      <c r="C130" s="77">
        <f t="shared" si="29"/>
        <v>0.21851971566183986</v>
      </c>
      <c r="D130" s="77">
        <f t="shared" si="29"/>
        <v>0.22382587107143531</v>
      </c>
      <c r="E130" s="77">
        <f t="shared" si="29"/>
        <v>0.22632646532359885</v>
      </c>
      <c r="F130" s="77">
        <f t="shared" si="29"/>
        <v>0.237554388912284</v>
      </c>
      <c r="G130" s="77">
        <f t="shared" si="29"/>
        <v>0.22437221323238254</v>
      </c>
      <c r="H130" s="77">
        <f t="shared" si="29"/>
        <v>0.2280404886589017</v>
      </c>
      <c r="I130" s="77">
        <f t="shared" si="29"/>
        <v>0.24003978397198034</v>
      </c>
      <c r="J130" s="77">
        <f t="shared" si="29"/>
        <v>0.23510977291962207</v>
      </c>
      <c r="K130" s="77">
        <f t="shared" si="29"/>
        <v>0.22002981539560737</v>
      </c>
      <c r="L130" s="77">
        <f t="shared" si="29"/>
        <v>0.21947046833562292</v>
      </c>
      <c r="M130" s="77">
        <f t="shared" si="29"/>
        <v>0.21738084255103363</v>
      </c>
      <c r="N130" s="77">
        <f t="shared" si="29"/>
        <v>0.22482844245343384</v>
      </c>
      <c r="O130" s="77">
        <f t="shared" si="29"/>
        <v>0.21379065222287585</v>
      </c>
      <c r="P130" s="77">
        <f t="shared" si="29"/>
        <v>0.21234472624577641</v>
      </c>
      <c r="Q130" s="77">
        <f t="shared" si="29"/>
        <v>0.20510147540040446</v>
      </c>
    </row>
    <row r="131" spans="1:17" ht="11.45" customHeight="1">
      <c r="A131" s="22" t="s">
        <v>85</v>
      </c>
      <c r="B131" s="77">
        <f t="shared" si="29"/>
        <v>0.44090573704521974</v>
      </c>
      <c r="C131" s="77">
        <f t="shared" si="29"/>
        <v>0.44232863345791917</v>
      </c>
      <c r="D131" s="77">
        <f t="shared" si="29"/>
        <v>0.43695367219253323</v>
      </c>
      <c r="E131" s="77">
        <f t="shared" si="29"/>
        <v>0.4373417266475001</v>
      </c>
      <c r="F131" s="77">
        <f t="shared" si="29"/>
        <v>0.40531583100252716</v>
      </c>
      <c r="G131" s="77">
        <f t="shared" si="29"/>
        <v>0.42391501948489929</v>
      </c>
      <c r="H131" s="77">
        <f t="shared" si="29"/>
        <v>0.40885176921892546</v>
      </c>
      <c r="I131" s="77">
        <f t="shared" si="29"/>
        <v>0.3959315044278468</v>
      </c>
      <c r="J131" s="77">
        <f t="shared" si="29"/>
        <v>0.3906492465987717</v>
      </c>
      <c r="K131" s="77">
        <f t="shared" si="29"/>
        <v>0.40266187441281021</v>
      </c>
      <c r="L131" s="77">
        <f t="shared" si="29"/>
        <v>0.40145367053437342</v>
      </c>
      <c r="M131" s="77">
        <f t="shared" si="29"/>
        <v>0.40472691930136512</v>
      </c>
      <c r="N131" s="77">
        <f t="shared" si="29"/>
        <v>0.40140935664305444</v>
      </c>
      <c r="O131" s="77">
        <f t="shared" si="29"/>
        <v>0.41545117386815322</v>
      </c>
      <c r="P131" s="77">
        <f t="shared" si="29"/>
        <v>0.41479263133331595</v>
      </c>
      <c r="Q131" s="77">
        <f t="shared" si="29"/>
        <v>0.425458572722963</v>
      </c>
    </row>
    <row r="132" spans="1:17" ht="11.45" customHeight="1">
      <c r="A132" s="59" t="s">
        <v>86</v>
      </c>
      <c r="B132" s="78">
        <f t="shared" si="29"/>
        <v>5.4636804503802115E-2</v>
      </c>
      <c r="C132" s="78">
        <f t="shared" si="29"/>
        <v>6.0695711858138449E-2</v>
      </c>
      <c r="D132" s="78">
        <f t="shared" si="29"/>
        <v>6.2146512869840062E-2</v>
      </c>
      <c r="E132" s="78">
        <f t="shared" si="29"/>
        <v>6.3699701216187302E-2</v>
      </c>
      <c r="F132" s="78">
        <f t="shared" si="29"/>
        <v>6.9728328403657433E-2</v>
      </c>
      <c r="G132" s="78">
        <f t="shared" si="29"/>
        <v>7.1295592908284092E-2</v>
      </c>
      <c r="H132" s="78">
        <f t="shared" si="29"/>
        <v>7.4890770011999064E-2</v>
      </c>
      <c r="I132" s="78">
        <f t="shared" si="29"/>
        <v>7.6384950852950106E-2</v>
      </c>
      <c r="J132" s="78">
        <f t="shared" si="29"/>
        <v>8.1826421276379846E-2</v>
      </c>
      <c r="K132" s="78">
        <f t="shared" si="29"/>
        <v>8.6193872865675064E-2</v>
      </c>
      <c r="L132" s="78">
        <f t="shared" si="29"/>
        <v>8.612036922551812E-2</v>
      </c>
      <c r="M132" s="78">
        <f t="shared" si="29"/>
        <v>8.6277991662143338E-2</v>
      </c>
      <c r="N132" s="78">
        <f t="shared" si="29"/>
        <v>8.5059869544133387E-2</v>
      </c>
      <c r="O132" s="78">
        <f t="shared" si="29"/>
        <v>8.5632140865435954E-2</v>
      </c>
      <c r="P132" s="78">
        <f t="shared" si="29"/>
        <v>8.4688369583624468E-2</v>
      </c>
      <c r="Q132" s="78">
        <f t="shared" si="29"/>
        <v>8.4983558358064815E-2</v>
      </c>
    </row>
    <row r="133" spans="1:17" ht="11.45" customHeight="1">
      <c r="A133" s="16" t="s">
        <v>32</v>
      </c>
      <c r="B133" s="74">
        <f t="shared" ref="B133:Q135" si="30">IF(B21=0,0,B21/B$21)</f>
        <v>1</v>
      </c>
      <c r="C133" s="74">
        <f t="shared" si="30"/>
        <v>1</v>
      </c>
      <c r="D133" s="74">
        <f t="shared" si="30"/>
        <v>1</v>
      </c>
      <c r="E133" s="74">
        <f t="shared" si="30"/>
        <v>1</v>
      </c>
      <c r="F133" s="74">
        <f t="shared" si="30"/>
        <v>1</v>
      </c>
      <c r="G133" s="74">
        <f t="shared" si="30"/>
        <v>1</v>
      </c>
      <c r="H133" s="74">
        <f t="shared" si="30"/>
        <v>1</v>
      </c>
      <c r="I133" s="74">
        <f t="shared" si="30"/>
        <v>1</v>
      </c>
      <c r="J133" s="74">
        <f t="shared" si="30"/>
        <v>1</v>
      </c>
      <c r="K133" s="74">
        <f t="shared" si="30"/>
        <v>1</v>
      </c>
      <c r="L133" s="74">
        <f t="shared" si="30"/>
        <v>1</v>
      </c>
      <c r="M133" s="74">
        <f t="shared" si="30"/>
        <v>1</v>
      </c>
      <c r="N133" s="74">
        <f t="shared" si="30"/>
        <v>1</v>
      </c>
      <c r="O133" s="74">
        <f t="shared" si="30"/>
        <v>1</v>
      </c>
      <c r="P133" s="74">
        <f t="shared" si="30"/>
        <v>1</v>
      </c>
      <c r="Q133" s="74">
        <f t="shared" si="30"/>
        <v>1</v>
      </c>
    </row>
    <row r="134" spans="1:17" ht="11.45" customHeight="1">
      <c r="A134" s="61" t="s">
        <v>89</v>
      </c>
      <c r="B134" s="77">
        <f t="shared" si="30"/>
        <v>0.19615202208291022</v>
      </c>
      <c r="C134" s="77">
        <f t="shared" si="30"/>
        <v>0.18703433526018864</v>
      </c>
      <c r="D134" s="77">
        <f t="shared" si="30"/>
        <v>0.19043549410158533</v>
      </c>
      <c r="E134" s="77">
        <f t="shared" si="30"/>
        <v>0.20896576614707227</v>
      </c>
      <c r="F134" s="77">
        <f t="shared" si="30"/>
        <v>0.21914985733005699</v>
      </c>
      <c r="G134" s="77">
        <f t="shared" si="30"/>
        <v>0.23397630865759866</v>
      </c>
      <c r="H134" s="77">
        <f t="shared" si="30"/>
        <v>0.21583308325690528</v>
      </c>
      <c r="I134" s="77">
        <f t="shared" si="30"/>
        <v>0.21726165245115273</v>
      </c>
      <c r="J134" s="77">
        <f t="shared" si="30"/>
        <v>0.22857068258768029</v>
      </c>
      <c r="K134" s="77">
        <f t="shared" si="30"/>
        <v>0.22847455201521219</v>
      </c>
      <c r="L134" s="77">
        <f t="shared" si="30"/>
        <v>0.22467739729158334</v>
      </c>
      <c r="M134" s="77">
        <f t="shared" si="30"/>
        <v>0.22165230006247946</v>
      </c>
      <c r="N134" s="77">
        <f t="shared" si="30"/>
        <v>0.2251212647197248</v>
      </c>
      <c r="O134" s="77">
        <f t="shared" si="30"/>
        <v>0.19979611029577621</v>
      </c>
      <c r="P134" s="77">
        <f t="shared" si="30"/>
        <v>0.19387656255553767</v>
      </c>
      <c r="Q134" s="77">
        <f t="shared" si="30"/>
        <v>0.18169266391712555</v>
      </c>
    </row>
    <row r="135" spans="1:17" ht="11.45" customHeight="1">
      <c r="A135" s="62" t="s">
        <v>85</v>
      </c>
      <c r="B135" s="79">
        <f t="shared" si="30"/>
        <v>0.80384797791708984</v>
      </c>
      <c r="C135" s="79">
        <f t="shared" si="30"/>
        <v>0.81296566473981147</v>
      </c>
      <c r="D135" s="79">
        <f t="shared" si="30"/>
        <v>0.80956450589841467</v>
      </c>
      <c r="E135" s="79">
        <f t="shared" si="30"/>
        <v>0.7910342338529277</v>
      </c>
      <c r="F135" s="79">
        <f t="shared" si="30"/>
        <v>0.78085014266994301</v>
      </c>
      <c r="G135" s="79">
        <f t="shared" si="30"/>
        <v>0.76602369134240134</v>
      </c>
      <c r="H135" s="79">
        <f t="shared" si="30"/>
        <v>0.78416691674309469</v>
      </c>
      <c r="I135" s="79">
        <f t="shared" si="30"/>
        <v>0.78273834754884719</v>
      </c>
      <c r="J135" s="79">
        <f t="shared" si="30"/>
        <v>0.77142931741231968</v>
      </c>
      <c r="K135" s="79">
        <f t="shared" si="30"/>
        <v>0.77152544798478784</v>
      </c>
      <c r="L135" s="79">
        <f t="shared" si="30"/>
        <v>0.77532260270841669</v>
      </c>
      <c r="M135" s="79">
        <f t="shared" si="30"/>
        <v>0.77834769993752051</v>
      </c>
      <c r="N135" s="79">
        <f t="shared" si="30"/>
        <v>0.77487873528027529</v>
      </c>
      <c r="O135" s="79">
        <f t="shared" si="30"/>
        <v>0.80020388970422374</v>
      </c>
      <c r="P135" s="79">
        <f t="shared" si="30"/>
        <v>0.80612343744446235</v>
      </c>
      <c r="Q135" s="79">
        <f t="shared" si="30"/>
        <v>0.81830733608287443</v>
      </c>
    </row>
  </sheetData>
  <pageMargins left="0.39370078740157483" right="0.39370078740157483" top="0.39370078740157483" bottom="0.39370078740157483" header="0.31496062992125984" footer="0.31496062992125984"/>
  <pageSetup paperSize="9" scale="43"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BA1A4-7D9B-4BED-AE12-6AA113D6E293}">
  <sheetPr>
    <pageSetUpPr fitToPage="1"/>
  </sheetPr>
  <dimension ref="A1:R57"/>
  <sheetViews>
    <sheetView showGridLines="0" zoomScaleNormal="100" workbookViewId="0">
      <pane xSplit="1" ySplit="1" topLeftCell="B14" activePane="bottomRight" state="frozen"/>
      <selection activeCell="D1" sqref="D1"/>
      <selection pane="topRight" activeCell="D1" sqref="D1"/>
      <selection pane="bottomLeft" activeCell="D1" sqref="D1"/>
      <selection pane="bottomRight" activeCell="J27" sqref="J27"/>
    </sheetView>
  </sheetViews>
  <sheetFormatPr defaultColWidth="9.1328125" defaultRowHeight="11.45" customHeight="1"/>
  <cols>
    <col min="1" max="1" width="50.73046875" style="13" customWidth="1"/>
    <col min="2" max="10" width="10.73046875" style="26" customWidth="1"/>
    <col min="11" max="11" width="14.1328125" style="26" customWidth="1"/>
    <col min="12" max="17" width="10.73046875" style="26" customWidth="1"/>
    <col min="18" max="16384" width="9.1328125" style="13"/>
  </cols>
  <sheetData>
    <row r="1" spans="1:17" ht="13.5" customHeight="1">
      <c r="A1" s="11" t="s">
        <v>266</v>
      </c>
      <c r="B1" s="102">
        <v>2000</v>
      </c>
      <c r="C1" s="102">
        <v>2001</v>
      </c>
      <c r="D1" s="102">
        <v>2002</v>
      </c>
      <c r="E1" s="102">
        <v>2003</v>
      </c>
      <c r="F1" s="102">
        <v>2004</v>
      </c>
      <c r="G1" s="102">
        <v>2005</v>
      </c>
      <c r="H1" s="102">
        <v>2006</v>
      </c>
      <c r="I1" s="102">
        <v>2007</v>
      </c>
      <c r="J1" s="102">
        <v>2008</v>
      </c>
      <c r="K1" s="102">
        <v>2009</v>
      </c>
      <c r="L1" s="102">
        <v>2010</v>
      </c>
      <c r="M1" s="102">
        <v>2011</v>
      </c>
      <c r="N1" s="102">
        <v>2012</v>
      </c>
      <c r="O1" s="102">
        <v>2013</v>
      </c>
      <c r="P1" s="102">
        <v>2014</v>
      </c>
      <c r="Q1" s="102">
        <v>2015</v>
      </c>
    </row>
    <row r="2" spans="1:17" ht="11.45" customHeight="1">
      <c r="B2" s="13"/>
      <c r="C2" s="13"/>
      <c r="D2" s="13"/>
      <c r="E2" s="13"/>
      <c r="F2" s="13"/>
      <c r="G2" s="13"/>
      <c r="H2" s="13"/>
      <c r="I2" s="13"/>
      <c r="J2" s="13"/>
      <c r="K2" s="13"/>
      <c r="L2" s="13"/>
      <c r="M2" s="13"/>
      <c r="N2" s="13"/>
      <c r="O2" s="13"/>
      <c r="P2" s="13"/>
      <c r="Q2" s="13"/>
    </row>
    <row r="3" spans="1:17" ht="11.45" customHeight="1">
      <c r="A3" s="14" t="s">
        <v>267</v>
      </c>
      <c r="B3" s="45">
        <f t="shared" ref="B3:Q3" si="0">SUM(B4:B5)</f>
        <v>350459.06132213894</v>
      </c>
      <c r="C3" s="45">
        <f t="shared" si="0"/>
        <v>349291.78169197193</v>
      </c>
      <c r="D3" s="45">
        <f t="shared" si="0"/>
        <v>360189.8948326906</v>
      </c>
      <c r="E3" s="45">
        <f t="shared" si="0"/>
        <v>344409.73954010021</v>
      </c>
      <c r="F3" s="45">
        <f t="shared" si="0"/>
        <v>361811.67752179503</v>
      </c>
      <c r="G3" s="45">
        <f t="shared" si="0"/>
        <v>374141.39497107489</v>
      </c>
      <c r="H3" s="45">
        <f t="shared" si="0"/>
        <v>395182.87702502689</v>
      </c>
      <c r="I3" s="45">
        <f t="shared" si="0"/>
        <v>394777.21832717542</v>
      </c>
      <c r="J3" s="45">
        <f t="shared" si="0"/>
        <v>370201.48481328669</v>
      </c>
      <c r="K3" s="45">
        <f t="shared" si="0"/>
        <v>347074.24635925633</v>
      </c>
      <c r="L3" s="45">
        <f t="shared" si="0"/>
        <v>365300.28280934633</v>
      </c>
      <c r="M3" s="45">
        <f t="shared" si="0"/>
        <v>342094.86439277162</v>
      </c>
      <c r="N3" s="45">
        <f t="shared" si="0"/>
        <v>336992.84831028245</v>
      </c>
      <c r="O3" s="45">
        <f t="shared" si="0"/>
        <v>325230.78909464728</v>
      </c>
      <c r="P3" s="45">
        <f t="shared" si="0"/>
        <v>318436.56198961381</v>
      </c>
      <c r="Q3" s="45">
        <f t="shared" si="0"/>
        <v>319403.0343030236</v>
      </c>
    </row>
    <row r="4" spans="1:17" ht="11.45" customHeight="1">
      <c r="A4" s="146" t="s">
        <v>268</v>
      </c>
      <c r="B4" s="49">
        <v>217225.17572213896</v>
      </c>
      <c r="C4" s="49">
        <v>217474.53809197189</v>
      </c>
      <c r="D4" s="49">
        <v>228526.87183269061</v>
      </c>
      <c r="E4" s="49">
        <v>221723.65434010021</v>
      </c>
      <c r="F4" s="49">
        <v>225965.52652179505</v>
      </c>
      <c r="G4" s="49">
        <v>236459.42057107488</v>
      </c>
      <c r="H4" s="49">
        <v>257771.9079250269</v>
      </c>
      <c r="I4" s="49">
        <v>250569.21832717542</v>
      </c>
      <c r="J4" s="49">
        <v>226391.48481328672</v>
      </c>
      <c r="K4" s="49">
        <v>220050.2463592563</v>
      </c>
      <c r="L4" s="49">
        <v>216186.28280934636</v>
      </c>
      <c r="M4" s="49">
        <v>204740.86439277162</v>
      </c>
      <c r="N4" s="49">
        <v>192644.84831028248</v>
      </c>
      <c r="O4" s="49">
        <v>178122.78909464728</v>
      </c>
      <c r="P4" s="49">
        <v>172919.56198961378</v>
      </c>
      <c r="Q4" s="49">
        <v>177714.03430302363</v>
      </c>
    </row>
    <row r="5" spans="1:17" ht="11.45" customHeight="1">
      <c r="A5" s="147" t="s">
        <v>269</v>
      </c>
      <c r="B5" s="50">
        <v>133233.88559999998</v>
      </c>
      <c r="C5" s="50">
        <v>131817.24360000002</v>
      </c>
      <c r="D5" s="50">
        <v>131663.02299999999</v>
      </c>
      <c r="E5" s="50">
        <v>122686.08520000002</v>
      </c>
      <c r="F5" s="50">
        <v>135846.15100000001</v>
      </c>
      <c r="G5" s="50">
        <v>137681.97440000001</v>
      </c>
      <c r="H5" s="50">
        <v>137410.96909999999</v>
      </c>
      <c r="I5" s="50">
        <v>144208</v>
      </c>
      <c r="J5" s="50">
        <v>143810</v>
      </c>
      <c r="K5" s="50">
        <v>127024</v>
      </c>
      <c r="L5" s="50">
        <v>149114</v>
      </c>
      <c r="M5" s="50">
        <v>137354</v>
      </c>
      <c r="N5" s="50">
        <v>144348</v>
      </c>
      <c r="O5" s="50">
        <v>147108</v>
      </c>
      <c r="P5" s="50">
        <v>145517</v>
      </c>
      <c r="Q5" s="50">
        <v>141689</v>
      </c>
    </row>
    <row r="7" spans="1:17" ht="11.45" customHeight="1">
      <c r="A7" s="14" t="s">
        <v>88</v>
      </c>
      <c r="B7" s="39">
        <f t="shared" ref="B7:Q7" si="1">SUM(B8:B9)</f>
        <v>277.05911580578294</v>
      </c>
      <c r="C7" s="39">
        <f t="shared" si="1"/>
        <v>265.32061058409425</v>
      </c>
      <c r="D7" s="39">
        <f t="shared" si="1"/>
        <v>265.19594752182167</v>
      </c>
      <c r="E7" s="39">
        <f t="shared" si="1"/>
        <v>306.38013574429198</v>
      </c>
      <c r="F7" s="39">
        <f t="shared" si="1"/>
        <v>298.51815897328515</v>
      </c>
      <c r="G7" s="39">
        <f t="shared" si="1"/>
        <v>314.67300614237126</v>
      </c>
      <c r="H7" s="39">
        <f t="shared" si="1"/>
        <v>335.52651980074137</v>
      </c>
      <c r="I7" s="39">
        <f t="shared" si="1"/>
        <v>333.67956262637449</v>
      </c>
      <c r="J7" s="39">
        <f t="shared" si="1"/>
        <v>297.11004193400402</v>
      </c>
      <c r="K7" s="39">
        <f t="shared" si="1"/>
        <v>292.60410584476222</v>
      </c>
      <c r="L7" s="39">
        <f t="shared" si="1"/>
        <v>290.82158238928832</v>
      </c>
      <c r="M7" s="39">
        <f t="shared" si="1"/>
        <v>279.38279324482005</v>
      </c>
      <c r="N7" s="39">
        <f t="shared" si="1"/>
        <v>276.43083641012186</v>
      </c>
      <c r="O7" s="39">
        <f t="shared" si="1"/>
        <v>259.38917668280681</v>
      </c>
      <c r="P7" s="39">
        <f t="shared" si="1"/>
        <v>255.01249305088299</v>
      </c>
      <c r="Q7" s="39">
        <f t="shared" si="1"/>
        <v>280.06699106328949</v>
      </c>
    </row>
    <row r="8" spans="1:17" ht="11.45" customHeight="1">
      <c r="A8" s="146" t="s">
        <v>268</v>
      </c>
      <c r="B8" s="43">
        <v>146.23591077988064</v>
      </c>
      <c r="C8" s="43">
        <v>139.30091793997951</v>
      </c>
      <c r="D8" s="43">
        <v>140.62678254837792</v>
      </c>
      <c r="E8" s="43">
        <v>173.56906477876115</v>
      </c>
      <c r="F8" s="43">
        <v>176.09744087179061</v>
      </c>
      <c r="G8" s="43">
        <v>181.86218480190348</v>
      </c>
      <c r="H8" s="43">
        <v>210.58571608204812</v>
      </c>
      <c r="I8" s="43">
        <v>195.80581876524369</v>
      </c>
      <c r="J8" s="43">
        <v>163.47337873869853</v>
      </c>
      <c r="K8" s="43">
        <v>159.29109175631072</v>
      </c>
      <c r="L8" s="43">
        <v>152.99345933743524</v>
      </c>
      <c r="M8" s="43">
        <v>135.25241069481794</v>
      </c>
      <c r="N8" s="43">
        <v>131.27724650630637</v>
      </c>
      <c r="O8" s="43">
        <v>112.28262952733292</v>
      </c>
      <c r="P8" s="43">
        <v>102.3709978257023</v>
      </c>
      <c r="Q8" s="43">
        <v>111.21391444611658</v>
      </c>
    </row>
    <row r="9" spans="1:17" ht="11.45" customHeight="1">
      <c r="A9" s="147" t="s">
        <v>269</v>
      </c>
      <c r="B9" s="44">
        <v>130.8232050259023</v>
      </c>
      <c r="C9" s="44">
        <v>126.01969264411474</v>
      </c>
      <c r="D9" s="44">
        <v>124.56916497344373</v>
      </c>
      <c r="E9" s="44">
        <v>132.81107096553083</v>
      </c>
      <c r="F9" s="44">
        <v>122.42071810149453</v>
      </c>
      <c r="G9" s="44">
        <v>132.81082134046781</v>
      </c>
      <c r="H9" s="44">
        <v>124.94080371869323</v>
      </c>
      <c r="I9" s="44">
        <v>137.87374386113083</v>
      </c>
      <c r="J9" s="44">
        <v>133.63666319530546</v>
      </c>
      <c r="K9" s="44">
        <v>133.31301408845147</v>
      </c>
      <c r="L9" s="44">
        <v>137.82812305185311</v>
      </c>
      <c r="M9" s="44">
        <v>144.13038255000208</v>
      </c>
      <c r="N9" s="44">
        <v>145.15358990381546</v>
      </c>
      <c r="O9" s="44">
        <v>147.10654715547392</v>
      </c>
      <c r="P9" s="44">
        <v>152.64149522518071</v>
      </c>
      <c r="Q9" s="44">
        <v>168.85307661717289</v>
      </c>
    </row>
    <row r="11" spans="1:17" ht="11.45" customHeight="1">
      <c r="A11" s="30" t="s">
        <v>41</v>
      </c>
      <c r="B11" s="65"/>
      <c r="C11" s="65"/>
      <c r="D11" s="65"/>
      <c r="E11" s="65"/>
      <c r="F11" s="65"/>
      <c r="G11" s="65"/>
      <c r="H11" s="65"/>
      <c r="I11" s="65"/>
      <c r="J11" s="65"/>
      <c r="K11" s="65"/>
      <c r="L11" s="65"/>
      <c r="M11" s="65"/>
      <c r="N11" s="65"/>
      <c r="O11" s="65"/>
      <c r="P11" s="65"/>
      <c r="Q11" s="65"/>
    </row>
    <row r="13" spans="1:17" ht="11.45" customHeight="1">
      <c r="A13" s="14" t="s">
        <v>270</v>
      </c>
      <c r="B13" s="45">
        <f t="shared" ref="B13:Q15" si="2">IF(B3=0,"",B3/B7)</f>
        <v>1264.9252138948173</v>
      </c>
      <c r="C13" s="45">
        <f t="shared" si="2"/>
        <v>1316.4894386569442</v>
      </c>
      <c r="D13" s="45">
        <f t="shared" si="2"/>
        <v>1358.2028616898542</v>
      </c>
      <c r="E13" s="45">
        <f t="shared" si="2"/>
        <v>1124.1255530598371</v>
      </c>
      <c r="F13" s="45">
        <f t="shared" si="2"/>
        <v>1212.0256897141528</v>
      </c>
      <c r="G13" s="45">
        <f t="shared" si="2"/>
        <v>1188.984716413195</v>
      </c>
      <c r="H13" s="45">
        <f t="shared" si="2"/>
        <v>1177.7992310703594</v>
      </c>
      <c r="I13" s="45">
        <f t="shared" si="2"/>
        <v>1183.1027804637013</v>
      </c>
      <c r="J13" s="45">
        <f t="shared" si="2"/>
        <v>1246.0079854706432</v>
      </c>
      <c r="K13" s="45">
        <f t="shared" si="2"/>
        <v>1186.1564462919487</v>
      </c>
      <c r="L13" s="45">
        <f t="shared" si="2"/>
        <v>1256.0975695413217</v>
      </c>
      <c r="M13" s="45">
        <f t="shared" si="2"/>
        <v>1224.4664763337721</v>
      </c>
      <c r="N13" s="45">
        <f t="shared" si="2"/>
        <v>1219.0855864224525</v>
      </c>
      <c r="O13" s="45">
        <f t="shared" si="2"/>
        <v>1253.8333065930299</v>
      </c>
      <c r="P13" s="45">
        <f t="shared" si="2"/>
        <v>1248.7096541034</v>
      </c>
      <c r="Q13" s="45">
        <f t="shared" si="2"/>
        <v>1140.4522649755784</v>
      </c>
    </row>
    <row r="14" spans="1:17" ht="11.45" customHeight="1">
      <c r="A14" s="146" t="s">
        <v>268</v>
      </c>
      <c r="B14" s="49">
        <f t="shared" si="2"/>
        <v>1485.4434493119397</v>
      </c>
      <c r="C14" s="49">
        <f t="shared" si="2"/>
        <v>1561.1852477933776</v>
      </c>
      <c r="D14" s="49">
        <f t="shared" si="2"/>
        <v>1625.0593783874251</v>
      </c>
      <c r="E14" s="49">
        <f t="shared" si="2"/>
        <v>1277.4376276251708</v>
      </c>
      <c r="F14" s="49">
        <f t="shared" si="2"/>
        <v>1283.1846130365482</v>
      </c>
      <c r="G14" s="49">
        <f t="shared" si="2"/>
        <v>1300.2121404658278</v>
      </c>
      <c r="H14" s="49">
        <f t="shared" si="2"/>
        <v>1224.0711892567024</v>
      </c>
      <c r="I14" s="49">
        <f t="shared" si="2"/>
        <v>1279.6821867055385</v>
      </c>
      <c r="J14" s="49">
        <f t="shared" si="2"/>
        <v>1384.8828877217902</v>
      </c>
      <c r="K14" s="49">
        <f t="shared" si="2"/>
        <v>1381.434730172464</v>
      </c>
      <c r="L14" s="49">
        <f t="shared" si="2"/>
        <v>1413.0426473496227</v>
      </c>
      <c r="M14" s="49">
        <f t="shared" si="2"/>
        <v>1513.7686887869722</v>
      </c>
      <c r="N14" s="49">
        <f t="shared" si="2"/>
        <v>1467.4656380839622</v>
      </c>
      <c r="O14" s="49">
        <f t="shared" si="2"/>
        <v>1586.378853474276</v>
      </c>
      <c r="P14" s="49">
        <f t="shared" si="2"/>
        <v>1689.1460048482486</v>
      </c>
      <c r="Q14" s="49">
        <f t="shared" si="2"/>
        <v>1597.9478394236949</v>
      </c>
    </row>
    <row r="15" spans="1:17" ht="11.45" customHeight="1">
      <c r="A15" s="147" t="s">
        <v>269</v>
      </c>
      <c r="B15" s="50">
        <f t="shared" si="2"/>
        <v>1018.4270105110204</v>
      </c>
      <c r="C15" s="50">
        <f t="shared" si="2"/>
        <v>1046.0051189956305</v>
      </c>
      <c r="D15" s="50">
        <f t="shared" si="2"/>
        <v>1056.9471428027036</v>
      </c>
      <c r="E15" s="50">
        <f t="shared" si="2"/>
        <v>923.76399277618498</v>
      </c>
      <c r="F15" s="50">
        <f t="shared" si="2"/>
        <v>1109.6663465686825</v>
      </c>
      <c r="G15" s="50">
        <f t="shared" si="2"/>
        <v>1036.6773807312336</v>
      </c>
      <c r="H15" s="50">
        <f t="shared" si="2"/>
        <v>1099.8085894291476</v>
      </c>
      <c r="I15" s="50">
        <f t="shared" si="2"/>
        <v>1045.942439520966</v>
      </c>
      <c r="J15" s="50">
        <f t="shared" si="2"/>
        <v>1076.1268394574215</v>
      </c>
      <c r="K15" s="50">
        <f t="shared" si="2"/>
        <v>952.82520516505019</v>
      </c>
      <c r="L15" s="50">
        <f t="shared" si="2"/>
        <v>1081.8837019488465</v>
      </c>
      <c r="M15" s="50">
        <f t="shared" si="2"/>
        <v>952.98435742615754</v>
      </c>
      <c r="N15" s="50">
        <f t="shared" si="2"/>
        <v>994.45008625450271</v>
      </c>
      <c r="O15" s="50">
        <f t="shared" si="2"/>
        <v>1000.0098761377666</v>
      </c>
      <c r="P15" s="50">
        <f t="shared" si="2"/>
        <v>953.32530505764203</v>
      </c>
      <c r="Q15" s="50">
        <f t="shared" si="2"/>
        <v>839.12595990915918</v>
      </c>
    </row>
    <row r="17" spans="1:18" ht="11.45" customHeight="1">
      <c r="A17" s="14" t="s">
        <v>271</v>
      </c>
      <c r="B17" s="73">
        <f t="shared" ref="B17:Q19" si="3">IF(B3=0,0,B3/B$3)</f>
        <v>1</v>
      </c>
      <c r="C17" s="73">
        <f t="shared" si="3"/>
        <v>1</v>
      </c>
      <c r="D17" s="73">
        <f t="shared" si="3"/>
        <v>1</v>
      </c>
      <c r="E17" s="73">
        <f t="shared" si="3"/>
        <v>1</v>
      </c>
      <c r="F17" s="73">
        <f t="shared" si="3"/>
        <v>1</v>
      </c>
      <c r="G17" s="73">
        <f t="shared" si="3"/>
        <v>1</v>
      </c>
      <c r="H17" s="73">
        <f t="shared" si="3"/>
        <v>1</v>
      </c>
      <c r="I17" s="73">
        <f t="shared" si="3"/>
        <v>1</v>
      </c>
      <c r="J17" s="73">
        <f t="shared" si="3"/>
        <v>1</v>
      </c>
      <c r="K17" s="73">
        <f t="shared" si="3"/>
        <v>1</v>
      </c>
      <c r="L17" s="73">
        <f t="shared" si="3"/>
        <v>1</v>
      </c>
      <c r="M17" s="73">
        <f t="shared" si="3"/>
        <v>1</v>
      </c>
      <c r="N17" s="73">
        <f t="shared" si="3"/>
        <v>1</v>
      </c>
      <c r="O17" s="73">
        <f t="shared" si="3"/>
        <v>1</v>
      </c>
      <c r="P17" s="73">
        <f t="shared" si="3"/>
        <v>1</v>
      </c>
      <c r="Q17" s="73">
        <f t="shared" si="3"/>
        <v>1</v>
      </c>
    </row>
    <row r="18" spans="1:18" ht="11.45" customHeight="1">
      <c r="A18" s="146" t="s">
        <v>268</v>
      </c>
      <c r="B18" s="77">
        <f t="shared" si="3"/>
        <v>0.61983038732865703</v>
      </c>
      <c r="C18" s="77">
        <f t="shared" si="3"/>
        <v>0.62261567403196161</v>
      </c>
      <c r="D18" s="77">
        <f t="shared" si="3"/>
        <v>0.63446219650010471</v>
      </c>
      <c r="E18" s="77">
        <f t="shared" si="3"/>
        <v>0.64377869985957392</v>
      </c>
      <c r="F18" s="77">
        <f t="shared" si="3"/>
        <v>0.62453906427103423</v>
      </c>
      <c r="G18" s="77">
        <f t="shared" si="3"/>
        <v>0.63200550313165882</v>
      </c>
      <c r="H18" s="77">
        <f t="shared" si="3"/>
        <v>0.65228511383275911</v>
      </c>
      <c r="I18" s="77">
        <f t="shared" si="3"/>
        <v>0.63471043083219092</v>
      </c>
      <c r="J18" s="77">
        <f t="shared" si="3"/>
        <v>0.61153586384848946</v>
      </c>
      <c r="K18" s="77">
        <f t="shared" si="3"/>
        <v>0.63401490795569559</v>
      </c>
      <c r="L18" s="77">
        <f t="shared" si="3"/>
        <v>0.59180431273352185</v>
      </c>
      <c r="M18" s="77">
        <f t="shared" si="3"/>
        <v>0.59849148789822559</v>
      </c>
      <c r="N18" s="77">
        <f t="shared" si="3"/>
        <v>0.57165856568239948</v>
      </c>
      <c r="O18" s="77">
        <f t="shared" si="3"/>
        <v>0.54768120075744353</v>
      </c>
      <c r="P18" s="77">
        <f t="shared" si="3"/>
        <v>0.54302672064162583</v>
      </c>
      <c r="Q18" s="77">
        <f t="shared" si="3"/>
        <v>0.55639432070774575</v>
      </c>
    </row>
    <row r="19" spans="1:18" ht="11.45" customHeight="1">
      <c r="A19" s="147" t="s">
        <v>269</v>
      </c>
      <c r="B19" s="79">
        <f t="shared" si="3"/>
        <v>0.38016961267134292</v>
      </c>
      <c r="C19" s="79">
        <f t="shared" si="3"/>
        <v>0.37738432596803834</v>
      </c>
      <c r="D19" s="79">
        <f t="shared" si="3"/>
        <v>0.36553780349989523</v>
      </c>
      <c r="E19" s="79">
        <f t="shared" si="3"/>
        <v>0.35622130014042608</v>
      </c>
      <c r="F19" s="79">
        <f t="shared" si="3"/>
        <v>0.37546093572896588</v>
      </c>
      <c r="G19" s="79">
        <f t="shared" si="3"/>
        <v>0.36799449686834113</v>
      </c>
      <c r="H19" s="79">
        <f t="shared" si="3"/>
        <v>0.34771488616724089</v>
      </c>
      <c r="I19" s="79">
        <f t="shared" si="3"/>
        <v>0.36528956916780903</v>
      </c>
      <c r="J19" s="79">
        <f t="shared" si="3"/>
        <v>0.38846413615151065</v>
      </c>
      <c r="K19" s="79">
        <f t="shared" si="3"/>
        <v>0.36598509204430435</v>
      </c>
      <c r="L19" s="79">
        <f t="shared" si="3"/>
        <v>0.40819568726647826</v>
      </c>
      <c r="M19" s="79">
        <f t="shared" si="3"/>
        <v>0.40150851210177435</v>
      </c>
      <c r="N19" s="79">
        <f t="shared" si="3"/>
        <v>0.42834143431760063</v>
      </c>
      <c r="O19" s="79">
        <f t="shared" si="3"/>
        <v>0.45231879924255652</v>
      </c>
      <c r="P19" s="79">
        <f t="shared" si="3"/>
        <v>0.45697327935837412</v>
      </c>
      <c r="Q19" s="79">
        <f t="shared" si="3"/>
        <v>0.44360567929225436</v>
      </c>
    </row>
    <row r="20" spans="1:18" ht="11.45" customHeight="1">
      <c r="B20" s="13"/>
      <c r="C20" s="13"/>
      <c r="D20" s="13"/>
      <c r="E20" s="13"/>
      <c r="F20" s="13"/>
      <c r="G20" s="13"/>
      <c r="H20" s="13"/>
      <c r="I20" s="13"/>
      <c r="J20" s="13"/>
      <c r="K20" s="13"/>
      <c r="L20" s="13"/>
      <c r="M20" s="13"/>
      <c r="N20" s="13"/>
      <c r="O20" s="13"/>
      <c r="P20" s="13"/>
      <c r="Q20" s="13"/>
    </row>
    <row r="21" spans="1:18" ht="11.45" customHeight="1">
      <c r="A21" s="14" t="s">
        <v>107</v>
      </c>
      <c r="B21" s="73">
        <f t="shared" ref="B21:Q23" si="4">IF(B7=0,0,B7/B$7)</f>
        <v>1</v>
      </c>
      <c r="C21" s="73">
        <f t="shared" si="4"/>
        <v>1</v>
      </c>
      <c r="D21" s="73">
        <f t="shared" si="4"/>
        <v>1</v>
      </c>
      <c r="E21" s="73">
        <f t="shared" si="4"/>
        <v>1</v>
      </c>
      <c r="F21" s="73">
        <f t="shared" si="4"/>
        <v>1</v>
      </c>
      <c r="G21" s="73">
        <f t="shared" si="4"/>
        <v>1</v>
      </c>
      <c r="H21" s="73">
        <f t="shared" si="4"/>
        <v>1</v>
      </c>
      <c r="I21" s="73">
        <f t="shared" si="4"/>
        <v>1</v>
      </c>
      <c r="J21" s="73">
        <f t="shared" si="4"/>
        <v>1</v>
      </c>
      <c r="K21" s="73">
        <f t="shared" si="4"/>
        <v>1</v>
      </c>
      <c r="L21" s="73">
        <f t="shared" si="4"/>
        <v>1</v>
      </c>
      <c r="M21" s="73">
        <f t="shared" si="4"/>
        <v>1</v>
      </c>
      <c r="N21" s="73">
        <f t="shared" si="4"/>
        <v>1</v>
      </c>
      <c r="O21" s="73">
        <f t="shared" si="4"/>
        <v>1</v>
      </c>
      <c r="P21" s="73">
        <f t="shared" si="4"/>
        <v>1</v>
      </c>
      <c r="Q21" s="73">
        <f t="shared" si="4"/>
        <v>1</v>
      </c>
      <c r="R21" s="13">
        <f>R23/Q23</f>
        <v>22472.955411524814</v>
      </c>
    </row>
    <row r="22" spans="1:18" ht="11.45" customHeight="1">
      <c r="A22" s="146" t="s">
        <v>268</v>
      </c>
      <c r="B22" s="77">
        <f t="shared" si="4"/>
        <v>0.52781483242150851</v>
      </c>
      <c r="C22" s="77">
        <f t="shared" si="4"/>
        <v>0.52502863472729577</v>
      </c>
      <c r="D22" s="77">
        <f t="shared" si="4"/>
        <v>0.53027500556661578</v>
      </c>
      <c r="E22" s="77">
        <f t="shared" si="4"/>
        <v>0.56651539877775781</v>
      </c>
      <c r="F22" s="77">
        <f t="shared" si="4"/>
        <v>0.58990528910353435</v>
      </c>
      <c r="G22" s="77">
        <f t="shared" si="4"/>
        <v>0.57794021492781433</v>
      </c>
      <c r="H22" s="77">
        <f t="shared" si="4"/>
        <v>0.62762763493958196</v>
      </c>
      <c r="I22" s="77">
        <f t="shared" si="4"/>
        <v>0.58680794599485286</v>
      </c>
      <c r="J22" s="77">
        <f t="shared" si="4"/>
        <v>0.55021155688507584</v>
      </c>
      <c r="K22" s="77">
        <f t="shared" si="4"/>
        <v>0.54439117078152277</v>
      </c>
      <c r="L22" s="77">
        <f t="shared" si="4"/>
        <v>0.5260732648536417</v>
      </c>
      <c r="M22" s="77">
        <f t="shared" si="4"/>
        <v>0.48411145555516638</v>
      </c>
      <c r="N22" s="77">
        <f t="shared" si="4"/>
        <v>0.47490087651270257</v>
      </c>
      <c r="O22" s="77">
        <f t="shared" si="4"/>
        <v>0.43287322533367439</v>
      </c>
      <c r="P22" s="77">
        <f t="shared" si="4"/>
        <v>0.40143522617645278</v>
      </c>
      <c r="Q22" s="77">
        <f t="shared" si="4"/>
        <v>0.39709754449778939</v>
      </c>
      <c r="R22" s="13">
        <f>R23*(Q22/Q23)</f>
        <v>8923.955411524812</v>
      </c>
    </row>
    <row r="23" spans="1:18" ht="11.45" customHeight="1">
      <c r="A23" s="147" t="s">
        <v>269</v>
      </c>
      <c r="B23" s="79">
        <f t="shared" si="4"/>
        <v>0.47218516757849149</v>
      </c>
      <c r="C23" s="79">
        <f t="shared" si="4"/>
        <v>0.47497136527270423</v>
      </c>
      <c r="D23" s="79">
        <f t="shared" si="4"/>
        <v>0.46972499443338422</v>
      </c>
      <c r="E23" s="79">
        <f t="shared" si="4"/>
        <v>0.43348460122224219</v>
      </c>
      <c r="F23" s="79">
        <f t="shared" si="4"/>
        <v>0.4100947108964656</v>
      </c>
      <c r="G23" s="79">
        <f t="shared" si="4"/>
        <v>0.42205978507218578</v>
      </c>
      <c r="H23" s="79">
        <f t="shared" si="4"/>
        <v>0.37237236506041799</v>
      </c>
      <c r="I23" s="79">
        <f t="shared" si="4"/>
        <v>0.41319205400514725</v>
      </c>
      <c r="J23" s="79">
        <f t="shared" si="4"/>
        <v>0.44978844311492405</v>
      </c>
      <c r="K23" s="79">
        <f t="shared" si="4"/>
        <v>0.45560882921847712</v>
      </c>
      <c r="L23" s="79">
        <f t="shared" si="4"/>
        <v>0.47392673514635847</v>
      </c>
      <c r="M23" s="79">
        <f t="shared" si="4"/>
        <v>0.51588854444483356</v>
      </c>
      <c r="N23" s="79">
        <f t="shared" si="4"/>
        <v>0.52509912348729726</v>
      </c>
      <c r="O23" s="79">
        <f t="shared" si="4"/>
        <v>0.56712677466632566</v>
      </c>
      <c r="P23" s="79">
        <f t="shared" si="4"/>
        <v>0.59856477382354734</v>
      </c>
      <c r="Q23" s="79">
        <f t="shared" si="4"/>
        <v>0.60290245550221055</v>
      </c>
      <c r="R23" s="13">
        <v>13549</v>
      </c>
    </row>
    <row r="26" spans="1:18" ht="59.25" customHeight="1">
      <c r="I26" s="9"/>
      <c r="J26" s="9" t="s">
        <v>272</v>
      </c>
      <c r="K26" s="9" t="s">
        <v>263</v>
      </c>
      <c r="L26" s="9" t="s">
        <v>264</v>
      </c>
      <c r="M26" s="148"/>
    </row>
    <row r="27" spans="1:18" ht="14.25">
      <c r="A27" s="95" t="s">
        <v>184</v>
      </c>
      <c r="B27" s="94"/>
      <c r="I27" s="144"/>
      <c r="J27" s="79">
        <v>0.60290245550221055</v>
      </c>
      <c r="K27" s="99">
        <v>13549</v>
      </c>
      <c r="L27" s="4">
        <v>22472.955411524814</v>
      </c>
    </row>
    <row r="28" spans="1:18" ht="11.45" customHeight="1">
      <c r="A28" s="94"/>
      <c r="B28" s="94"/>
    </row>
    <row r="29" spans="1:18" ht="11.45" customHeight="1">
      <c r="A29" s="95" t="s">
        <v>183</v>
      </c>
      <c r="B29" s="100">
        <v>43921.542696759258</v>
      </c>
    </row>
    <row r="30" spans="1:18" ht="11.45" customHeight="1">
      <c r="A30" s="95" t="s">
        <v>182</v>
      </c>
      <c r="B30" s="100">
        <v>43941.719622557866</v>
      </c>
    </row>
    <row r="31" spans="1:18" ht="11.45" customHeight="1">
      <c r="A31" s="95" t="s">
        <v>181</v>
      </c>
      <c r="B31" s="95" t="s">
        <v>180</v>
      </c>
    </row>
    <row r="33" spans="1:11" ht="11.45" customHeight="1">
      <c r="A33" s="95" t="s">
        <v>177</v>
      </c>
      <c r="B33" s="95" t="s">
        <v>178</v>
      </c>
      <c r="C33" s="94"/>
      <c r="D33" s="94"/>
      <c r="E33" s="94"/>
      <c r="F33" s="94"/>
      <c r="G33" s="94"/>
      <c r="H33" s="94"/>
      <c r="I33" s="94"/>
      <c r="J33" s="94"/>
      <c r="K33" s="94"/>
    </row>
    <row r="34" spans="1:11" ht="11.45" customHeight="1">
      <c r="A34" s="95" t="s">
        <v>175</v>
      </c>
      <c r="B34" s="95" t="s">
        <v>174</v>
      </c>
      <c r="C34" s="94"/>
      <c r="D34" s="94"/>
      <c r="E34" s="94"/>
      <c r="F34" s="94"/>
      <c r="G34" s="94"/>
      <c r="H34" s="94"/>
      <c r="I34" s="94"/>
      <c r="J34" s="94"/>
      <c r="K34" s="94"/>
    </row>
    <row r="35" spans="1:11" ht="11.45" customHeight="1">
      <c r="A35" s="95" t="s">
        <v>173</v>
      </c>
      <c r="B35" s="95" t="s">
        <v>54</v>
      </c>
      <c r="C35" s="94"/>
      <c r="D35" s="94"/>
      <c r="E35" s="94"/>
      <c r="F35" s="94"/>
      <c r="G35" s="94"/>
      <c r="H35" s="94"/>
      <c r="I35" s="94"/>
      <c r="J35" s="94"/>
      <c r="K35" s="94"/>
    </row>
    <row r="36" spans="1:11" ht="11.45" customHeight="1">
      <c r="A36" s="94"/>
      <c r="B36" s="94"/>
      <c r="C36" s="94"/>
      <c r="D36" s="94"/>
      <c r="E36" s="94"/>
      <c r="F36" s="94"/>
      <c r="G36" s="94"/>
      <c r="H36" s="94"/>
      <c r="I36" s="94"/>
      <c r="J36" s="94"/>
      <c r="K36" s="94"/>
    </row>
    <row r="37" spans="1:11" ht="11.45" customHeight="1">
      <c r="A37" s="97" t="s">
        <v>172</v>
      </c>
      <c r="B37" s="97" t="s">
        <v>171</v>
      </c>
      <c r="C37" s="97" t="s">
        <v>170</v>
      </c>
      <c r="D37" s="97" t="s">
        <v>169</v>
      </c>
      <c r="E37" s="97" t="s">
        <v>168</v>
      </c>
      <c r="F37" s="97" t="s">
        <v>167</v>
      </c>
      <c r="G37" s="97" t="s">
        <v>166</v>
      </c>
      <c r="H37" s="97" t="s">
        <v>165</v>
      </c>
      <c r="I37" s="97" t="s">
        <v>164</v>
      </c>
      <c r="J37" s="97" t="s">
        <v>163</v>
      </c>
      <c r="K37" s="97" t="s">
        <v>162</v>
      </c>
    </row>
    <row r="38" spans="1:11" ht="11.45" customHeight="1">
      <c r="A38" s="97" t="s">
        <v>161</v>
      </c>
      <c r="B38" s="99">
        <v>1335</v>
      </c>
      <c r="C38" s="99">
        <v>1309</v>
      </c>
      <c r="D38" s="99">
        <v>1263</v>
      </c>
      <c r="E38" s="99">
        <v>1209</v>
      </c>
      <c r="F38" s="99">
        <v>1187</v>
      </c>
      <c r="G38" s="99">
        <v>1137</v>
      </c>
      <c r="H38" s="99">
        <v>0</v>
      </c>
      <c r="I38" s="99">
        <v>0</v>
      </c>
      <c r="J38" s="99">
        <v>0</v>
      </c>
      <c r="K38" s="99">
        <v>0</v>
      </c>
    </row>
    <row r="39" spans="1:11" ht="11.45" customHeight="1">
      <c r="A39" s="97" t="s">
        <v>160</v>
      </c>
      <c r="B39" s="99">
        <v>182</v>
      </c>
      <c r="C39" s="99">
        <v>179</v>
      </c>
      <c r="D39" s="99">
        <v>178</v>
      </c>
      <c r="E39" s="99">
        <v>168</v>
      </c>
      <c r="F39" s="99">
        <v>151</v>
      </c>
      <c r="G39" s="99">
        <v>148</v>
      </c>
      <c r="H39" s="99">
        <v>141</v>
      </c>
      <c r="I39" s="99">
        <v>139</v>
      </c>
      <c r="J39" s="99">
        <v>146</v>
      </c>
      <c r="K39" s="99">
        <v>145</v>
      </c>
    </row>
    <row r="40" spans="1:11" ht="11.45" customHeight="1">
      <c r="A40" s="97" t="s">
        <v>159</v>
      </c>
      <c r="B40" s="99">
        <v>204</v>
      </c>
      <c r="C40" s="99">
        <v>208</v>
      </c>
      <c r="D40" s="99">
        <v>189</v>
      </c>
      <c r="E40" s="99">
        <v>176</v>
      </c>
      <c r="F40" s="99">
        <v>151</v>
      </c>
      <c r="G40" s="99">
        <v>147</v>
      </c>
      <c r="H40" s="99">
        <v>137</v>
      </c>
      <c r="I40" s="99">
        <v>133</v>
      </c>
      <c r="J40" s="99">
        <v>139</v>
      </c>
      <c r="K40" s="99">
        <v>154</v>
      </c>
    </row>
    <row r="41" spans="1:11" ht="11.45" customHeight="1">
      <c r="A41" s="97" t="s">
        <v>158</v>
      </c>
      <c r="B41" s="99">
        <v>2376</v>
      </c>
      <c r="C41" s="99">
        <v>2357</v>
      </c>
      <c r="D41" s="99">
        <v>2346</v>
      </c>
      <c r="E41" s="99">
        <v>2275</v>
      </c>
      <c r="F41" s="99">
        <v>2147</v>
      </c>
      <c r="G41" s="99">
        <v>2037</v>
      </c>
      <c r="H41" s="99">
        <v>2029</v>
      </c>
      <c r="I41" s="99">
        <v>2003</v>
      </c>
      <c r="J41" s="99">
        <v>1982</v>
      </c>
      <c r="K41" s="99">
        <v>2005</v>
      </c>
    </row>
    <row r="42" spans="1:11" ht="11.45" customHeight="1">
      <c r="A42" s="97" t="s">
        <v>157</v>
      </c>
      <c r="B42" s="99">
        <v>10</v>
      </c>
      <c r="C42" s="99">
        <v>10</v>
      </c>
      <c r="D42" s="99">
        <v>11</v>
      </c>
      <c r="E42" s="99">
        <v>11</v>
      </c>
      <c r="F42" s="99">
        <v>12</v>
      </c>
      <c r="G42" s="99">
        <v>0</v>
      </c>
      <c r="H42" s="99">
        <v>0</v>
      </c>
      <c r="I42" s="99">
        <v>0</v>
      </c>
      <c r="J42" s="99">
        <v>0</v>
      </c>
      <c r="K42" s="99">
        <v>0</v>
      </c>
    </row>
    <row r="43" spans="1:11" ht="11.45" customHeight="1">
      <c r="A43" s="97" t="s">
        <v>156</v>
      </c>
      <c r="B43" s="99">
        <v>1336</v>
      </c>
      <c r="C43" s="99">
        <v>1329</v>
      </c>
      <c r="D43" s="99">
        <v>1329</v>
      </c>
      <c r="E43" s="99">
        <v>1325</v>
      </c>
      <c r="F43" s="99">
        <v>1292</v>
      </c>
      <c r="G43" s="99">
        <v>1230</v>
      </c>
      <c r="H43" s="99">
        <v>1167</v>
      </c>
      <c r="I43" s="99">
        <v>1088</v>
      </c>
      <c r="J43" s="99">
        <v>1086</v>
      </c>
      <c r="K43" s="99">
        <v>1041</v>
      </c>
    </row>
    <row r="44" spans="1:11" ht="11.45" customHeight="1">
      <c r="A44" s="97" t="s">
        <v>155</v>
      </c>
      <c r="B44" s="99">
        <v>136</v>
      </c>
      <c r="C44" s="99">
        <v>132</v>
      </c>
      <c r="D44" s="99">
        <v>134</v>
      </c>
      <c r="E44" s="99">
        <v>134</v>
      </c>
      <c r="F44" s="99">
        <v>132</v>
      </c>
      <c r="G44" s="99">
        <v>126</v>
      </c>
      <c r="H44" s="99">
        <v>130</v>
      </c>
      <c r="I44" s="99">
        <v>137</v>
      </c>
      <c r="J44" s="99">
        <v>138</v>
      </c>
      <c r="K44" s="99">
        <v>127</v>
      </c>
    </row>
    <row r="45" spans="1:11" ht="11.45" customHeight="1">
      <c r="A45" s="97" t="s">
        <v>154</v>
      </c>
      <c r="B45" s="99">
        <v>3509</v>
      </c>
      <c r="C45" s="99">
        <v>82</v>
      </c>
      <c r="D45" s="99">
        <v>238</v>
      </c>
      <c r="E45" s="99">
        <v>196</v>
      </c>
      <c r="F45" s="99">
        <v>141</v>
      </c>
      <c r="G45" s="99">
        <v>147</v>
      </c>
      <c r="H45" s="99">
        <v>148</v>
      </c>
      <c r="I45" s="99">
        <v>136</v>
      </c>
      <c r="J45" s="99">
        <v>131</v>
      </c>
      <c r="K45" s="99">
        <v>0</v>
      </c>
    </row>
    <row r="46" spans="1:11" ht="11.45" customHeight="1">
      <c r="A46" s="97" t="s">
        <v>153</v>
      </c>
      <c r="B46" s="99">
        <v>0</v>
      </c>
      <c r="C46" s="99">
        <v>0</v>
      </c>
      <c r="D46" s="99">
        <v>0</v>
      </c>
      <c r="E46" s="99">
        <v>0</v>
      </c>
      <c r="F46" s="99">
        <v>0</v>
      </c>
      <c r="G46" s="99">
        <v>0</v>
      </c>
      <c r="H46" s="99">
        <v>0</v>
      </c>
      <c r="I46" s="99">
        <v>0</v>
      </c>
      <c r="J46" s="99">
        <v>0</v>
      </c>
      <c r="K46" s="99">
        <v>0</v>
      </c>
    </row>
    <row r="47" spans="1:11" ht="11.45" customHeight="1">
      <c r="A47" s="97" t="s">
        <v>152</v>
      </c>
      <c r="B47" s="99">
        <v>58</v>
      </c>
      <c r="C47" s="99">
        <v>59</v>
      </c>
      <c r="D47" s="99">
        <v>54</v>
      </c>
      <c r="E47" s="99">
        <v>54</v>
      </c>
      <c r="F47" s="99">
        <v>74</v>
      </c>
      <c r="G47" s="99">
        <v>86</v>
      </c>
      <c r="H47" s="99">
        <v>85</v>
      </c>
      <c r="I47" s="99">
        <v>85</v>
      </c>
      <c r="J47" s="99">
        <v>51</v>
      </c>
      <c r="K47" s="99">
        <v>48</v>
      </c>
    </row>
    <row r="48" spans="1:11" ht="11.45" customHeight="1">
      <c r="A48" s="97" t="s">
        <v>151</v>
      </c>
      <c r="B48" s="99">
        <v>0</v>
      </c>
      <c r="C48" s="99">
        <v>0</v>
      </c>
      <c r="D48" s="99">
        <v>0</v>
      </c>
      <c r="E48" s="99">
        <v>0</v>
      </c>
      <c r="F48" s="99">
        <v>0</v>
      </c>
      <c r="G48" s="99">
        <v>0</v>
      </c>
      <c r="H48" s="99">
        <v>0</v>
      </c>
      <c r="I48" s="99">
        <v>0</v>
      </c>
      <c r="J48" s="99">
        <v>0</v>
      </c>
      <c r="K48" s="99">
        <v>0</v>
      </c>
    </row>
    <row r="49" spans="1:11" ht="11.45" customHeight="1">
      <c r="A49" s="97" t="s">
        <v>150</v>
      </c>
      <c r="B49" s="99">
        <v>401</v>
      </c>
      <c r="C49" s="99">
        <v>384</v>
      </c>
      <c r="D49" s="99">
        <v>373</v>
      </c>
      <c r="E49" s="99">
        <v>357</v>
      </c>
      <c r="F49" s="99">
        <v>336</v>
      </c>
      <c r="G49" s="99">
        <v>327</v>
      </c>
      <c r="H49" s="99">
        <v>322</v>
      </c>
      <c r="I49" s="99">
        <v>318</v>
      </c>
      <c r="J49" s="99">
        <v>313</v>
      </c>
      <c r="K49" s="99">
        <v>313</v>
      </c>
    </row>
    <row r="50" spans="1:11" ht="11.45" customHeight="1">
      <c r="A50" s="97" t="s">
        <v>149</v>
      </c>
      <c r="B50" s="99">
        <v>0</v>
      </c>
      <c r="C50" s="99">
        <v>0</v>
      </c>
      <c r="D50" s="99">
        <v>0</v>
      </c>
      <c r="E50" s="99">
        <v>0</v>
      </c>
      <c r="F50" s="99">
        <v>7048</v>
      </c>
      <c r="G50" s="99">
        <v>6817</v>
      </c>
      <c r="H50" s="99">
        <v>6687</v>
      </c>
      <c r="I50" s="99">
        <v>6507</v>
      </c>
      <c r="J50" s="99">
        <v>4330</v>
      </c>
      <c r="K50" s="99">
        <v>6422</v>
      </c>
    </row>
    <row r="51" spans="1:11" ht="11.45" customHeight="1">
      <c r="A51" s="97" t="s">
        <v>148</v>
      </c>
      <c r="B51" s="99">
        <v>0</v>
      </c>
      <c r="C51" s="99">
        <v>0</v>
      </c>
      <c r="D51" s="99">
        <v>0</v>
      </c>
      <c r="E51" s="99">
        <v>0</v>
      </c>
      <c r="F51" s="99">
        <v>0</v>
      </c>
      <c r="G51" s="99">
        <v>0</v>
      </c>
      <c r="H51" s="99">
        <v>0</v>
      </c>
      <c r="I51" s="99">
        <v>0</v>
      </c>
      <c r="J51" s="99">
        <v>0</v>
      </c>
      <c r="K51" s="99">
        <v>0</v>
      </c>
    </row>
    <row r="52" spans="1:11" ht="11.45" customHeight="1">
      <c r="A52" s="97" t="s">
        <v>147</v>
      </c>
      <c r="B52" s="99">
        <v>612</v>
      </c>
      <c r="C52" s="99">
        <v>597</v>
      </c>
      <c r="D52" s="99">
        <v>551</v>
      </c>
      <c r="E52" s="99">
        <v>548</v>
      </c>
      <c r="F52" s="99">
        <v>571</v>
      </c>
      <c r="G52" s="99">
        <v>583</v>
      </c>
      <c r="H52" s="99">
        <v>600</v>
      </c>
      <c r="I52" s="99">
        <v>607</v>
      </c>
      <c r="J52" s="99">
        <v>598</v>
      </c>
      <c r="K52" s="99">
        <v>551</v>
      </c>
    </row>
    <row r="53" spans="1:11" ht="11.45" customHeight="1">
      <c r="A53" s="97" t="s">
        <v>146</v>
      </c>
      <c r="B53" s="99">
        <v>1333</v>
      </c>
      <c r="C53" s="99">
        <v>1305</v>
      </c>
      <c r="D53" s="99">
        <v>1204</v>
      </c>
      <c r="E53" s="99">
        <v>1234</v>
      </c>
      <c r="F53" s="99">
        <v>1272</v>
      </c>
      <c r="G53" s="99">
        <v>1265</v>
      </c>
      <c r="H53" s="99">
        <v>1288</v>
      </c>
      <c r="I53" s="99">
        <v>1302</v>
      </c>
      <c r="J53" s="99">
        <v>1303</v>
      </c>
      <c r="K53" s="99">
        <v>1284</v>
      </c>
    </row>
    <row r="54" spans="1:11" ht="11.45" customHeight="1">
      <c r="A54" s="97" t="s">
        <v>145</v>
      </c>
      <c r="B54" s="99">
        <v>171</v>
      </c>
      <c r="C54" s="99">
        <v>181</v>
      </c>
      <c r="D54" s="99">
        <v>175</v>
      </c>
      <c r="E54" s="99">
        <v>166</v>
      </c>
      <c r="F54" s="99">
        <v>172</v>
      </c>
      <c r="G54" s="99">
        <v>145</v>
      </c>
      <c r="H54" s="99">
        <v>127</v>
      </c>
      <c r="I54" s="99">
        <v>111</v>
      </c>
      <c r="J54" s="99">
        <v>110</v>
      </c>
      <c r="K54" s="99">
        <v>109</v>
      </c>
    </row>
    <row r="55" spans="1:11" ht="11.45" customHeight="1">
      <c r="A55" s="97" t="s">
        <v>144</v>
      </c>
      <c r="B55" s="99">
        <v>178</v>
      </c>
      <c r="C55" s="99">
        <v>188</v>
      </c>
      <c r="D55" s="99">
        <v>188</v>
      </c>
      <c r="E55" s="99">
        <v>186</v>
      </c>
      <c r="F55" s="99">
        <v>185</v>
      </c>
      <c r="G55" s="99">
        <v>234</v>
      </c>
      <c r="H55" s="99">
        <v>243</v>
      </c>
      <c r="I55" s="99">
        <v>227</v>
      </c>
      <c r="J55" s="99">
        <v>235</v>
      </c>
      <c r="K55" s="99">
        <v>243</v>
      </c>
    </row>
    <row r="56" spans="1:11" ht="11.45" customHeight="1">
      <c r="A56" s="97" t="s">
        <v>143</v>
      </c>
      <c r="B56" s="99">
        <v>445</v>
      </c>
      <c r="C56" s="99">
        <v>445</v>
      </c>
      <c r="D56" s="99">
        <v>445</v>
      </c>
      <c r="E56" s="99">
        <v>445</v>
      </c>
      <c r="F56" s="99">
        <v>445</v>
      </c>
      <c r="G56" s="99">
        <v>445</v>
      </c>
      <c r="H56" s="99">
        <v>445</v>
      </c>
      <c r="I56" s="99">
        <v>445</v>
      </c>
      <c r="J56" s="99">
        <v>445</v>
      </c>
      <c r="K56" s="99">
        <v>445</v>
      </c>
    </row>
    <row r="57" spans="1:11" ht="11.45" customHeight="1">
      <c r="A57" s="94" t="s">
        <v>54</v>
      </c>
      <c r="B57" s="99">
        <v>12286</v>
      </c>
      <c r="C57" s="99">
        <v>8765</v>
      </c>
      <c r="D57" s="99">
        <v>8678</v>
      </c>
      <c r="E57" s="99">
        <v>8484</v>
      </c>
      <c r="F57" s="99">
        <v>15316</v>
      </c>
      <c r="G57" s="99">
        <v>14874</v>
      </c>
      <c r="H57" s="99">
        <v>13549</v>
      </c>
      <c r="I57" s="99">
        <v>13238</v>
      </c>
      <c r="J57" s="99">
        <v>11007</v>
      </c>
      <c r="K57" s="99">
        <v>12887</v>
      </c>
    </row>
  </sheetData>
  <pageMargins left="0.39370078740157483" right="0.39370078740157483" top="0.39370078740157483" bottom="0.39370078740157483" header="0.31496062992125984" footer="0.31496062992125984"/>
  <pageSetup paperSize="9" scale="4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59718-0CD7-445B-9681-74AA6132390D}">
  <sheetPr>
    <pageSetUpPr fitToPage="1"/>
  </sheetPr>
  <dimension ref="A1:Q122"/>
  <sheetViews>
    <sheetView showGridLines="0" zoomScaleNormal="100" workbookViewId="0">
      <pane xSplit="1" ySplit="1" topLeftCell="B2" activePane="bottomRight" state="frozen"/>
      <selection activeCell="D1" sqref="D1"/>
      <selection pane="topRight" activeCell="D1" sqref="D1"/>
      <selection pane="bottomLeft" activeCell="D1" sqref="D1"/>
      <selection pane="bottomRight" activeCell="A39" sqref="A39"/>
    </sheetView>
  </sheetViews>
  <sheetFormatPr defaultColWidth="9.1328125" defaultRowHeight="11.45" customHeight="1"/>
  <cols>
    <col min="1" max="1" width="50.73046875" style="13" customWidth="1"/>
    <col min="2" max="17" width="10.73046875" style="26" customWidth="1"/>
    <col min="18" max="16384" width="9.1328125" style="13"/>
  </cols>
  <sheetData>
    <row r="1" spans="1:17" ht="13.5" customHeight="1">
      <c r="A1" s="11" t="s">
        <v>108</v>
      </c>
      <c r="B1" s="12">
        <v>2000</v>
      </c>
      <c r="C1" s="12">
        <v>2001</v>
      </c>
      <c r="D1" s="12">
        <v>2002</v>
      </c>
      <c r="E1" s="12">
        <v>2003</v>
      </c>
      <c r="F1" s="12">
        <v>2004</v>
      </c>
      <c r="G1" s="12">
        <v>2005</v>
      </c>
      <c r="H1" s="12">
        <v>2006</v>
      </c>
      <c r="I1" s="12">
        <v>2007</v>
      </c>
      <c r="J1" s="12">
        <v>2008</v>
      </c>
      <c r="K1" s="12">
        <v>2009</v>
      </c>
      <c r="L1" s="12">
        <v>2010</v>
      </c>
      <c r="M1" s="12">
        <v>2011</v>
      </c>
      <c r="N1" s="12">
        <v>2012</v>
      </c>
      <c r="O1" s="12">
        <v>2013</v>
      </c>
      <c r="P1" s="12">
        <v>2014</v>
      </c>
      <c r="Q1" s="12">
        <v>2015</v>
      </c>
    </row>
    <row r="3" spans="1:17" ht="11.45" customHeight="1">
      <c r="A3" s="14" t="s">
        <v>81</v>
      </c>
      <c r="B3" s="45"/>
      <c r="C3" s="45"/>
      <c r="D3" s="45"/>
      <c r="E3" s="45"/>
      <c r="F3" s="45"/>
      <c r="G3" s="45"/>
      <c r="H3" s="45"/>
      <c r="I3" s="45"/>
      <c r="J3" s="45"/>
      <c r="K3" s="45"/>
      <c r="L3" s="45"/>
      <c r="M3" s="45"/>
      <c r="N3" s="45"/>
      <c r="O3" s="45"/>
      <c r="P3" s="45"/>
      <c r="Q3" s="45"/>
    </row>
    <row r="4" spans="1:17" ht="11.45" customHeight="1">
      <c r="A4" s="80" t="s">
        <v>82</v>
      </c>
      <c r="B4" s="81">
        <f t="shared" ref="B4:Q4" si="0">SUM(B5:B7)</f>
        <v>1130957.6696290756</v>
      </c>
      <c r="C4" s="81">
        <f t="shared" si="0"/>
        <v>1101918.5572242734</v>
      </c>
      <c r="D4" s="81">
        <f t="shared" si="0"/>
        <v>1085945.9556826812</v>
      </c>
      <c r="E4" s="81">
        <f t="shared" si="0"/>
        <v>1108841.5446486888</v>
      </c>
      <c r="F4" s="81">
        <f t="shared" si="0"/>
        <v>1246239.9310140004</v>
      </c>
      <c r="G4" s="81">
        <f t="shared" si="0"/>
        <v>1342624.9617049396</v>
      </c>
      <c r="H4" s="81">
        <f t="shared" si="0"/>
        <v>1392959.3701531987</v>
      </c>
      <c r="I4" s="81">
        <f t="shared" si="0"/>
        <v>1518371.3658825643</v>
      </c>
      <c r="J4" s="81">
        <f t="shared" si="0"/>
        <v>1515215.4545028978</v>
      </c>
      <c r="K4" s="81">
        <f t="shared" si="0"/>
        <v>1438136.0292857389</v>
      </c>
      <c r="L4" s="81">
        <f t="shared" si="0"/>
        <v>1425645.2401431219</v>
      </c>
      <c r="M4" s="81">
        <f t="shared" si="0"/>
        <v>1502233.653108523</v>
      </c>
      <c r="N4" s="81">
        <f t="shared" si="0"/>
        <v>1517082.8840823886</v>
      </c>
      <c r="O4" s="81">
        <f t="shared" si="0"/>
        <v>1556679.8936868736</v>
      </c>
      <c r="P4" s="81">
        <f t="shared" si="0"/>
        <v>1623316.4444816671</v>
      </c>
      <c r="Q4" s="81">
        <f t="shared" si="0"/>
        <v>1695992.923032599</v>
      </c>
    </row>
    <row r="5" spans="1:17" ht="11.45" customHeight="1">
      <c r="A5" s="61" t="s">
        <v>35</v>
      </c>
      <c r="B5" s="23">
        <v>92291.247015297515</v>
      </c>
      <c r="C5" s="23">
        <v>91191.361403363655</v>
      </c>
      <c r="D5" s="23">
        <v>90645.116791834196</v>
      </c>
      <c r="E5" s="23">
        <v>93155.477508791126</v>
      </c>
      <c r="F5" s="23">
        <v>97875.061863274284</v>
      </c>
      <c r="G5" s="23">
        <v>102013.17416771677</v>
      </c>
      <c r="H5" s="23">
        <v>105315.34969986466</v>
      </c>
      <c r="I5" s="23">
        <v>110317.55806036395</v>
      </c>
      <c r="J5" s="23">
        <v>105683.32508993952</v>
      </c>
      <c r="K5" s="23">
        <v>100227.37170072366</v>
      </c>
      <c r="L5" s="23">
        <v>101496.75054168</v>
      </c>
      <c r="M5" s="23">
        <v>103148.56484483916</v>
      </c>
      <c r="N5" s="23">
        <v>97889.92472442922</v>
      </c>
      <c r="O5" s="23">
        <v>92393.968620263477</v>
      </c>
      <c r="P5" s="23">
        <v>92761.606924854728</v>
      </c>
      <c r="Q5" s="23">
        <v>97197.878817370787</v>
      </c>
    </row>
    <row r="6" spans="1:17" ht="11.45" customHeight="1">
      <c r="A6" s="61" t="s">
        <v>109</v>
      </c>
      <c r="B6" s="23">
        <v>367222.25298470253</v>
      </c>
      <c r="C6" s="23">
        <v>364300.13859663642</v>
      </c>
      <c r="D6" s="23">
        <v>356802.38320816582</v>
      </c>
      <c r="E6" s="23">
        <v>372391.02249120892</v>
      </c>
      <c r="F6" s="23">
        <v>397836.43813672574</v>
      </c>
      <c r="G6" s="23">
        <v>427885.32583228336</v>
      </c>
      <c r="H6" s="23">
        <v>446704.15030013549</v>
      </c>
      <c r="I6" s="23">
        <v>464828.44193963625</v>
      </c>
      <c r="J6" s="23">
        <v>457093.9368256114</v>
      </c>
      <c r="K6" s="23">
        <v>423949.60263783165</v>
      </c>
      <c r="L6" s="23">
        <v>437227.8501853653</v>
      </c>
      <c r="M6" s="23">
        <v>475752.27325730055</v>
      </c>
      <c r="N6" s="23">
        <v>474017.79948834889</v>
      </c>
      <c r="O6" s="23">
        <v>488888.57258670311</v>
      </c>
      <c r="P6" s="23">
        <v>516633.6663360293</v>
      </c>
      <c r="Q6" s="23">
        <v>551807.58525995351</v>
      </c>
    </row>
    <row r="7" spans="1:17" ht="11.45" customHeight="1">
      <c r="A7" s="61" t="s">
        <v>110</v>
      </c>
      <c r="B7" s="23">
        <v>671444.16962907545</v>
      </c>
      <c r="C7" s="23">
        <v>646427.05722427345</v>
      </c>
      <c r="D7" s="23">
        <v>638498.45568268117</v>
      </c>
      <c r="E7" s="23">
        <v>643295.04464868864</v>
      </c>
      <c r="F7" s="23">
        <v>750528.43101400044</v>
      </c>
      <c r="G7" s="23">
        <v>812726.4617049396</v>
      </c>
      <c r="H7" s="23">
        <v>840939.8701531986</v>
      </c>
      <c r="I7" s="23">
        <v>943225.3658825641</v>
      </c>
      <c r="J7" s="23">
        <v>952438.192587347</v>
      </c>
      <c r="K7" s="23">
        <v>913959.0549471837</v>
      </c>
      <c r="L7" s="23">
        <v>886920.63941607659</v>
      </c>
      <c r="M7" s="23">
        <v>923332.81500638323</v>
      </c>
      <c r="N7" s="23">
        <v>945175.15986961056</v>
      </c>
      <c r="O7" s="23">
        <v>975397.35247990699</v>
      </c>
      <c r="P7" s="23">
        <v>1013921.1712207833</v>
      </c>
      <c r="Q7" s="23">
        <v>1046987.4589552747</v>
      </c>
    </row>
    <row r="8" spans="1:17" ht="11.45" customHeight="1">
      <c r="A8" s="82" t="s">
        <v>87</v>
      </c>
      <c r="B8" s="83">
        <f t="shared" ref="B8:Q8" si="1">SUM(B9:B10)</f>
        <v>22827.113445049567</v>
      </c>
      <c r="C8" s="83">
        <f t="shared" si="1"/>
        <v>22555.824825839878</v>
      </c>
      <c r="D8" s="83">
        <f t="shared" si="1"/>
        <v>22996.330701415063</v>
      </c>
      <c r="E8" s="83">
        <f t="shared" si="1"/>
        <v>24054.310523017546</v>
      </c>
      <c r="F8" s="83">
        <f t="shared" si="1"/>
        <v>26524.541662078322</v>
      </c>
      <c r="G8" s="83">
        <f t="shared" si="1"/>
        <v>27717.838909666614</v>
      </c>
      <c r="H8" s="83">
        <f t="shared" si="1"/>
        <v>29929.498024734345</v>
      </c>
      <c r="I8" s="83">
        <f t="shared" si="1"/>
        <v>32081.573728900501</v>
      </c>
      <c r="J8" s="83">
        <f t="shared" si="1"/>
        <v>33105.081796280283</v>
      </c>
      <c r="K8" s="83">
        <f t="shared" si="1"/>
        <v>28850.754184529273</v>
      </c>
      <c r="L8" s="83">
        <f t="shared" si="1"/>
        <v>34448.125586390997</v>
      </c>
      <c r="M8" s="83">
        <f t="shared" si="1"/>
        <v>35309.0490740686</v>
      </c>
      <c r="N8" s="83">
        <f t="shared" si="1"/>
        <v>34254.352604151609</v>
      </c>
      <c r="O8" s="83">
        <f t="shared" si="1"/>
        <v>34209.993892359576</v>
      </c>
      <c r="P8" s="83">
        <f t="shared" si="1"/>
        <v>35992.406750177317</v>
      </c>
      <c r="Q8" s="83">
        <f t="shared" si="1"/>
        <v>36698.914251144677</v>
      </c>
    </row>
    <row r="9" spans="1:17" ht="11.45" customHeight="1">
      <c r="A9" s="61" t="s">
        <v>111</v>
      </c>
      <c r="B9" s="23">
        <v>2163.7975768716478</v>
      </c>
      <c r="C9" s="23">
        <v>2172.6294037160224</v>
      </c>
      <c r="D9" s="23">
        <v>2119.6384426497771</v>
      </c>
      <c r="E9" s="23">
        <v>2137.3020963385256</v>
      </c>
      <c r="F9" s="23">
        <v>2216.7885379378918</v>
      </c>
      <c r="G9" s="23">
        <v>2278.6113258485107</v>
      </c>
      <c r="H9" s="23">
        <v>2349.2659406035032</v>
      </c>
      <c r="I9" s="23">
        <v>2428.7523822028702</v>
      </c>
      <c r="J9" s="23">
        <v>2382.5351073521597</v>
      </c>
      <c r="K9" s="23">
        <v>2222.9046108357497</v>
      </c>
      <c r="L9" s="23">
        <v>2312.6670753146695</v>
      </c>
      <c r="M9" s="23">
        <v>2283.7075151925301</v>
      </c>
      <c r="N9" s="23">
        <v>2273.3540514378901</v>
      </c>
      <c r="O9" s="23">
        <v>2244.6331580590099</v>
      </c>
      <c r="P9" s="23">
        <v>2537.6028377300099</v>
      </c>
      <c r="Q9" s="23">
        <v>2559.3931595932113</v>
      </c>
    </row>
    <row r="10" spans="1:17" ht="11.45" customHeight="1">
      <c r="A10" s="62" t="s">
        <v>110</v>
      </c>
      <c r="B10" s="25">
        <v>20663.31586817792</v>
      </c>
      <c r="C10" s="25">
        <v>20383.195422123856</v>
      </c>
      <c r="D10" s="25">
        <v>20876.692258765284</v>
      </c>
      <c r="E10" s="25">
        <v>21917.008426679022</v>
      </c>
      <c r="F10" s="25">
        <v>24307.753124140429</v>
      </c>
      <c r="G10" s="25">
        <v>25439.227583818105</v>
      </c>
      <c r="H10" s="25">
        <v>27580.232084130843</v>
      </c>
      <c r="I10" s="25">
        <v>29652.82134669763</v>
      </c>
      <c r="J10" s="25">
        <v>30722.546688928123</v>
      </c>
      <c r="K10" s="25">
        <v>26627.849573693522</v>
      </c>
      <c r="L10" s="25">
        <v>32135.458511076326</v>
      </c>
      <c r="M10" s="25">
        <v>33025.341558876069</v>
      </c>
      <c r="N10" s="25">
        <v>31980.998552713718</v>
      </c>
      <c r="O10" s="25">
        <v>31965.360734300568</v>
      </c>
      <c r="P10" s="25">
        <v>33454.803912447307</v>
      </c>
      <c r="Q10" s="25">
        <v>34139.521091551469</v>
      </c>
    </row>
    <row r="11" spans="1:17" ht="11.45" customHeight="1">
      <c r="B11" s="23"/>
      <c r="C11" s="23"/>
      <c r="D11" s="23"/>
      <c r="E11" s="23"/>
      <c r="F11" s="23"/>
      <c r="G11" s="23"/>
      <c r="H11" s="23"/>
      <c r="I11" s="23"/>
      <c r="J11" s="23"/>
      <c r="K11" s="23"/>
      <c r="L11" s="23"/>
      <c r="M11" s="23"/>
      <c r="N11" s="23"/>
      <c r="O11" s="23"/>
      <c r="P11" s="23"/>
      <c r="Q11" s="23"/>
    </row>
    <row r="12" spans="1:17" ht="11.45" customHeight="1">
      <c r="A12" s="14" t="s">
        <v>88</v>
      </c>
      <c r="B12" s="15">
        <f t="shared" ref="B12:Q12" si="2">SUM(B13,B17)</f>
        <v>10885.134413511405</v>
      </c>
      <c r="C12" s="15">
        <f t="shared" si="2"/>
        <v>10930.406395538928</v>
      </c>
      <c r="D12" s="15">
        <f t="shared" si="2"/>
        <v>10815.435047070499</v>
      </c>
      <c r="E12" s="15">
        <f t="shared" si="2"/>
        <v>11151.64247921003</v>
      </c>
      <c r="F12" s="15">
        <f t="shared" si="2"/>
        <v>12111.729538090545</v>
      </c>
      <c r="G12" s="15">
        <f t="shared" si="2"/>
        <v>12689.040774672569</v>
      </c>
      <c r="H12" s="15">
        <f t="shared" si="2"/>
        <v>13082.216657414296</v>
      </c>
      <c r="I12" s="15">
        <f t="shared" si="2"/>
        <v>13691.995560012127</v>
      </c>
      <c r="J12" s="15">
        <f t="shared" si="2"/>
        <v>13643.78804313215</v>
      </c>
      <c r="K12" s="15">
        <f t="shared" si="2"/>
        <v>12416.96773295694</v>
      </c>
      <c r="L12" s="15">
        <f t="shared" si="2"/>
        <v>12300.371761070681</v>
      </c>
      <c r="M12" s="15">
        <f t="shared" si="2"/>
        <v>12709.563065569506</v>
      </c>
      <c r="N12" s="15">
        <f t="shared" si="2"/>
        <v>12341.057271209462</v>
      </c>
      <c r="O12" s="15">
        <f t="shared" si="2"/>
        <v>12346.580967727021</v>
      </c>
      <c r="P12" s="15">
        <f t="shared" si="2"/>
        <v>12541.491096750469</v>
      </c>
      <c r="Q12" s="15">
        <f t="shared" si="2"/>
        <v>12864.767589984302</v>
      </c>
    </row>
    <row r="13" spans="1:17" ht="11.45" customHeight="1">
      <c r="A13" s="80" t="s">
        <v>22</v>
      </c>
      <c r="B13" s="81">
        <f t="shared" ref="B13" si="3">SUM(B14:B16)</f>
        <v>10394.385827745104</v>
      </c>
      <c r="C13" s="81">
        <f t="shared" ref="C13:Q13" si="4">SUM(C14:C16)</f>
        <v>10445.676996535072</v>
      </c>
      <c r="D13" s="81">
        <f t="shared" si="4"/>
        <v>10330.007269074267</v>
      </c>
      <c r="E13" s="81">
        <f t="shared" si="4"/>
        <v>10644.44809093</v>
      </c>
      <c r="F13" s="81">
        <f t="shared" si="4"/>
        <v>11563.951843572073</v>
      </c>
      <c r="G13" s="81">
        <f t="shared" si="4"/>
        <v>12121.439173033636</v>
      </c>
      <c r="H13" s="81">
        <f t="shared" si="4"/>
        <v>12463.296073084624</v>
      </c>
      <c r="I13" s="81">
        <f t="shared" si="4"/>
        <v>13030.420407610716</v>
      </c>
      <c r="J13" s="81">
        <f t="shared" si="4"/>
        <v>12958.651939844687</v>
      </c>
      <c r="K13" s="81">
        <f t="shared" si="4"/>
        <v>11811.593752239529</v>
      </c>
      <c r="L13" s="81">
        <f t="shared" si="4"/>
        <v>11607.178136440052</v>
      </c>
      <c r="M13" s="81">
        <f t="shared" si="4"/>
        <v>11995.087200528174</v>
      </c>
      <c r="N13" s="81">
        <f t="shared" si="4"/>
        <v>11630.972442178172</v>
      </c>
      <c r="O13" s="81">
        <f t="shared" si="4"/>
        <v>11611.261040143883</v>
      </c>
      <c r="P13" s="81">
        <f t="shared" si="4"/>
        <v>11802.755703099498</v>
      </c>
      <c r="Q13" s="81">
        <f t="shared" si="4"/>
        <v>12083.850795290808</v>
      </c>
    </row>
    <row r="14" spans="1:17" ht="11.45" customHeight="1">
      <c r="A14" s="61" t="s">
        <v>35</v>
      </c>
      <c r="B14" s="23">
        <f>B23*B79/1000000</f>
        <v>1291.1158654405392</v>
      </c>
      <c r="C14" s="23">
        <f t="shared" ref="C14:Q16" si="5">C23*C79/1000000</f>
        <v>1297.3397235241605</v>
      </c>
      <c r="D14" s="23">
        <f t="shared" si="5"/>
        <v>1318.9929566684655</v>
      </c>
      <c r="E14" s="23">
        <f t="shared" si="5"/>
        <v>1388.5807471452379</v>
      </c>
      <c r="F14" s="23">
        <f t="shared" si="5"/>
        <v>1454.5080004102506</v>
      </c>
      <c r="G14" s="23">
        <f t="shared" si="5"/>
        <v>1471.1242881071837</v>
      </c>
      <c r="H14" s="23">
        <f t="shared" si="5"/>
        <v>1484.0276766911406</v>
      </c>
      <c r="I14" s="23">
        <f t="shared" si="5"/>
        <v>1521.4489949656211</v>
      </c>
      <c r="J14" s="23">
        <f t="shared" si="5"/>
        <v>1468.0833057842235</v>
      </c>
      <c r="K14" s="23">
        <f t="shared" si="5"/>
        <v>1355.1596223825882</v>
      </c>
      <c r="L14" s="23">
        <f t="shared" si="5"/>
        <v>1357.8736520591733</v>
      </c>
      <c r="M14" s="23">
        <f t="shared" si="5"/>
        <v>1391.6815403024957</v>
      </c>
      <c r="N14" s="23">
        <f t="shared" si="5"/>
        <v>1283.5951152149385</v>
      </c>
      <c r="O14" s="23">
        <f t="shared" si="5"/>
        <v>1187.8341189856076</v>
      </c>
      <c r="P14" s="23">
        <f t="shared" si="5"/>
        <v>1121.9961694372862</v>
      </c>
      <c r="Q14" s="23">
        <f t="shared" si="5"/>
        <v>1127.9663521545619</v>
      </c>
    </row>
    <row r="15" spans="1:17" ht="11.45" customHeight="1">
      <c r="A15" s="61" t="s">
        <v>109</v>
      </c>
      <c r="B15" s="23">
        <f>B24*B80/1000000</f>
        <v>3984.0139769973598</v>
      </c>
      <c r="C15" s="23">
        <f t="shared" si="5"/>
        <v>3958.9118102849488</v>
      </c>
      <c r="D15" s="23">
        <f t="shared" si="5"/>
        <v>3798.5406689876863</v>
      </c>
      <c r="E15" s="23">
        <f t="shared" si="5"/>
        <v>3919.6140329758018</v>
      </c>
      <c r="F15" s="23">
        <f t="shared" si="5"/>
        <v>4164.3988050214721</v>
      </c>
      <c r="G15" s="23">
        <f t="shared" si="5"/>
        <v>4331.6312860155022</v>
      </c>
      <c r="H15" s="23">
        <f t="shared" si="5"/>
        <v>4438.2301382024416</v>
      </c>
      <c r="I15" s="23">
        <f t="shared" si="5"/>
        <v>4513.7239271051803</v>
      </c>
      <c r="J15" s="23">
        <f t="shared" si="5"/>
        <v>4456.0717832212649</v>
      </c>
      <c r="K15" s="23">
        <f t="shared" si="5"/>
        <v>4061.1866160200093</v>
      </c>
      <c r="L15" s="23">
        <f t="shared" si="5"/>
        <v>4098.0778820368614</v>
      </c>
      <c r="M15" s="23">
        <f t="shared" si="5"/>
        <v>4318.0504911850967</v>
      </c>
      <c r="N15" s="23">
        <f t="shared" si="5"/>
        <v>4198.1191353438426</v>
      </c>
      <c r="O15" s="23">
        <f t="shared" si="5"/>
        <v>4205.6111654426295</v>
      </c>
      <c r="P15" s="23">
        <f t="shared" si="5"/>
        <v>4319.1492135256631</v>
      </c>
      <c r="Q15" s="23">
        <f t="shared" si="5"/>
        <v>4494.8501678097709</v>
      </c>
    </row>
    <row r="16" spans="1:17" ht="11.45" customHeight="1">
      <c r="A16" s="61" t="s">
        <v>110</v>
      </c>
      <c r="B16" s="23">
        <f>B25*B81/1000000</f>
        <v>5119.2559853072053</v>
      </c>
      <c r="C16" s="23">
        <f t="shared" si="5"/>
        <v>5189.4254627259634</v>
      </c>
      <c r="D16" s="23">
        <f t="shared" si="5"/>
        <v>5212.4736434181168</v>
      </c>
      <c r="E16" s="23">
        <f t="shared" si="5"/>
        <v>5336.2533108089601</v>
      </c>
      <c r="F16" s="23">
        <f t="shared" si="5"/>
        <v>5945.0450381403498</v>
      </c>
      <c r="G16" s="23">
        <f t="shared" si="5"/>
        <v>6318.6835989109495</v>
      </c>
      <c r="H16" s="23">
        <f t="shared" si="5"/>
        <v>6541.0382581910426</v>
      </c>
      <c r="I16" s="23">
        <f t="shared" si="5"/>
        <v>6995.247485539915</v>
      </c>
      <c r="J16" s="23">
        <f t="shared" si="5"/>
        <v>7034.4968508391976</v>
      </c>
      <c r="K16" s="23">
        <f t="shared" si="5"/>
        <v>6395.2475138369327</v>
      </c>
      <c r="L16" s="23">
        <f t="shared" si="5"/>
        <v>6151.2266023440179</v>
      </c>
      <c r="M16" s="23">
        <f t="shared" si="5"/>
        <v>6285.355169040583</v>
      </c>
      <c r="N16" s="23">
        <f t="shared" si="5"/>
        <v>6149.2581916193922</v>
      </c>
      <c r="O16" s="23">
        <f t="shared" si="5"/>
        <v>6217.8157557156474</v>
      </c>
      <c r="P16" s="23">
        <f t="shared" si="5"/>
        <v>6361.6103201365477</v>
      </c>
      <c r="Q16" s="23">
        <f t="shared" si="5"/>
        <v>6461.0342753264758</v>
      </c>
    </row>
    <row r="17" spans="1:17" ht="11.45" customHeight="1">
      <c r="A17" s="82" t="s">
        <v>32</v>
      </c>
      <c r="B17" s="83">
        <f t="shared" ref="B17:Q17" si="6">SUM(B18:B19)</f>
        <v>490.74858576630106</v>
      </c>
      <c r="C17" s="83">
        <f t="shared" si="6"/>
        <v>484.72939900385552</v>
      </c>
      <c r="D17" s="83">
        <f t="shared" si="6"/>
        <v>485.42777799623127</v>
      </c>
      <c r="E17" s="83">
        <f t="shared" si="6"/>
        <v>507.19438828002939</v>
      </c>
      <c r="F17" s="83">
        <f t="shared" si="6"/>
        <v>547.77769451847314</v>
      </c>
      <c r="G17" s="83">
        <f t="shared" si="6"/>
        <v>567.6016016389334</v>
      </c>
      <c r="H17" s="83">
        <f t="shared" si="6"/>
        <v>618.92058432967178</v>
      </c>
      <c r="I17" s="83">
        <f t="shared" si="6"/>
        <v>661.57515240141061</v>
      </c>
      <c r="J17" s="83">
        <f t="shared" si="6"/>
        <v>685.13610328746279</v>
      </c>
      <c r="K17" s="83">
        <f t="shared" si="6"/>
        <v>605.373980717412</v>
      </c>
      <c r="L17" s="83">
        <f t="shared" si="6"/>
        <v>693.19362463062839</v>
      </c>
      <c r="M17" s="83">
        <f t="shared" si="6"/>
        <v>714.4758650413321</v>
      </c>
      <c r="N17" s="83">
        <f t="shared" si="6"/>
        <v>710.08482903128959</v>
      </c>
      <c r="O17" s="83">
        <f t="shared" si="6"/>
        <v>735.31992758313834</v>
      </c>
      <c r="P17" s="83">
        <f t="shared" si="6"/>
        <v>738.73539365097145</v>
      </c>
      <c r="Q17" s="83">
        <f t="shared" si="6"/>
        <v>780.9167946934931</v>
      </c>
    </row>
    <row r="18" spans="1:17" ht="11.45" customHeight="1">
      <c r="A18" s="61" t="s">
        <v>111</v>
      </c>
      <c r="B18" s="23">
        <f>B27*B83/1000000</f>
        <v>105.84300757747526</v>
      </c>
      <c r="C18" s="23">
        <f t="shared" ref="C18:Q19" si="7">C27*C83/1000000</f>
        <v>103.63493567955096</v>
      </c>
      <c r="D18" s="23">
        <f t="shared" si="7"/>
        <v>99.566037000313969</v>
      </c>
      <c r="E18" s="23">
        <f t="shared" si="7"/>
        <v>98.993273030620387</v>
      </c>
      <c r="F18" s="23">
        <f t="shared" si="7"/>
        <v>101.3717097155286</v>
      </c>
      <c r="G18" s="23">
        <f t="shared" si="7"/>
        <v>105.29510056608822</v>
      </c>
      <c r="H18" s="23">
        <f t="shared" si="7"/>
        <v>113.05237737922131</v>
      </c>
      <c r="I18" s="23">
        <f t="shared" si="7"/>
        <v>118.19846348253799</v>
      </c>
      <c r="J18" s="23">
        <f t="shared" si="7"/>
        <v>118.67423505329769</v>
      </c>
      <c r="K18" s="23">
        <f t="shared" si="7"/>
        <v>109.07331774626633</v>
      </c>
      <c r="L18" s="23">
        <f t="shared" si="7"/>
        <v>109.29624559864774</v>
      </c>
      <c r="M18" s="23">
        <f t="shared" si="7"/>
        <v>104.10050007801073</v>
      </c>
      <c r="N18" s="23">
        <f t="shared" si="7"/>
        <v>104.52767774357093</v>
      </c>
      <c r="O18" s="23">
        <f t="shared" si="7"/>
        <v>102.03337923592311</v>
      </c>
      <c r="P18" s="23">
        <f t="shared" si="7"/>
        <v>106.83166049009358</v>
      </c>
      <c r="Q18" s="23">
        <f t="shared" si="7"/>
        <v>109.17397950590981</v>
      </c>
    </row>
    <row r="19" spans="1:17" ht="11.45" customHeight="1">
      <c r="A19" s="62" t="s">
        <v>110</v>
      </c>
      <c r="B19" s="25">
        <f>B28*B84/1000000</f>
        <v>384.90557818882581</v>
      </c>
      <c r="C19" s="25">
        <f t="shared" si="7"/>
        <v>381.09446332430457</v>
      </c>
      <c r="D19" s="25">
        <f t="shared" si="7"/>
        <v>385.86174099591733</v>
      </c>
      <c r="E19" s="25">
        <f t="shared" si="7"/>
        <v>408.20111524940899</v>
      </c>
      <c r="F19" s="25">
        <f t="shared" si="7"/>
        <v>446.40598480294454</v>
      </c>
      <c r="G19" s="25">
        <f t="shared" si="7"/>
        <v>462.30650107284515</v>
      </c>
      <c r="H19" s="25">
        <f t="shared" si="7"/>
        <v>505.86820695045043</v>
      </c>
      <c r="I19" s="25">
        <f t="shared" si="7"/>
        <v>543.37668891887267</v>
      </c>
      <c r="J19" s="25">
        <f t="shared" si="7"/>
        <v>566.46186823416508</v>
      </c>
      <c r="K19" s="25">
        <f t="shared" si="7"/>
        <v>496.3006629711457</v>
      </c>
      <c r="L19" s="25">
        <f t="shared" si="7"/>
        <v>583.89737903198068</v>
      </c>
      <c r="M19" s="25">
        <f t="shared" si="7"/>
        <v>610.37536496332132</v>
      </c>
      <c r="N19" s="25">
        <f t="shared" si="7"/>
        <v>605.55715128771863</v>
      </c>
      <c r="O19" s="25">
        <f t="shared" si="7"/>
        <v>633.28654834721522</v>
      </c>
      <c r="P19" s="25">
        <f t="shared" si="7"/>
        <v>631.90373316087789</v>
      </c>
      <c r="Q19" s="25">
        <f t="shared" si="7"/>
        <v>671.74281518758335</v>
      </c>
    </row>
    <row r="20" spans="1:17" ht="11.45" customHeight="1">
      <c r="B20" s="23"/>
      <c r="C20" s="23"/>
      <c r="D20" s="23"/>
      <c r="E20" s="23"/>
      <c r="F20" s="23"/>
      <c r="G20" s="23"/>
      <c r="H20" s="23"/>
      <c r="I20" s="23"/>
      <c r="J20" s="23"/>
      <c r="K20" s="23"/>
      <c r="L20" s="23"/>
      <c r="M20" s="23"/>
      <c r="N20" s="23"/>
      <c r="O20" s="23"/>
      <c r="P20" s="23"/>
      <c r="Q20" s="23"/>
    </row>
    <row r="21" spans="1:17" ht="11.45" customHeight="1">
      <c r="A21" s="14" t="s">
        <v>112</v>
      </c>
      <c r="B21" s="15">
        <f t="shared" ref="B21:Q21" si="8">SUM(B22,B26)</f>
        <v>9152619</v>
      </c>
      <c r="C21" s="15">
        <f t="shared" si="8"/>
        <v>9051896</v>
      </c>
      <c r="D21" s="15">
        <f t="shared" si="8"/>
        <v>8942049</v>
      </c>
      <c r="E21" s="15">
        <f t="shared" si="8"/>
        <v>9352525</v>
      </c>
      <c r="F21" s="15">
        <f t="shared" si="8"/>
        <v>10040618</v>
      </c>
      <c r="G21" s="15">
        <f t="shared" si="8"/>
        <v>10425147</v>
      </c>
      <c r="H21" s="15">
        <f t="shared" si="8"/>
        <v>10848190</v>
      </c>
      <c r="I21" s="15">
        <f t="shared" si="8"/>
        <v>11380808</v>
      </c>
      <c r="J21" s="15">
        <f t="shared" si="8"/>
        <v>11399498</v>
      </c>
      <c r="K21" s="15">
        <f t="shared" si="8"/>
        <v>10374759</v>
      </c>
      <c r="L21" s="15">
        <f t="shared" si="8"/>
        <v>10481201</v>
      </c>
      <c r="M21" s="15">
        <f t="shared" si="8"/>
        <v>10898652</v>
      </c>
      <c r="N21" s="15">
        <f t="shared" si="8"/>
        <v>10569676</v>
      </c>
      <c r="O21" s="15">
        <f t="shared" si="8"/>
        <v>10442220</v>
      </c>
      <c r="P21" s="15">
        <f t="shared" si="8"/>
        <v>10605292</v>
      </c>
      <c r="Q21" s="15">
        <f t="shared" si="8"/>
        <v>10952526</v>
      </c>
    </row>
    <row r="22" spans="1:17" ht="11.45" customHeight="1">
      <c r="A22" s="80" t="s">
        <v>22</v>
      </c>
      <c r="B22" s="81">
        <f t="shared" ref="B22" si="9">SUM(B23:B25)</f>
        <v>8852515</v>
      </c>
      <c r="C22" s="81">
        <f t="shared" ref="C22:Q22" si="10">SUM(C23:C25)</f>
        <v>8760854</v>
      </c>
      <c r="D22" s="81">
        <f t="shared" si="10"/>
        <v>8656196</v>
      </c>
      <c r="E22" s="81">
        <f t="shared" si="10"/>
        <v>9054523</v>
      </c>
      <c r="F22" s="81">
        <f t="shared" si="10"/>
        <v>9721706</v>
      </c>
      <c r="G22" s="81">
        <f t="shared" si="10"/>
        <v>10097146</v>
      </c>
      <c r="H22" s="81">
        <f t="shared" si="10"/>
        <v>10486154</v>
      </c>
      <c r="I22" s="81">
        <f t="shared" si="10"/>
        <v>10998677</v>
      </c>
      <c r="J22" s="81">
        <f t="shared" si="10"/>
        <v>11007170</v>
      </c>
      <c r="K22" s="81">
        <f t="shared" si="10"/>
        <v>10026767</v>
      </c>
      <c r="L22" s="81">
        <f t="shared" si="10"/>
        <v>10106649</v>
      </c>
      <c r="M22" s="81">
        <f t="shared" si="10"/>
        <v>10517161</v>
      </c>
      <c r="N22" s="81">
        <f t="shared" si="10"/>
        <v>10191706</v>
      </c>
      <c r="O22" s="81">
        <f t="shared" si="10"/>
        <v>10059631</v>
      </c>
      <c r="P22" s="81">
        <f t="shared" si="10"/>
        <v>10216965</v>
      </c>
      <c r="Q22" s="81">
        <f t="shared" si="10"/>
        <v>10548285</v>
      </c>
    </row>
    <row r="23" spans="1:17" ht="11.45" customHeight="1">
      <c r="A23" s="61" t="s">
        <v>35</v>
      </c>
      <c r="B23" s="23">
        <f>IF(B32=0,0,B32/B70)</f>
        <v>2143827</v>
      </c>
      <c r="C23" s="23">
        <f t="shared" ref="C23:Q23" si="11">IF(C32=0,0,C32/C70)</f>
        <v>2140888</v>
      </c>
      <c r="D23" s="23">
        <f t="shared" si="11"/>
        <v>2156014</v>
      </c>
      <c r="E23" s="23">
        <f t="shared" si="11"/>
        <v>2273004</v>
      </c>
      <c r="F23" s="23">
        <f t="shared" si="11"/>
        <v>2366395</v>
      </c>
      <c r="G23" s="23">
        <f t="shared" si="11"/>
        <v>2378862</v>
      </c>
      <c r="H23" s="23">
        <f t="shared" si="11"/>
        <v>2396154</v>
      </c>
      <c r="I23" s="23">
        <f t="shared" si="11"/>
        <v>2454881</v>
      </c>
      <c r="J23" s="23">
        <f t="shared" si="11"/>
        <v>2385517</v>
      </c>
      <c r="K23" s="23">
        <f t="shared" si="11"/>
        <v>2214168</v>
      </c>
      <c r="L23" s="23">
        <f t="shared" si="11"/>
        <v>2213628</v>
      </c>
      <c r="M23" s="23">
        <f t="shared" si="11"/>
        <v>2266539</v>
      </c>
      <c r="N23" s="23">
        <f t="shared" si="11"/>
        <v>2108091</v>
      </c>
      <c r="O23" s="23">
        <f t="shared" si="11"/>
        <v>1967042</v>
      </c>
      <c r="P23" s="23">
        <f t="shared" si="11"/>
        <v>1863778</v>
      </c>
      <c r="Q23" s="23">
        <f t="shared" si="11"/>
        <v>1877056</v>
      </c>
    </row>
    <row r="24" spans="1:17" ht="11.45" customHeight="1">
      <c r="A24" s="61" t="s">
        <v>109</v>
      </c>
      <c r="B24" s="23">
        <f t="shared" ref="B24:Q25" si="12">IF(B33=0,0,B33/B71)</f>
        <v>5143451</v>
      </c>
      <c r="C24" s="23">
        <f t="shared" si="12"/>
        <v>5059878</v>
      </c>
      <c r="D24" s="23">
        <f t="shared" si="12"/>
        <v>4936738</v>
      </c>
      <c r="E24" s="23">
        <f t="shared" si="12"/>
        <v>5169792</v>
      </c>
      <c r="F24" s="23">
        <f t="shared" si="12"/>
        <v>5593625</v>
      </c>
      <c r="G24" s="23">
        <f t="shared" si="12"/>
        <v>5848730</v>
      </c>
      <c r="H24" s="23">
        <f t="shared" si="12"/>
        <v>6127935</v>
      </c>
      <c r="I24" s="23">
        <f t="shared" si="12"/>
        <v>6466808</v>
      </c>
      <c r="J24" s="23">
        <f t="shared" si="12"/>
        <v>6470817</v>
      </c>
      <c r="K24" s="23">
        <f t="shared" si="12"/>
        <v>5861189</v>
      </c>
      <c r="L24" s="23">
        <f t="shared" si="12"/>
        <v>5843393</v>
      </c>
      <c r="M24" s="23">
        <f t="shared" si="12"/>
        <v>6153307</v>
      </c>
      <c r="N24" s="23">
        <f t="shared" si="12"/>
        <v>6029569</v>
      </c>
      <c r="O24" s="23">
        <f t="shared" si="12"/>
        <v>6006803</v>
      </c>
      <c r="P24" s="23">
        <f t="shared" si="12"/>
        <v>6195972</v>
      </c>
      <c r="Q24" s="23">
        <f t="shared" si="12"/>
        <v>6486222</v>
      </c>
    </row>
    <row r="25" spans="1:17" ht="11.45" customHeight="1">
      <c r="A25" s="61" t="s">
        <v>110</v>
      </c>
      <c r="B25" s="23">
        <f t="shared" si="12"/>
        <v>1565237.0000000002</v>
      </c>
      <c r="C25" s="23">
        <f t="shared" si="12"/>
        <v>1560087.9999999998</v>
      </c>
      <c r="D25" s="23">
        <f t="shared" si="12"/>
        <v>1563444.0000000002</v>
      </c>
      <c r="E25" s="23">
        <f t="shared" si="12"/>
        <v>1611727</v>
      </c>
      <c r="F25" s="23">
        <f t="shared" si="12"/>
        <v>1761686</v>
      </c>
      <c r="G25" s="23">
        <f t="shared" si="12"/>
        <v>1869553.9999999998</v>
      </c>
      <c r="H25" s="23">
        <f t="shared" si="12"/>
        <v>1962064.9999999998</v>
      </c>
      <c r="I25" s="23">
        <f t="shared" si="12"/>
        <v>2076988</v>
      </c>
      <c r="J25" s="23">
        <f t="shared" si="12"/>
        <v>2150836</v>
      </c>
      <c r="K25" s="23">
        <f t="shared" si="12"/>
        <v>1951410</v>
      </c>
      <c r="L25" s="23">
        <f t="shared" si="12"/>
        <v>2049627.9999999998</v>
      </c>
      <c r="M25" s="23">
        <f t="shared" si="12"/>
        <v>2097315</v>
      </c>
      <c r="N25" s="23">
        <f t="shared" si="12"/>
        <v>2054046</v>
      </c>
      <c r="O25" s="23">
        <f t="shared" si="12"/>
        <v>2085786</v>
      </c>
      <c r="P25" s="23">
        <f t="shared" si="12"/>
        <v>2157215</v>
      </c>
      <c r="Q25" s="23">
        <f t="shared" si="12"/>
        <v>2185007</v>
      </c>
    </row>
    <row r="26" spans="1:17" ht="11.45" customHeight="1">
      <c r="A26" s="82" t="s">
        <v>32</v>
      </c>
      <c r="B26" s="83">
        <f t="shared" ref="B26:Q26" si="13">SUM(B27:B28)</f>
        <v>300104</v>
      </c>
      <c r="C26" s="83">
        <f t="shared" si="13"/>
        <v>291042</v>
      </c>
      <c r="D26" s="83">
        <f t="shared" si="13"/>
        <v>285853</v>
      </c>
      <c r="E26" s="83">
        <f t="shared" si="13"/>
        <v>298002</v>
      </c>
      <c r="F26" s="83">
        <f t="shared" si="13"/>
        <v>318912</v>
      </c>
      <c r="G26" s="83">
        <f t="shared" si="13"/>
        <v>328001</v>
      </c>
      <c r="H26" s="83">
        <f t="shared" si="13"/>
        <v>362036</v>
      </c>
      <c r="I26" s="83">
        <f t="shared" si="13"/>
        <v>382131</v>
      </c>
      <c r="J26" s="83">
        <f t="shared" si="13"/>
        <v>392328</v>
      </c>
      <c r="K26" s="83">
        <f t="shared" si="13"/>
        <v>347992</v>
      </c>
      <c r="L26" s="83">
        <f t="shared" si="13"/>
        <v>374552</v>
      </c>
      <c r="M26" s="83">
        <f t="shared" si="13"/>
        <v>381491</v>
      </c>
      <c r="N26" s="83">
        <f t="shared" si="13"/>
        <v>377970</v>
      </c>
      <c r="O26" s="83">
        <f t="shared" si="13"/>
        <v>382589</v>
      </c>
      <c r="P26" s="83">
        <f t="shared" si="13"/>
        <v>388327</v>
      </c>
      <c r="Q26" s="83">
        <f t="shared" si="13"/>
        <v>404241</v>
      </c>
    </row>
    <row r="27" spans="1:17" ht="11.45" customHeight="1">
      <c r="A27" s="61" t="s">
        <v>111</v>
      </c>
      <c r="B27" s="23">
        <f t="shared" ref="B27:Q28" si="14">IF(B36=0,0,B36/B74)</f>
        <v>169997</v>
      </c>
      <c r="C27" s="23">
        <f t="shared" si="14"/>
        <v>162162</v>
      </c>
      <c r="D27" s="23">
        <f t="shared" si="14"/>
        <v>155546</v>
      </c>
      <c r="E27" s="23">
        <f t="shared" si="14"/>
        <v>159534</v>
      </c>
      <c r="F27" s="23">
        <f t="shared" si="14"/>
        <v>167414</v>
      </c>
      <c r="G27" s="23">
        <f t="shared" si="14"/>
        <v>171079</v>
      </c>
      <c r="H27" s="23">
        <f t="shared" si="14"/>
        <v>189862</v>
      </c>
      <c r="I27" s="23">
        <f t="shared" si="14"/>
        <v>199052</v>
      </c>
      <c r="J27" s="23">
        <f t="shared" si="14"/>
        <v>201404</v>
      </c>
      <c r="K27" s="23">
        <f t="shared" si="14"/>
        <v>180995</v>
      </c>
      <c r="L27" s="23">
        <f t="shared" si="14"/>
        <v>180117</v>
      </c>
      <c r="M27" s="23">
        <f t="shared" si="14"/>
        <v>176932</v>
      </c>
      <c r="N27" s="23">
        <f t="shared" si="14"/>
        <v>175915</v>
      </c>
      <c r="O27" s="23">
        <f t="shared" si="14"/>
        <v>172133</v>
      </c>
      <c r="P27" s="23">
        <f t="shared" si="14"/>
        <v>174070</v>
      </c>
      <c r="Q27" s="23">
        <f t="shared" si="14"/>
        <v>179007</v>
      </c>
    </row>
    <row r="28" spans="1:17" ht="11.45" customHeight="1">
      <c r="A28" s="62" t="s">
        <v>110</v>
      </c>
      <c r="B28" s="25">
        <f t="shared" si="14"/>
        <v>130107</v>
      </c>
      <c r="C28" s="25">
        <f t="shared" si="14"/>
        <v>128880</v>
      </c>
      <c r="D28" s="25">
        <f t="shared" si="14"/>
        <v>130307</v>
      </c>
      <c r="E28" s="25">
        <f t="shared" si="14"/>
        <v>138468</v>
      </c>
      <c r="F28" s="25">
        <f t="shared" si="14"/>
        <v>151498</v>
      </c>
      <c r="G28" s="25">
        <f t="shared" si="14"/>
        <v>156922</v>
      </c>
      <c r="H28" s="25">
        <f t="shared" si="14"/>
        <v>172174</v>
      </c>
      <c r="I28" s="25">
        <f t="shared" si="14"/>
        <v>183079</v>
      </c>
      <c r="J28" s="25">
        <f t="shared" si="14"/>
        <v>190924</v>
      </c>
      <c r="K28" s="25">
        <f t="shared" si="14"/>
        <v>166997</v>
      </c>
      <c r="L28" s="25">
        <f t="shared" si="14"/>
        <v>194435</v>
      </c>
      <c r="M28" s="25">
        <f t="shared" si="14"/>
        <v>204559</v>
      </c>
      <c r="N28" s="25">
        <f t="shared" si="14"/>
        <v>202055</v>
      </c>
      <c r="O28" s="25">
        <f t="shared" si="14"/>
        <v>210456</v>
      </c>
      <c r="P28" s="25">
        <f t="shared" si="14"/>
        <v>214257</v>
      </c>
      <c r="Q28" s="25">
        <f t="shared" si="14"/>
        <v>225234</v>
      </c>
    </row>
    <row r="30" spans="1:17" ht="11.45" customHeight="1">
      <c r="A30" s="14" t="s">
        <v>113</v>
      </c>
      <c r="B30" s="15"/>
      <c r="C30" s="15"/>
      <c r="D30" s="15"/>
      <c r="E30" s="15"/>
      <c r="F30" s="15"/>
      <c r="G30" s="15"/>
      <c r="H30" s="15"/>
      <c r="I30" s="15"/>
      <c r="J30" s="15"/>
      <c r="K30" s="15"/>
      <c r="L30" s="15"/>
      <c r="M30" s="15"/>
      <c r="N30" s="15"/>
      <c r="O30" s="15"/>
      <c r="P30" s="15"/>
      <c r="Q30" s="15"/>
    </row>
    <row r="31" spans="1:17" ht="11.45" customHeight="1">
      <c r="A31" s="80" t="s">
        <v>114</v>
      </c>
      <c r="B31" s="81">
        <f t="shared" ref="B31:Q31" si="15">SUM(B32:B34)</f>
        <v>832633942</v>
      </c>
      <c r="C31" s="81">
        <f t="shared" si="15"/>
        <v>810430843</v>
      </c>
      <c r="D31" s="81">
        <f t="shared" si="15"/>
        <v>803395607</v>
      </c>
      <c r="E31" s="81">
        <f t="shared" si="15"/>
        <v>837952011</v>
      </c>
      <c r="F31" s="81">
        <f t="shared" si="15"/>
        <v>916013967</v>
      </c>
      <c r="G31" s="81">
        <f t="shared" si="15"/>
        <v>983172940</v>
      </c>
      <c r="H31" s="81">
        <f t="shared" si="15"/>
        <v>1039067013</v>
      </c>
      <c r="I31" s="81">
        <f t="shared" si="15"/>
        <v>1124015283</v>
      </c>
      <c r="J31" s="81">
        <f t="shared" si="15"/>
        <v>1126702106</v>
      </c>
      <c r="K31" s="81">
        <f t="shared" si="15"/>
        <v>1054492714</v>
      </c>
      <c r="L31" s="81">
        <f t="shared" si="15"/>
        <v>1084426488</v>
      </c>
      <c r="M31" s="81">
        <f t="shared" si="15"/>
        <v>1154047847</v>
      </c>
      <c r="N31" s="81">
        <f t="shared" si="15"/>
        <v>1157296536</v>
      </c>
      <c r="O31" s="81">
        <f t="shared" si="15"/>
        <v>1178474911</v>
      </c>
      <c r="P31" s="81">
        <f t="shared" si="15"/>
        <v>1239037573</v>
      </c>
      <c r="Q31" s="81">
        <f t="shared" si="15"/>
        <v>1312097321</v>
      </c>
    </row>
    <row r="32" spans="1:17" ht="11.45" customHeight="1">
      <c r="A32" s="61" t="s">
        <v>35</v>
      </c>
      <c r="B32" s="23">
        <v>153244548</v>
      </c>
      <c r="C32" s="23">
        <v>150485249</v>
      </c>
      <c r="D32" s="23">
        <v>148167691</v>
      </c>
      <c r="E32" s="23">
        <v>152488628</v>
      </c>
      <c r="F32" s="23">
        <v>159236702</v>
      </c>
      <c r="G32" s="23">
        <v>164959049</v>
      </c>
      <c r="H32" s="23">
        <v>170045209</v>
      </c>
      <c r="I32" s="23">
        <v>177999051</v>
      </c>
      <c r="J32" s="23">
        <v>171726882</v>
      </c>
      <c r="K32" s="23">
        <v>163759483</v>
      </c>
      <c r="L32" s="23">
        <v>165461675</v>
      </c>
      <c r="M32" s="23">
        <v>167991195</v>
      </c>
      <c r="N32" s="23">
        <v>160767883</v>
      </c>
      <c r="O32" s="23">
        <v>153003533</v>
      </c>
      <c r="P32" s="23">
        <v>154088799</v>
      </c>
      <c r="Q32" s="23">
        <v>161747610</v>
      </c>
    </row>
    <row r="33" spans="1:17" ht="11.45" customHeight="1">
      <c r="A33" s="61" t="s">
        <v>109</v>
      </c>
      <c r="B33" s="23">
        <v>474092128</v>
      </c>
      <c r="C33" s="23">
        <v>465611346</v>
      </c>
      <c r="D33" s="23">
        <v>463714894</v>
      </c>
      <c r="E33" s="23">
        <v>491166761</v>
      </c>
      <c r="F33" s="23">
        <v>534374336</v>
      </c>
      <c r="G33" s="23">
        <v>577746714</v>
      </c>
      <c r="H33" s="23">
        <v>616771531</v>
      </c>
      <c r="I33" s="23">
        <v>665959269</v>
      </c>
      <c r="J33" s="23">
        <v>663762022</v>
      </c>
      <c r="K33" s="23">
        <v>611852885</v>
      </c>
      <c r="L33" s="23">
        <v>623437190</v>
      </c>
      <c r="M33" s="23">
        <v>677956360</v>
      </c>
      <c r="N33" s="23">
        <v>680810367</v>
      </c>
      <c r="O33" s="23">
        <v>698271245</v>
      </c>
      <c r="P33" s="23">
        <v>741129230</v>
      </c>
      <c r="Q33" s="23">
        <v>796277154</v>
      </c>
    </row>
    <row r="34" spans="1:17" ht="11.45" customHeight="1">
      <c r="A34" s="61" t="s">
        <v>110</v>
      </c>
      <c r="B34" s="23">
        <v>205297266</v>
      </c>
      <c r="C34" s="23">
        <v>194334248</v>
      </c>
      <c r="D34" s="23">
        <v>191513022</v>
      </c>
      <c r="E34" s="23">
        <v>194296622</v>
      </c>
      <c r="F34" s="23">
        <v>222402929</v>
      </c>
      <c r="G34" s="23">
        <v>240467177</v>
      </c>
      <c r="H34" s="23">
        <v>252250273</v>
      </c>
      <c r="I34" s="23">
        <v>280056963</v>
      </c>
      <c r="J34" s="23">
        <v>291213202</v>
      </c>
      <c r="K34" s="23">
        <v>278880346</v>
      </c>
      <c r="L34" s="23">
        <v>295527623</v>
      </c>
      <c r="M34" s="23">
        <v>308100292</v>
      </c>
      <c r="N34" s="23">
        <v>315718286</v>
      </c>
      <c r="O34" s="23">
        <v>327200133</v>
      </c>
      <c r="P34" s="23">
        <v>343819544</v>
      </c>
      <c r="Q34" s="23">
        <v>354072557</v>
      </c>
    </row>
    <row r="35" spans="1:17" ht="11.45" customHeight="1">
      <c r="A35" s="82" t="s">
        <v>98</v>
      </c>
      <c r="B35" s="83">
        <f t="shared" ref="B35:Q35" si="16">SUM(B36:B37)</f>
        <v>10460006.662032075</v>
      </c>
      <c r="C35" s="83">
        <f t="shared" si="16"/>
        <v>10292873.69628167</v>
      </c>
      <c r="D35" s="83">
        <f t="shared" si="16"/>
        <v>10361522.583363034</v>
      </c>
      <c r="E35" s="83">
        <f t="shared" si="16"/>
        <v>10878980.386933841</v>
      </c>
      <c r="F35" s="83">
        <f t="shared" si="16"/>
        <v>11910383.694724271</v>
      </c>
      <c r="G35" s="83">
        <f t="shared" si="16"/>
        <v>12337099.539371319</v>
      </c>
      <c r="H35" s="83">
        <f t="shared" si="16"/>
        <v>13332423.118183384</v>
      </c>
      <c r="I35" s="83">
        <f t="shared" si="16"/>
        <v>14081013.49016693</v>
      </c>
      <c r="J35" s="83">
        <f t="shared" si="16"/>
        <v>14398366.964709423</v>
      </c>
      <c r="K35" s="83">
        <f t="shared" si="16"/>
        <v>12648495.035410319</v>
      </c>
      <c r="L35" s="83">
        <f t="shared" si="16"/>
        <v>14512159.444659544</v>
      </c>
      <c r="M35" s="83">
        <f t="shared" si="16"/>
        <v>14949444.445574932</v>
      </c>
      <c r="N35" s="83">
        <f t="shared" si="16"/>
        <v>14496977.8736155</v>
      </c>
      <c r="O35" s="83">
        <f t="shared" si="16"/>
        <v>14409595.742449291</v>
      </c>
      <c r="P35" s="83">
        <f t="shared" si="16"/>
        <v>15478117.027768593</v>
      </c>
      <c r="Q35" s="83">
        <f t="shared" si="16"/>
        <v>15643418.288663374</v>
      </c>
    </row>
    <row r="36" spans="1:17" ht="11.45" customHeight="1">
      <c r="A36" s="61" t="s">
        <v>111</v>
      </c>
      <c r="B36" s="23">
        <v>3475327.3276574044</v>
      </c>
      <c r="C36" s="23">
        <v>3399605.8091336889</v>
      </c>
      <c r="D36" s="23">
        <v>3311382.9889539802</v>
      </c>
      <c r="E36" s="23">
        <v>3444399.2222764632</v>
      </c>
      <c r="F36" s="23">
        <v>3660996.1233936273</v>
      </c>
      <c r="G36" s="23">
        <v>3702190.7469490105</v>
      </c>
      <c r="H36" s="23">
        <v>3945395.4030412324</v>
      </c>
      <c r="I36" s="23">
        <v>4090137.9335922389</v>
      </c>
      <c r="J36" s="23">
        <v>4043439.5936544128</v>
      </c>
      <c r="K36" s="23">
        <v>3688662.1618511169</v>
      </c>
      <c r="L36" s="23">
        <v>3811207.3596204668</v>
      </c>
      <c r="M36" s="23">
        <v>3881450.4999999995</v>
      </c>
      <c r="N36" s="23">
        <v>3825944.348823857</v>
      </c>
      <c r="O36" s="23">
        <v>3786755.2980166269</v>
      </c>
      <c r="P36" s="23">
        <v>4134734.2532846169</v>
      </c>
      <c r="Q36" s="23">
        <v>4196506.2865048479</v>
      </c>
    </row>
    <row r="37" spans="1:17" ht="11.45" customHeight="1">
      <c r="A37" s="62" t="s">
        <v>110</v>
      </c>
      <c r="B37" s="25">
        <v>6984679.3343746699</v>
      </c>
      <c r="C37" s="25">
        <v>6893267.8871479807</v>
      </c>
      <c r="D37" s="25">
        <v>7050139.5944090541</v>
      </c>
      <c r="E37" s="25">
        <v>7434581.1646573767</v>
      </c>
      <c r="F37" s="25">
        <v>8249387.5713306442</v>
      </c>
      <c r="G37" s="25">
        <v>8634908.7924223095</v>
      </c>
      <c r="H37" s="25">
        <v>9387027.7151421513</v>
      </c>
      <c r="I37" s="25">
        <v>9990875.5565746911</v>
      </c>
      <c r="J37" s="25">
        <v>10354927.371055011</v>
      </c>
      <c r="K37" s="25">
        <v>8959832.8735592011</v>
      </c>
      <c r="L37" s="25">
        <v>10700952.085039077</v>
      </c>
      <c r="M37" s="25">
        <v>11067993.945574932</v>
      </c>
      <c r="N37" s="25">
        <v>10671033.524791643</v>
      </c>
      <c r="O37" s="25">
        <v>10622840.444432665</v>
      </c>
      <c r="P37" s="25">
        <v>11343382.774483977</v>
      </c>
      <c r="Q37" s="25">
        <v>11446912.002158526</v>
      </c>
    </row>
    <row r="39" spans="1:17" ht="11.45" customHeight="1">
      <c r="A39" s="14" t="s">
        <v>115</v>
      </c>
      <c r="B39" s="15">
        <f t="shared" ref="B39:Q39" si="17">SUM(B40,B44)</f>
        <v>7198.9502021702829</v>
      </c>
      <c r="C39" s="15">
        <f t="shared" si="17"/>
        <v>7295.6914828231411</v>
      </c>
      <c r="D39" s="15">
        <f t="shared" si="17"/>
        <v>7339.3004804114635</v>
      </c>
      <c r="E39" s="15">
        <f t="shared" si="17"/>
        <v>7548.5400039049709</v>
      </c>
      <c r="F39" s="15">
        <f t="shared" si="17"/>
        <v>8100.8522706658759</v>
      </c>
      <c r="G39" s="15">
        <f t="shared" si="17"/>
        <v>8409.3922004646265</v>
      </c>
      <c r="H39" s="15">
        <f t="shared" si="17"/>
        <v>8716.8017091609181</v>
      </c>
      <c r="I39" s="15">
        <f t="shared" si="17"/>
        <v>9131.3463005401809</v>
      </c>
      <c r="J39" s="15">
        <f t="shared" si="17"/>
        <v>9188.3333624242205</v>
      </c>
      <c r="K39" s="15">
        <f t="shared" si="17"/>
        <v>8971.4177299160347</v>
      </c>
      <c r="L39" s="15">
        <f t="shared" si="17"/>
        <v>8822.8407649430101</v>
      </c>
      <c r="M39" s="15">
        <f t="shared" si="17"/>
        <v>8887.8446865576552</v>
      </c>
      <c r="N39" s="15">
        <f t="shared" si="17"/>
        <v>8730.2189274821467</v>
      </c>
      <c r="O39" s="15">
        <f t="shared" si="17"/>
        <v>8638.446531378484</v>
      </c>
      <c r="P39" s="15">
        <f t="shared" si="17"/>
        <v>8695.5593745664737</v>
      </c>
      <c r="Q39" s="15">
        <f t="shared" si="17"/>
        <v>8854.0777976351601</v>
      </c>
    </row>
    <row r="40" spans="1:17" ht="11.45" customHeight="1">
      <c r="A40" s="80" t="s">
        <v>22</v>
      </c>
      <c r="B40" s="81">
        <f t="shared" ref="B40:Q40" si="18">SUM(B41:B43)</f>
        <v>6846.4107876743574</v>
      </c>
      <c r="C40" s="81">
        <f t="shared" si="18"/>
        <v>6942.6317707120143</v>
      </c>
      <c r="D40" s="81">
        <f t="shared" si="18"/>
        <v>6984.5529161419572</v>
      </c>
      <c r="E40" s="81">
        <f t="shared" si="18"/>
        <v>7186.1700293099775</v>
      </c>
      <c r="F40" s="81">
        <f t="shared" si="18"/>
        <v>7714.2695837251576</v>
      </c>
      <c r="G40" s="81">
        <f t="shared" si="18"/>
        <v>8012.4535038319264</v>
      </c>
      <c r="H40" s="81">
        <f t="shared" si="18"/>
        <v>8286.4971496422313</v>
      </c>
      <c r="I40" s="81">
        <f t="shared" si="18"/>
        <v>8674.1248041338531</v>
      </c>
      <c r="J40" s="81">
        <f t="shared" si="18"/>
        <v>8712.1586892027863</v>
      </c>
      <c r="K40" s="81">
        <f t="shared" si="18"/>
        <v>8503.9625597515696</v>
      </c>
      <c r="L40" s="81">
        <f t="shared" si="18"/>
        <v>8335.4076947710928</v>
      </c>
      <c r="M40" s="81">
        <f t="shared" si="18"/>
        <v>8382.0216212866271</v>
      </c>
      <c r="N40" s="81">
        <f t="shared" si="18"/>
        <v>8227.9638826424234</v>
      </c>
      <c r="O40" s="81">
        <f t="shared" si="18"/>
        <v>8140.4790264708236</v>
      </c>
      <c r="P40" s="81">
        <f t="shared" si="18"/>
        <v>8197.3767479121143</v>
      </c>
      <c r="Q40" s="81">
        <f t="shared" si="18"/>
        <v>8346.0790641255444</v>
      </c>
    </row>
    <row r="41" spans="1:17" ht="11.45" customHeight="1">
      <c r="A41" s="61" t="s">
        <v>35</v>
      </c>
      <c r="B41" s="23">
        <v>1111.6791794580779</v>
      </c>
      <c r="C41" s="23">
        <v>1119.964493997719</v>
      </c>
      <c r="D41" s="23">
        <v>1129.4020207510389</v>
      </c>
      <c r="E41" s="23">
        <v>1193.9831382658069</v>
      </c>
      <c r="F41" s="23">
        <v>1258.975034828434</v>
      </c>
      <c r="G41" s="23">
        <v>1260.9413055768091</v>
      </c>
      <c r="H41" s="23">
        <v>1258.9480599795561</v>
      </c>
      <c r="I41" s="23">
        <v>1286.9801684753788</v>
      </c>
      <c r="J41" s="23">
        <v>1269.600597225279</v>
      </c>
      <c r="K41" s="23">
        <v>1238.5895395428481</v>
      </c>
      <c r="L41" s="23">
        <v>1217.7525983914409</v>
      </c>
      <c r="M41" s="23">
        <v>1227.9394435907052</v>
      </c>
      <c r="N41" s="23">
        <v>1204.5762137365803</v>
      </c>
      <c r="O41" s="23">
        <v>1173.5918106400793</v>
      </c>
      <c r="P41" s="23">
        <v>1137.2300000561672</v>
      </c>
      <c r="Q41" s="23">
        <v>1103.3234132134801</v>
      </c>
    </row>
    <row r="42" spans="1:17" ht="11.45" customHeight="1">
      <c r="A42" s="61" t="s">
        <v>109</v>
      </c>
      <c r="B42" s="23">
        <v>3042.9247642298865</v>
      </c>
      <c r="C42" s="23">
        <v>3069.2690704615593</v>
      </c>
      <c r="D42" s="23">
        <v>3045.004728029151</v>
      </c>
      <c r="E42" s="23">
        <v>3120.6763645017113</v>
      </c>
      <c r="F42" s="23">
        <v>3315.9883565960808</v>
      </c>
      <c r="G42" s="23">
        <v>3430.4186741452613</v>
      </c>
      <c r="H42" s="23">
        <v>3574.0013321521365</v>
      </c>
      <c r="I42" s="23">
        <v>3714.792039380402</v>
      </c>
      <c r="J42" s="23">
        <v>3711.0011143054735</v>
      </c>
      <c r="K42" s="23">
        <v>3617.2940198872575</v>
      </c>
      <c r="L42" s="23">
        <v>3539.6684446958561</v>
      </c>
      <c r="M42" s="23">
        <v>3612.3144757361515</v>
      </c>
      <c r="N42" s="23">
        <v>3549.5668684052744</v>
      </c>
      <c r="O42" s="23">
        <v>3515.7424981324807</v>
      </c>
      <c r="P42" s="23">
        <v>3591.9803187576567</v>
      </c>
      <c r="Q42" s="23">
        <v>3725.516078160827</v>
      </c>
    </row>
    <row r="43" spans="1:17" ht="11.45" customHeight="1">
      <c r="A43" s="61" t="s">
        <v>110</v>
      </c>
      <c r="B43" s="23">
        <v>2691.8068439863928</v>
      </c>
      <c r="C43" s="23">
        <v>2753.3982062527357</v>
      </c>
      <c r="D43" s="23">
        <v>2810.1461673617678</v>
      </c>
      <c r="E43" s="23">
        <v>2871.510526542459</v>
      </c>
      <c r="F43" s="23">
        <v>3139.306192300643</v>
      </c>
      <c r="G43" s="23">
        <v>3321.0935241098559</v>
      </c>
      <c r="H43" s="23">
        <v>3453.5477575105388</v>
      </c>
      <c r="I43" s="23">
        <v>3672.3525962780718</v>
      </c>
      <c r="J43" s="23">
        <v>3731.556977672034</v>
      </c>
      <c r="K43" s="23">
        <v>3648.0790003214634</v>
      </c>
      <c r="L43" s="23">
        <v>3577.9866516837956</v>
      </c>
      <c r="M43" s="23">
        <v>3541.76770195977</v>
      </c>
      <c r="N43" s="23">
        <v>3473.8208005005699</v>
      </c>
      <c r="O43" s="23">
        <v>3451.1447176982638</v>
      </c>
      <c r="P43" s="23">
        <v>3468.1664290982899</v>
      </c>
      <c r="Q43" s="23">
        <v>3517.239572751238</v>
      </c>
    </row>
    <row r="44" spans="1:17" ht="11.45" customHeight="1">
      <c r="A44" s="82" t="s">
        <v>32</v>
      </c>
      <c r="B44" s="83">
        <f t="shared" ref="B44:Q44" si="19">SUM(B45:B46)</f>
        <v>352.53941449592503</v>
      </c>
      <c r="C44" s="83">
        <f t="shared" si="19"/>
        <v>353.059712111127</v>
      </c>
      <c r="D44" s="83">
        <f t="shared" si="19"/>
        <v>354.74756426950603</v>
      </c>
      <c r="E44" s="83">
        <f t="shared" si="19"/>
        <v>362.36997459499298</v>
      </c>
      <c r="F44" s="83">
        <f t="shared" si="19"/>
        <v>386.58268694071796</v>
      </c>
      <c r="G44" s="83">
        <f t="shared" si="19"/>
        <v>396.93869663270004</v>
      </c>
      <c r="H44" s="83">
        <f t="shared" si="19"/>
        <v>430.30455951868606</v>
      </c>
      <c r="I44" s="83">
        <f t="shared" si="19"/>
        <v>457.22149640632699</v>
      </c>
      <c r="J44" s="83">
        <f t="shared" si="19"/>
        <v>476.17467322143403</v>
      </c>
      <c r="K44" s="83">
        <f t="shared" si="19"/>
        <v>467.45517016446502</v>
      </c>
      <c r="L44" s="83">
        <f t="shared" si="19"/>
        <v>487.43307017191796</v>
      </c>
      <c r="M44" s="83">
        <f t="shared" si="19"/>
        <v>505.82306527102799</v>
      </c>
      <c r="N44" s="83">
        <f t="shared" si="19"/>
        <v>502.25504483972304</v>
      </c>
      <c r="O44" s="83">
        <f t="shared" si="19"/>
        <v>497.96750490765999</v>
      </c>
      <c r="P44" s="83">
        <f t="shared" si="19"/>
        <v>498.18262665435998</v>
      </c>
      <c r="Q44" s="83">
        <f t="shared" si="19"/>
        <v>507.99873350961605</v>
      </c>
    </row>
    <row r="45" spans="1:17" ht="11.45" customHeight="1">
      <c r="A45" s="61" t="s">
        <v>111</v>
      </c>
      <c r="B45" s="23">
        <v>140.764184698516</v>
      </c>
      <c r="C45" s="23">
        <v>142.68345777006499</v>
      </c>
      <c r="D45" s="23">
        <v>140.45306990332801</v>
      </c>
      <c r="E45" s="23">
        <v>139.37869245377499</v>
      </c>
      <c r="F45" s="23">
        <v>143.15455148988497</v>
      </c>
      <c r="G45" s="23">
        <v>144.714912287858</v>
      </c>
      <c r="H45" s="23">
        <v>156.82535164983102</v>
      </c>
      <c r="I45" s="23">
        <v>163.54681008544298</v>
      </c>
      <c r="J45" s="23">
        <v>169.86667752545799</v>
      </c>
      <c r="K45" s="23">
        <v>167.69270879818097</v>
      </c>
      <c r="L45" s="23">
        <v>171.04420395342299</v>
      </c>
      <c r="M45" s="23">
        <v>171.92107161284099</v>
      </c>
      <c r="N45" s="23">
        <v>170.28510664713701</v>
      </c>
      <c r="O45" s="23">
        <v>167.11369318372999</v>
      </c>
      <c r="P45" s="23">
        <v>164.35412550582097</v>
      </c>
      <c r="Q45" s="23">
        <v>165.67674900357699</v>
      </c>
    </row>
    <row r="46" spans="1:17" ht="11.45" customHeight="1">
      <c r="A46" s="62" t="s">
        <v>110</v>
      </c>
      <c r="B46" s="25">
        <v>211.775229797409</v>
      </c>
      <c r="C46" s="25">
        <v>210.37625434106201</v>
      </c>
      <c r="D46" s="25">
        <v>214.29449436617801</v>
      </c>
      <c r="E46" s="25">
        <v>222.99128214121797</v>
      </c>
      <c r="F46" s="25">
        <v>243.428135450833</v>
      </c>
      <c r="G46" s="25">
        <v>252.22378434484202</v>
      </c>
      <c r="H46" s="25">
        <v>273.47920786885504</v>
      </c>
      <c r="I46" s="25">
        <v>293.67468632088401</v>
      </c>
      <c r="J46" s="25">
        <v>306.30799569597605</v>
      </c>
      <c r="K46" s="25">
        <v>299.76246136628401</v>
      </c>
      <c r="L46" s="25">
        <v>316.38886621849497</v>
      </c>
      <c r="M46" s="25">
        <v>333.901993658187</v>
      </c>
      <c r="N46" s="25">
        <v>331.96993819258603</v>
      </c>
      <c r="O46" s="25">
        <v>330.85381172392999</v>
      </c>
      <c r="P46" s="25">
        <v>333.82850114853898</v>
      </c>
      <c r="Q46" s="25">
        <v>342.32198450603903</v>
      </c>
    </row>
    <row r="48" spans="1:17" ht="11.45" customHeight="1">
      <c r="A48" s="14" t="s">
        <v>116</v>
      </c>
      <c r="B48" s="15">
        <f t="shared" ref="B48:Q48" si="20">SUM(B49,B53)</f>
        <v>7198.9502021702829</v>
      </c>
      <c r="C48" s="15">
        <f t="shared" si="20"/>
        <v>7193.1673034437617</v>
      </c>
      <c r="D48" s="15">
        <f t="shared" si="20"/>
        <v>7126.6208315165804</v>
      </c>
      <c r="E48" s="15">
        <f t="shared" si="20"/>
        <v>7383.8458705790817</v>
      </c>
      <c r="F48" s="15">
        <f t="shared" si="20"/>
        <v>8004.7802315202098</v>
      </c>
      <c r="G48" s="15">
        <f t="shared" si="20"/>
        <v>8351.4992702445779</v>
      </c>
      <c r="H48" s="15">
        <f t="shared" si="20"/>
        <v>8651.5308105536988</v>
      </c>
      <c r="I48" s="15">
        <f t="shared" si="20"/>
        <v>9078.5662398143668</v>
      </c>
      <c r="J48" s="15">
        <f t="shared" si="20"/>
        <v>9081.843379290096</v>
      </c>
      <c r="K48" s="15">
        <f t="shared" si="20"/>
        <v>8216.8009958065868</v>
      </c>
      <c r="L48" s="15">
        <f t="shared" si="20"/>
        <v>8240.4874881122487</v>
      </c>
      <c r="M48" s="15">
        <f t="shared" si="20"/>
        <v>8538.5336416947957</v>
      </c>
      <c r="N48" s="15">
        <f t="shared" si="20"/>
        <v>8297.1556305189497</v>
      </c>
      <c r="O48" s="15">
        <f t="shared" si="20"/>
        <v>8248.8054351592127</v>
      </c>
      <c r="P48" s="15">
        <f t="shared" si="20"/>
        <v>8384.7041770782653</v>
      </c>
      <c r="Q48" s="15">
        <f t="shared" si="20"/>
        <v>8612.9011000189075</v>
      </c>
    </row>
    <row r="49" spans="1:17" ht="11.45" customHeight="1">
      <c r="A49" s="80" t="s">
        <v>22</v>
      </c>
      <c r="B49" s="81">
        <f t="shared" ref="B49:Q49" si="21">SUM(B50:B52)</f>
        <v>6846.4107876743574</v>
      </c>
      <c r="C49" s="81">
        <f t="shared" si="21"/>
        <v>6847.6810359648898</v>
      </c>
      <c r="D49" s="81">
        <f t="shared" si="21"/>
        <v>6783.9392160372954</v>
      </c>
      <c r="E49" s="81">
        <f t="shared" si="21"/>
        <v>7028.6800352469745</v>
      </c>
      <c r="F49" s="81">
        <f t="shared" si="21"/>
        <v>7623.6788613715435</v>
      </c>
      <c r="G49" s="81">
        <f t="shared" si="21"/>
        <v>7958.5877405939746</v>
      </c>
      <c r="H49" s="81">
        <f t="shared" si="21"/>
        <v>8223.6924747096382</v>
      </c>
      <c r="I49" s="81">
        <f t="shared" si="21"/>
        <v>8624.9897999421264</v>
      </c>
      <c r="J49" s="81">
        <f t="shared" si="21"/>
        <v>8615.9450952865627</v>
      </c>
      <c r="K49" s="81">
        <f t="shared" si="21"/>
        <v>7801.9638571463984</v>
      </c>
      <c r="L49" s="81">
        <f t="shared" si="21"/>
        <v>7780.3159608840833</v>
      </c>
      <c r="M49" s="81">
        <f t="shared" si="21"/>
        <v>8064.3489871164311</v>
      </c>
      <c r="N49" s="81">
        <f t="shared" si="21"/>
        <v>7839.9819864612191</v>
      </c>
      <c r="O49" s="81">
        <f t="shared" si="21"/>
        <v>7795.5053450579162</v>
      </c>
      <c r="P49" s="81">
        <f t="shared" si="21"/>
        <v>7926.7874702636218</v>
      </c>
      <c r="Q49" s="81">
        <f t="shared" si="21"/>
        <v>8133.2936821917501</v>
      </c>
    </row>
    <row r="50" spans="1:17" ht="11.45" customHeight="1">
      <c r="A50" s="61" t="s">
        <v>35</v>
      </c>
      <c r="B50" s="23">
        <v>1111.6791794580779</v>
      </c>
      <c r="C50" s="23">
        <v>1111.3303753552129</v>
      </c>
      <c r="D50" s="23">
        <v>1121.075933179681</v>
      </c>
      <c r="E50" s="23">
        <v>1175.6699169023807</v>
      </c>
      <c r="F50" s="23">
        <v>1232.616104774833</v>
      </c>
      <c r="G50" s="23">
        <v>1236.9099832824461</v>
      </c>
      <c r="H50" s="23">
        <v>1247.1269186623708</v>
      </c>
      <c r="I50" s="23">
        <v>1278.3386900827127</v>
      </c>
      <c r="J50" s="23">
        <v>1239.3324381821158</v>
      </c>
      <c r="K50" s="23">
        <v>1145.1260185636779</v>
      </c>
      <c r="L50" s="23">
        <v>1148.110038231117</v>
      </c>
      <c r="M50" s="23">
        <v>1177.521673352174</v>
      </c>
      <c r="N50" s="23">
        <v>1092.7312277253068</v>
      </c>
      <c r="O50" s="23">
        <v>1016.4839816498602</v>
      </c>
      <c r="P50" s="23">
        <v>962.76172049801505</v>
      </c>
      <c r="Q50" s="23">
        <v>969.40515697466606</v>
      </c>
    </row>
    <row r="51" spans="1:17" ht="11.45" customHeight="1">
      <c r="A51" s="61" t="s">
        <v>109</v>
      </c>
      <c r="B51" s="23">
        <v>3042.9247642298865</v>
      </c>
      <c r="C51" s="23">
        <v>3001.2438662289724</v>
      </c>
      <c r="D51" s="23">
        <v>2917.7427452622378</v>
      </c>
      <c r="E51" s="23">
        <v>3039.3372286000781</v>
      </c>
      <c r="F51" s="23">
        <v>3269.5183326029855</v>
      </c>
      <c r="G51" s="23">
        <v>3411.119135573862</v>
      </c>
      <c r="H51" s="23">
        <v>3540.8683573484709</v>
      </c>
      <c r="I51" s="23">
        <v>3687.8485103105941</v>
      </c>
      <c r="J51" s="23">
        <v>3671.6840468435398</v>
      </c>
      <c r="K51" s="23">
        <v>3332.1112547990506</v>
      </c>
      <c r="L51" s="23">
        <v>3335.5732429045902</v>
      </c>
      <c r="M51" s="23">
        <v>3513.7832811200269</v>
      </c>
      <c r="N51" s="23">
        <v>3433.2161009851006</v>
      </c>
      <c r="O51" s="23">
        <v>3425.7714872456627</v>
      </c>
      <c r="P51" s="23">
        <v>3527.2494310077209</v>
      </c>
      <c r="Q51" s="23">
        <v>3684.2379381093169</v>
      </c>
    </row>
    <row r="52" spans="1:17" ht="11.45" customHeight="1">
      <c r="A52" s="61" t="s">
        <v>110</v>
      </c>
      <c r="B52" s="23">
        <v>2691.8068439863928</v>
      </c>
      <c r="C52" s="23">
        <v>2735.1067943807047</v>
      </c>
      <c r="D52" s="23">
        <v>2745.1205375953764</v>
      </c>
      <c r="E52" s="23">
        <v>2813.6728897445159</v>
      </c>
      <c r="F52" s="23">
        <v>3121.5444239937256</v>
      </c>
      <c r="G52" s="23">
        <v>3310.5586217376667</v>
      </c>
      <c r="H52" s="23">
        <v>3435.6971986987955</v>
      </c>
      <c r="I52" s="23">
        <v>3658.8025995488201</v>
      </c>
      <c r="J52" s="23">
        <v>3704.9286102609085</v>
      </c>
      <c r="K52" s="23">
        <v>3324.7265837836694</v>
      </c>
      <c r="L52" s="23">
        <v>3296.6326797483757</v>
      </c>
      <c r="M52" s="23">
        <v>3373.0440326442304</v>
      </c>
      <c r="N52" s="23">
        <v>3314.0346577508117</v>
      </c>
      <c r="O52" s="23">
        <v>3353.2498761623933</v>
      </c>
      <c r="P52" s="23">
        <v>3436.7763187578857</v>
      </c>
      <c r="Q52" s="23">
        <v>3479.6505871077675</v>
      </c>
    </row>
    <row r="53" spans="1:17" ht="11.45" customHeight="1">
      <c r="A53" s="82" t="s">
        <v>32</v>
      </c>
      <c r="B53" s="83">
        <f t="shared" ref="B53:Q53" si="22">SUM(B54:B55)</f>
        <v>352.53941449592503</v>
      </c>
      <c r="C53" s="83">
        <f t="shared" si="22"/>
        <v>345.48626747887204</v>
      </c>
      <c r="D53" s="83">
        <f t="shared" si="22"/>
        <v>342.68161547928503</v>
      </c>
      <c r="E53" s="83">
        <f t="shared" si="22"/>
        <v>355.16583533210701</v>
      </c>
      <c r="F53" s="83">
        <f t="shared" si="22"/>
        <v>381.10137014866604</v>
      </c>
      <c r="G53" s="83">
        <f t="shared" si="22"/>
        <v>392.911529650604</v>
      </c>
      <c r="H53" s="83">
        <f t="shared" si="22"/>
        <v>427.83833584406102</v>
      </c>
      <c r="I53" s="83">
        <f t="shared" si="22"/>
        <v>453.576439872241</v>
      </c>
      <c r="J53" s="83">
        <f t="shared" si="22"/>
        <v>465.898284003534</v>
      </c>
      <c r="K53" s="83">
        <f t="shared" si="22"/>
        <v>414.83713866018894</v>
      </c>
      <c r="L53" s="83">
        <f t="shared" si="22"/>
        <v>460.17152722816598</v>
      </c>
      <c r="M53" s="83">
        <f t="shared" si="22"/>
        <v>474.18465457836498</v>
      </c>
      <c r="N53" s="83">
        <f t="shared" si="22"/>
        <v>457.17364405773105</v>
      </c>
      <c r="O53" s="83">
        <f t="shared" si="22"/>
        <v>453.30009010129601</v>
      </c>
      <c r="P53" s="83">
        <f t="shared" si="22"/>
        <v>457.91670681464404</v>
      </c>
      <c r="Q53" s="83">
        <f t="shared" si="22"/>
        <v>479.60741782715701</v>
      </c>
    </row>
    <row r="54" spans="1:17" ht="11.45" customHeight="1">
      <c r="A54" s="61" t="s">
        <v>111</v>
      </c>
      <c r="B54" s="23">
        <v>140.764184698516</v>
      </c>
      <c r="C54" s="23">
        <v>135.69234488207402</v>
      </c>
      <c r="D54" s="23">
        <v>130.476400744828</v>
      </c>
      <c r="E54" s="23">
        <v>132.17455319088901</v>
      </c>
      <c r="F54" s="23">
        <v>137.73580367474301</v>
      </c>
      <c r="G54" s="23">
        <v>141.15556560205999</v>
      </c>
      <c r="H54" s="23">
        <v>154.35912797520601</v>
      </c>
      <c r="I54" s="23">
        <v>161.11055254948201</v>
      </c>
      <c r="J54" s="23">
        <v>162.24819489311</v>
      </c>
      <c r="K54" s="23">
        <v>148.08890865661101</v>
      </c>
      <c r="L54" s="23">
        <v>148.46848724271501</v>
      </c>
      <c r="M54" s="23">
        <v>145.34066023647298</v>
      </c>
      <c r="N54" s="23">
        <v>145.24041263113801</v>
      </c>
      <c r="O54" s="23">
        <v>142.33993723863699</v>
      </c>
      <c r="P54" s="23">
        <v>144.14401843601897</v>
      </c>
      <c r="Q54" s="23">
        <v>148.64270326571301</v>
      </c>
    </row>
    <row r="55" spans="1:17" ht="11.45" customHeight="1">
      <c r="A55" s="62" t="s">
        <v>110</v>
      </c>
      <c r="B55" s="25">
        <v>211.775229797409</v>
      </c>
      <c r="C55" s="25">
        <v>209.79392259679798</v>
      </c>
      <c r="D55" s="25">
        <v>212.205214734457</v>
      </c>
      <c r="E55" s="25">
        <v>222.99128214121797</v>
      </c>
      <c r="F55" s="25">
        <v>243.36556647392302</v>
      </c>
      <c r="G55" s="25">
        <v>251.755964048544</v>
      </c>
      <c r="H55" s="25">
        <v>273.47920786885504</v>
      </c>
      <c r="I55" s="25">
        <v>292.46588732275899</v>
      </c>
      <c r="J55" s="25">
        <v>303.65008911042401</v>
      </c>
      <c r="K55" s="25">
        <v>266.74823000357793</v>
      </c>
      <c r="L55" s="25">
        <v>311.70303998545097</v>
      </c>
      <c r="M55" s="25">
        <v>328.84399434189203</v>
      </c>
      <c r="N55" s="25">
        <v>311.93323142659301</v>
      </c>
      <c r="O55" s="25">
        <v>310.96015286265902</v>
      </c>
      <c r="P55" s="25">
        <v>313.77268837862505</v>
      </c>
      <c r="Q55" s="25">
        <v>330.964714561444</v>
      </c>
    </row>
    <row r="57" spans="1:17" ht="11.45" customHeight="1">
      <c r="A57" s="14" t="s">
        <v>117</v>
      </c>
      <c r="B57" s="15"/>
      <c r="C57" s="15">
        <f t="shared" ref="C57:Q57" si="23">SUM(C58,C62)</f>
        <v>336.7062873918631</v>
      </c>
      <c r="D57" s="15">
        <f t="shared" si="23"/>
        <v>283.57400432732692</v>
      </c>
      <c r="E57" s="15">
        <f t="shared" si="23"/>
        <v>449.20453023251099</v>
      </c>
      <c r="F57" s="15">
        <f t="shared" si="23"/>
        <v>792.27727349991017</v>
      </c>
      <c r="G57" s="15">
        <f t="shared" si="23"/>
        <v>548.504936537753</v>
      </c>
      <c r="H57" s="15">
        <f t="shared" si="23"/>
        <v>547.37451543529698</v>
      </c>
      <c r="I57" s="15">
        <f t="shared" si="23"/>
        <v>654.5095981182651</v>
      </c>
      <c r="J57" s="15">
        <f t="shared" si="23"/>
        <v>296.95206862304508</v>
      </c>
      <c r="K57" s="15">
        <f t="shared" si="23"/>
        <v>23.049374230817019</v>
      </c>
      <c r="L57" s="15">
        <f t="shared" si="23"/>
        <v>91.388041765981058</v>
      </c>
      <c r="M57" s="15">
        <f t="shared" si="23"/>
        <v>304.96892835364707</v>
      </c>
      <c r="N57" s="15">
        <f t="shared" si="23"/>
        <v>82.339247663497019</v>
      </c>
      <c r="O57" s="15">
        <f t="shared" si="23"/>
        <v>148.19261063534108</v>
      </c>
      <c r="P57" s="15">
        <f t="shared" si="23"/>
        <v>297.077849926993</v>
      </c>
      <c r="Q57" s="15">
        <f t="shared" si="23"/>
        <v>398.4834298076907</v>
      </c>
    </row>
    <row r="58" spans="1:17" ht="11.45" customHeight="1">
      <c r="A58" s="80" t="s">
        <v>22</v>
      </c>
      <c r="B58" s="81"/>
      <c r="C58" s="81">
        <f t="shared" ref="C58:Q58" si="24">SUM(C59:C61)</f>
        <v>324.4346759601371</v>
      </c>
      <c r="D58" s="81">
        <f t="shared" si="24"/>
        <v>270.13483835242391</v>
      </c>
      <c r="E58" s="81">
        <f t="shared" si="24"/>
        <v>429.8308060905</v>
      </c>
      <c r="F58" s="81">
        <f t="shared" si="24"/>
        <v>756.3132473376611</v>
      </c>
      <c r="G58" s="81">
        <f t="shared" si="24"/>
        <v>526.39761302924705</v>
      </c>
      <c r="H58" s="81">
        <f t="shared" si="24"/>
        <v>502.25733873278693</v>
      </c>
      <c r="I58" s="81">
        <f t="shared" si="24"/>
        <v>615.84134741410003</v>
      </c>
      <c r="J58" s="81">
        <f t="shared" si="24"/>
        <v>266.24757799141412</v>
      </c>
      <c r="K58" s="81">
        <f t="shared" si="24"/>
        <v>20.017563471262008</v>
      </c>
      <c r="L58" s="81">
        <f t="shared" si="24"/>
        <v>59.658827942004052</v>
      </c>
      <c r="M58" s="81">
        <f t="shared" si="24"/>
        <v>274.82761943801307</v>
      </c>
      <c r="N58" s="81">
        <f t="shared" si="24"/>
        <v>74.155954278278017</v>
      </c>
      <c r="O58" s="81">
        <f t="shared" si="24"/>
        <v>140.72883675088008</v>
      </c>
      <c r="P58" s="81">
        <f t="shared" si="24"/>
        <v>285.11141436376897</v>
      </c>
      <c r="Q58" s="81">
        <f t="shared" si="24"/>
        <v>376.91600913591071</v>
      </c>
    </row>
    <row r="59" spans="1:17" ht="11.45" customHeight="1">
      <c r="A59" s="61" t="s">
        <v>35</v>
      </c>
      <c r="B59" s="23"/>
      <c r="C59" s="23">
        <v>45.341287188244053</v>
      </c>
      <c r="D59" s="23">
        <v>46.493499401922975</v>
      </c>
      <c r="E59" s="23">
        <v>101.63709016337107</v>
      </c>
      <c r="F59" s="23">
        <v>102.04786921122999</v>
      </c>
      <c r="G59" s="23">
        <v>39.02224339697802</v>
      </c>
      <c r="H59" s="23">
        <v>35.062727051349988</v>
      </c>
      <c r="I59" s="23">
        <v>65.088081144426013</v>
      </c>
      <c r="J59" s="23">
        <v>19.67640139850306</v>
      </c>
      <c r="K59" s="23">
        <v>6.0449149661720076</v>
      </c>
      <c r="L59" s="23">
        <v>16.219031497195935</v>
      </c>
      <c r="M59" s="23">
        <v>47.242817847867094</v>
      </c>
      <c r="N59" s="23">
        <v>13.692742794477983</v>
      </c>
      <c r="O59" s="23">
        <v>6.0715695521020674</v>
      </c>
      <c r="P59" s="23">
        <v>0.69416206469100494</v>
      </c>
      <c r="Q59" s="23">
        <v>3.1493858059149993</v>
      </c>
    </row>
    <row r="60" spans="1:17" ht="11.45" customHeight="1">
      <c r="A60" s="61" t="s">
        <v>109</v>
      </c>
      <c r="B60" s="23"/>
      <c r="C60" s="23">
        <v>127.77513170600713</v>
      </c>
      <c r="D60" s="23">
        <v>77.166483041923954</v>
      </c>
      <c r="E60" s="23">
        <v>177.10246194689398</v>
      </c>
      <c r="F60" s="23">
        <v>296.74281756870209</v>
      </c>
      <c r="G60" s="23">
        <v>215.86114302351206</v>
      </c>
      <c r="H60" s="23">
        <v>245.01348348120993</v>
      </c>
      <c r="I60" s="23">
        <v>242.22153270259795</v>
      </c>
      <c r="J60" s="23">
        <v>97.639900399405079</v>
      </c>
      <c r="K60" s="23">
        <v>7.7237310561170052</v>
      </c>
      <c r="L60" s="23">
        <v>23.805250282931105</v>
      </c>
      <c r="M60" s="23">
        <v>174.07685651462799</v>
      </c>
      <c r="N60" s="23">
        <v>38.68321814345606</v>
      </c>
      <c r="O60" s="23">
        <v>67.606455201540058</v>
      </c>
      <c r="P60" s="23">
        <v>177.66864609950898</v>
      </c>
      <c r="Q60" s="23">
        <v>234.96658487750295</v>
      </c>
    </row>
    <row r="61" spans="1:17" ht="11.45" customHeight="1">
      <c r="A61" s="61" t="s">
        <v>110</v>
      </c>
      <c r="B61" s="23"/>
      <c r="C61" s="23">
        <v>151.31825706588592</v>
      </c>
      <c r="D61" s="23">
        <v>146.47485590857696</v>
      </c>
      <c r="E61" s="23">
        <v>151.09125398023494</v>
      </c>
      <c r="F61" s="23">
        <v>357.52256055772898</v>
      </c>
      <c r="G61" s="23">
        <v>271.51422660875699</v>
      </c>
      <c r="H61" s="23">
        <v>222.18112820022705</v>
      </c>
      <c r="I61" s="23">
        <v>308.53173356707606</v>
      </c>
      <c r="J61" s="23">
        <v>148.93127619350599</v>
      </c>
      <c r="K61" s="23">
        <v>6.2489174489729944</v>
      </c>
      <c r="L61" s="23">
        <v>19.634546161877008</v>
      </c>
      <c r="M61" s="23">
        <v>53.507945075517981</v>
      </c>
      <c r="N61" s="23">
        <v>21.779993340343985</v>
      </c>
      <c r="O61" s="23">
        <v>67.050811997237957</v>
      </c>
      <c r="P61" s="23">
        <v>106.74860619956902</v>
      </c>
      <c r="Q61" s="23">
        <v>138.80003845249277</v>
      </c>
    </row>
    <row r="62" spans="1:17" ht="11.45" customHeight="1">
      <c r="A62" s="82" t="s">
        <v>32</v>
      </c>
      <c r="B62" s="83"/>
      <c r="C62" s="83">
        <f t="shared" ref="C62:Q62" si="25">SUM(C63:C64)</f>
        <v>12.271611431725999</v>
      </c>
      <c r="D62" s="83">
        <f t="shared" si="25"/>
        <v>13.439165974903009</v>
      </c>
      <c r="E62" s="83">
        <f t="shared" si="25"/>
        <v>19.373724142010996</v>
      </c>
      <c r="F62" s="83">
        <f t="shared" si="25"/>
        <v>35.964026162249034</v>
      </c>
      <c r="G62" s="83">
        <f t="shared" si="25"/>
        <v>22.107323508505988</v>
      </c>
      <c r="H62" s="83">
        <f t="shared" si="25"/>
        <v>45.117176702510008</v>
      </c>
      <c r="I62" s="83">
        <f t="shared" si="25"/>
        <v>38.668250704165018</v>
      </c>
      <c r="J62" s="83">
        <f t="shared" si="25"/>
        <v>30.704490631630986</v>
      </c>
      <c r="K62" s="83">
        <f t="shared" si="25"/>
        <v>3.0318107595550106</v>
      </c>
      <c r="L62" s="83">
        <f t="shared" si="25"/>
        <v>31.729213823977005</v>
      </c>
      <c r="M62" s="83">
        <f t="shared" si="25"/>
        <v>30.141308915634013</v>
      </c>
      <c r="N62" s="83">
        <f t="shared" si="25"/>
        <v>8.1832933852190095</v>
      </c>
      <c r="O62" s="83">
        <f t="shared" si="25"/>
        <v>7.4637738844610011</v>
      </c>
      <c r="P62" s="83">
        <f t="shared" si="25"/>
        <v>11.966435563224005</v>
      </c>
      <c r="Q62" s="83">
        <f t="shared" si="25"/>
        <v>21.567420671780006</v>
      </c>
    </row>
    <row r="63" spans="1:17" ht="11.45" customHeight="1">
      <c r="A63" s="61" t="s">
        <v>111</v>
      </c>
      <c r="B63" s="23"/>
      <c r="C63" s="23">
        <v>6.6114125614970023</v>
      </c>
      <c r="D63" s="23">
        <v>2.4617516232110006</v>
      </c>
      <c r="E63" s="23">
        <v>3.6177620403950002</v>
      </c>
      <c r="F63" s="23">
        <v>8.4679985260580004</v>
      </c>
      <c r="G63" s="23">
        <v>6.2525002879210012</v>
      </c>
      <c r="H63" s="23">
        <v>16.802578851920991</v>
      </c>
      <c r="I63" s="23">
        <v>11.41359792556</v>
      </c>
      <c r="J63" s="23">
        <v>11.012006929962997</v>
      </c>
      <c r="K63" s="23">
        <v>2.518170762671005</v>
      </c>
      <c r="L63" s="23">
        <v>8.0436346451900054</v>
      </c>
      <c r="M63" s="23">
        <v>5.5690071493660049</v>
      </c>
      <c r="N63" s="23">
        <v>3.0561745242440042</v>
      </c>
      <c r="O63" s="23">
        <v>1.5207260265410081</v>
      </c>
      <c r="P63" s="23">
        <v>1.9325718120390025</v>
      </c>
      <c r="Q63" s="23">
        <v>6.014762987704005</v>
      </c>
    </row>
    <row r="64" spans="1:17" ht="11.45" customHeight="1">
      <c r="A64" s="62" t="s">
        <v>110</v>
      </c>
      <c r="B64" s="25"/>
      <c r="C64" s="25">
        <v>5.6601988702289967</v>
      </c>
      <c r="D64" s="25">
        <v>10.977414351692008</v>
      </c>
      <c r="E64" s="25">
        <v>15.755962101615996</v>
      </c>
      <c r="F64" s="25">
        <v>27.496027636191034</v>
      </c>
      <c r="G64" s="25">
        <v>15.854823220584986</v>
      </c>
      <c r="H64" s="25">
        <v>28.314597850589017</v>
      </c>
      <c r="I64" s="25">
        <v>27.254652778605021</v>
      </c>
      <c r="J64" s="25">
        <v>19.692483701667989</v>
      </c>
      <c r="K64" s="25">
        <v>0.51363999688400552</v>
      </c>
      <c r="L64" s="25">
        <v>23.685579178786998</v>
      </c>
      <c r="M64" s="25">
        <v>24.572301766268009</v>
      </c>
      <c r="N64" s="25">
        <v>5.1271188609750054</v>
      </c>
      <c r="O64" s="25">
        <v>5.9430478579199928</v>
      </c>
      <c r="P64" s="25">
        <v>10.033863751185002</v>
      </c>
      <c r="Q64" s="25">
        <v>15.552657684076001</v>
      </c>
    </row>
    <row r="66" spans="1:17" ht="11.45" customHeight="1">
      <c r="A66" s="30" t="s">
        <v>41</v>
      </c>
      <c r="B66" s="65"/>
      <c r="C66" s="65"/>
      <c r="D66" s="65"/>
      <c r="E66" s="65"/>
      <c r="F66" s="65"/>
      <c r="G66" s="65"/>
      <c r="H66" s="65"/>
      <c r="I66" s="65"/>
      <c r="J66" s="65"/>
      <c r="K66" s="65"/>
      <c r="L66" s="65"/>
      <c r="M66" s="65"/>
      <c r="N66" s="65"/>
      <c r="O66" s="65"/>
      <c r="P66" s="65"/>
      <c r="Q66" s="65"/>
    </row>
    <row r="68" spans="1:17" ht="11.45" customHeight="1">
      <c r="A68" s="14" t="s">
        <v>118</v>
      </c>
      <c r="B68" s="45"/>
      <c r="C68" s="45"/>
      <c r="D68" s="45"/>
      <c r="E68" s="45"/>
      <c r="F68" s="45"/>
      <c r="G68" s="45"/>
      <c r="H68" s="45"/>
      <c r="I68" s="45"/>
      <c r="J68" s="45"/>
      <c r="K68" s="45"/>
      <c r="L68" s="45"/>
      <c r="M68" s="45"/>
      <c r="N68" s="45"/>
      <c r="O68" s="45"/>
      <c r="P68" s="45"/>
      <c r="Q68" s="45"/>
    </row>
    <row r="69" spans="1:17" ht="11.45" customHeight="1">
      <c r="A69" s="80" t="s">
        <v>119</v>
      </c>
      <c r="B69" s="84">
        <f t="shared" ref="B69:Q69" si="26">IF(B31=0,"",B31/B22)</f>
        <v>94.056202333461172</v>
      </c>
      <c r="C69" s="84">
        <f t="shared" si="26"/>
        <v>92.50591814450965</v>
      </c>
      <c r="D69" s="84">
        <f t="shared" si="26"/>
        <v>92.811623835689488</v>
      </c>
      <c r="E69" s="84">
        <f t="shared" si="26"/>
        <v>92.54513031774286</v>
      </c>
      <c r="F69" s="84">
        <f t="shared" si="26"/>
        <v>94.22358246587585</v>
      </c>
      <c r="G69" s="84">
        <f t="shared" si="26"/>
        <v>97.371370088141745</v>
      </c>
      <c r="H69" s="84">
        <f t="shared" si="26"/>
        <v>99.089429069990771</v>
      </c>
      <c r="I69" s="84">
        <f t="shared" si="26"/>
        <v>102.19549887681946</v>
      </c>
      <c r="J69" s="84">
        <f t="shared" si="26"/>
        <v>102.36074358804306</v>
      </c>
      <c r="K69" s="84">
        <f t="shared" si="26"/>
        <v>105.16776883316427</v>
      </c>
      <c r="L69" s="84">
        <f t="shared" si="26"/>
        <v>107.29832291593385</v>
      </c>
      <c r="M69" s="84">
        <f t="shared" si="26"/>
        <v>109.72997817566927</v>
      </c>
      <c r="N69" s="84">
        <f t="shared" si="26"/>
        <v>113.55277870064148</v>
      </c>
      <c r="O69" s="84">
        <f t="shared" si="26"/>
        <v>117.14892037292421</v>
      </c>
      <c r="P69" s="84">
        <f t="shared" si="26"/>
        <v>121.27256704902092</v>
      </c>
      <c r="Q69" s="84">
        <f t="shared" si="26"/>
        <v>124.38963499753751</v>
      </c>
    </row>
    <row r="70" spans="1:17" ht="11.45" customHeight="1">
      <c r="A70" s="61" t="s">
        <v>35</v>
      </c>
      <c r="B70" s="49">
        <f>[2]TrAvia_png!B13*[2]TrAvia_png!B19</f>
        <v>71.481769751010688</v>
      </c>
      <c r="C70" s="49">
        <f>[2]TrAvia_png!C13*[2]TrAvia_png!C19</f>
        <v>70.291042315151472</v>
      </c>
      <c r="D70" s="49">
        <f>[2]TrAvia_png!D13*[2]TrAvia_png!D19</f>
        <v>68.722972578100141</v>
      </c>
      <c r="E70" s="49">
        <f>[2]TrAvia_png!E13*[2]TrAvia_png!E19</f>
        <v>67.086827827843678</v>
      </c>
      <c r="F70" s="49">
        <f>[2]TrAvia_png!F13*[2]TrAvia_png!F19</f>
        <v>67.29083775109396</v>
      </c>
      <c r="G70" s="49">
        <f>[2]TrAvia_png!G13*[2]TrAvia_png!G19</f>
        <v>69.343681558661245</v>
      </c>
      <c r="H70" s="49">
        <f>[2]TrAvia_png!H13*[2]TrAvia_png!H19</f>
        <v>70.965893260616809</v>
      </c>
      <c r="I70" s="49">
        <f>[2]TrAvia_png!I13*[2]TrAvia_png!I19</f>
        <v>72.508219746700547</v>
      </c>
      <c r="J70" s="49">
        <f>[2]TrAvia_png!J13*[2]TrAvia_png!J19</f>
        <v>71.987280744593306</v>
      </c>
      <c r="K70" s="49">
        <f>[2]TrAvia_png!K13*[2]TrAvia_png!K19</f>
        <v>73.959827348240964</v>
      </c>
      <c r="L70" s="49">
        <f>[2]TrAvia_png!L13*[2]TrAvia_png!L19</f>
        <v>74.746829638945655</v>
      </c>
      <c r="M70" s="49">
        <f>[2]TrAvia_png!M13*[2]TrAvia_png!M19</f>
        <v>74.117937083809281</v>
      </c>
      <c r="N70" s="49">
        <f>[2]TrAvia_png!N13*[2]TrAvia_png!N19</f>
        <v>76.262306987696448</v>
      </c>
      <c r="O70" s="49">
        <f>[2]TrAvia_png!O13*[2]TrAvia_png!O19</f>
        <v>77.783561815151884</v>
      </c>
      <c r="P70" s="49">
        <f>[2]TrAvia_png!P13*[2]TrAvia_png!P19</f>
        <v>82.675511246511121</v>
      </c>
      <c r="Q70" s="49">
        <f>[2]TrAvia_png!Q13*[2]TrAvia_png!Q19</f>
        <v>86.170902732790069</v>
      </c>
    </row>
    <row r="71" spans="1:17" ht="11.45" customHeight="1">
      <c r="A71" s="61" t="s">
        <v>109</v>
      </c>
      <c r="B71" s="49">
        <f>[2]TrAvia_png!B14*[2]TrAvia_png!B20</f>
        <v>92.173936915117878</v>
      </c>
      <c r="C71" s="49">
        <f>[2]TrAvia_png!C14*[2]TrAvia_png!C20</f>
        <v>92.020271239741348</v>
      </c>
      <c r="D71" s="49">
        <f>[2]TrAvia_png!D14*[2]TrAvia_png!D20</f>
        <v>93.931436912390325</v>
      </c>
      <c r="E71" s="49">
        <f>[2]TrAvia_png!E14*[2]TrAvia_png!E20</f>
        <v>95.007064307422809</v>
      </c>
      <c r="F71" s="49">
        <f>[2]TrAvia_png!F14*[2]TrAvia_png!F20</f>
        <v>95.532742362957833</v>
      </c>
      <c r="G71" s="49">
        <f>[2]TrAvia_png!G14*[2]TrAvia_png!G20</f>
        <v>98.78156693846357</v>
      </c>
      <c r="H71" s="49">
        <f>[2]TrAvia_png!H14*[2]TrAvia_png!H20</f>
        <v>100.64916338048624</v>
      </c>
      <c r="I71" s="49">
        <f>[2]TrAvia_png!I14*[2]TrAvia_png!I20</f>
        <v>102.98114139154897</v>
      </c>
      <c r="J71" s="49">
        <f>[2]TrAvia_png!J14*[2]TrAvia_png!J20</f>
        <v>102.57777680932716</v>
      </c>
      <c r="K71" s="49">
        <f>[2]TrAvia_png!K14*[2]TrAvia_png!K20</f>
        <v>104.39057416507129</v>
      </c>
      <c r="L71" s="49">
        <f>[2]TrAvia_png!L14*[2]TrAvia_png!L20</f>
        <v>106.69095677802264</v>
      </c>
      <c r="M71" s="49">
        <f>[2]TrAvia_png!M14*[2]TrAvia_png!M20</f>
        <v>110.17756143160092</v>
      </c>
      <c r="N71" s="49">
        <f>[2]TrAvia_png!N14*[2]TrAvia_png!N20</f>
        <v>112.91194561335976</v>
      </c>
      <c r="O71" s="49">
        <f>[2]TrAvia_png!O14*[2]TrAvia_png!O20</f>
        <v>116.24673640870193</v>
      </c>
      <c r="P71" s="49">
        <f>[2]TrAvia_png!P14*[2]TrAvia_png!P20</f>
        <v>119.6146835395641</v>
      </c>
      <c r="Q71" s="49">
        <f>[2]TrAvia_png!Q14*[2]TrAvia_png!Q20</f>
        <v>122.76440029342197</v>
      </c>
    </row>
    <row r="72" spans="1:17" ht="11.45" customHeight="1">
      <c r="A72" s="61" t="s">
        <v>110</v>
      </c>
      <c r="B72" s="85">
        <f>[2]TrAvia_png!B15*[2]TrAvia_png!B21</f>
        <v>131.16049901708175</v>
      </c>
      <c r="C72" s="85">
        <f>[2]TrAvia_png!C15*[2]TrAvia_png!C21</f>
        <v>124.56620908564133</v>
      </c>
      <c r="D72" s="85">
        <f>[2]TrAvia_png!D15*[2]TrAvia_png!D21</f>
        <v>122.49432790685178</v>
      </c>
      <c r="E72" s="85">
        <f>[2]TrAvia_png!E15*[2]TrAvia_png!E21</f>
        <v>120.55181925971334</v>
      </c>
      <c r="F72" s="85">
        <f>[2]TrAvia_png!F15*[2]TrAvia_png!F21</f>
        <v>126.244364205653</v>
      </c>
      <c r="G72" s="85">
        <f>[2]TrAvia_png!G15*[2]TrAvia_png!G21</f>
        <v>128.62275013184964</v>
      </c>
      <c r="H72" s="85">
        <f>[2]TrAvia_png!H15*[2]TrAvia_png!H21</f>
        <v>128.56366787033051</v>
      </c>
      <c r="I72" s="85">
        <f>[2]TrAvia_png!I15*[2]TrAvia_png!I21</f>
        <v>134.83802650761584</v>
      </c>
      <c r="J72" s="85">
        <f>[2]TrAvia_png!J15*[2]TrAvia_png!J21</f>
        <v>135.39535417856126</v>
      </c>
      <c r="K72" s="85">
        <f>[2]TrAvia_png!K15*[2]TrAvia_png!K21</f>
        <v>142.91222551898372</v>
      </c>
      <c r="L72" s="85">
        <f>[2]TrAvia_png!L15*[2]TrAvia_png!L21</f>
        <v>144.18598057793903</v>
      </c>
      <c r="M72" s="85">
        <f>[2]TrAvia_png!M15*[2]TrAvia_png!M21</f>
        <v>146.90224978126795</v>
      </c>
      <c r="N72" s="85">
        <f>[2]TrAvia_png!N15*[2]TrAvia_png!N21</f>
        <v>153.70555771389735</v>
      </c>
      <c r="O72" s="85">
        <f>[2]TrAvia_png!O15*[2]TrAvia_png!O21</f>
        <v>156.87138229904699</v>
      </c>
      <c r="P72" s="85">
        <f>[2]TrAvia_png!P15*[2]TrAvia_png!P21</f>
        <v>159.38121327730431</v>
      </c>
      <c r="Q72" s="85">
        <f>[2]TrAvia_png!Q15*[2]TrAvia_png!Q21</f>
        <v>162.04641770026367</v>
      </c>
    </row>
    <row r="73" spans="1:17" ht="11.45" customHeight="1">
      <c r="A73" s="82" t="s">
        <v>120</v>
      </c>
      <c r="B73" s="86">
        <f t="shared" ref="B73:Q73" si="27">IF(B35=0,"",B35/B26)</f>
        <v>34.85460594337988</v>
      </c>
      <c r="C73" s="86">
        <f t="shared" si="27"/>
        <v>35.365595674444478</v>
      </c>
      <c r="D73" s="86">
        <f t="shared" si="27"/>
        <v>36.247730768482519</v>
      </c>
      <c r="E73" s="86">
        <f t="shared" si="27"/>
        <v>36.506400584337825</v>
      </c>
      <c r="F73" s="86">
        <f t="shared" si="27"/>
        <v>37.346928603264445</v>
      </c>
      <c r="G73" s="86">
        <f t="shared" si="27"/>
        <v>37.612993677980612</v>
      </c>
      <c r="H73" s="86">
        <f t="shared" si="27"/>
        <v>36.826235838931446</v>
      </c>
      <c r="I73" s="86">
        <f t="shared" si="27"/>
        <v>36.848655278338924</v>
      </c>
      <c r="J73" s="86">
        <f t="shared" si="27"/>
        <v>36.699819958579106</v>
      </c>
      <c r="K73" s="86">
        <f t="shared" si="27"/>
        <v>36.347085666941531</v>
      </c>
      <c r="L73" s="86">
        <f t="shared" si="27"/>
        <v>38.745379665999764</v>
      </c>
      <c r="M73" s="86">
        <f t="shared" si="27"/>
        <v>39.186886310751582</v>
      </c>
      <c r="N73" s="86">
        <f t="shared" si="27"/>
        <v>38.354837351153527</v>
      </c>
      <c r="O73" s="86">
        <f t="shared" si="27"/>
        <v>37.663382225963872</v>
      </c>
      <c r="P73" s="86">
        <f t="shared" si="27"/>
        <v>39.85846214084674</v>
      </c>
      <c r="Q73" s="86">
        <f t="shared" si="27"/>
        <v>38.69824755198848</v>
      </c>
    </row>
    <row r="74" spans="1:17" ht="11.45" customHeight="1">
      <c r="A74" s="61" t="s">
        <v>111</v>
      </c>
      <c r="B74" s="49">
        <v>20.443462694385222</v>
      </c>
      <c r="C74" s="49">
        <v>20.964256787247869</v>
      </c>
      <c r="D74" s="49">
        <v>21.288769810563949</v>
      </c>
      <c r="E74" s="49">
        <v>21.590377112568248</v>
      </c>
      <c r="F74" s="49">
        <v>21.867920982675447</v>
      </c>
      <c r="G74" s="49">
        <v>21.640240748128118</v>
      </c>
      <c r="H74" s="49">
        <v>20.780332046650894</v>
      </c>
      <c r="I74" s="49">
        <v>20.548087603200365</v>
      </c>
      <c r="J74" s="49">
        <v>20.076262604786464</v>
      </c>
      <c r="K74" s="49">
        <v>20.379911941496268</v>
      </c>
      <c r="L74" s="49">
        <v>21.159620466810278</v>
      </c>
      <c r="M74" s="49">
        <v>21.937526846472089</v>
      </c>
      <c r="N74" s="49">
        <v>21.748823857111997</v>
      </c>
      <c r="O74" s="49">
        <v>21.999008313435699</v>
      </c>
      <c r="P74" s="49">
        <v>23.753284617019688</v>
      </c>
      <c r="Q74" s="49">
        <v>23.443252423116682</v>
      </c>
    </row>
    <row r="75" spans="1:17" ht="11.45" customHeight="1">
      <c r="A75" s="62" t="s">
        <v>110</v>
      </c>
      <c r="B75" s="50">
        <v>53.684116414756083</v>
      </c>
      <c r="C75" s="50">
        <v>53.485939534047027</v>
      </c>
      <c r="D75" s="50">
        <v>54.10407418180953</v>
      </c>
      <c r="E75" s="50">
        <v>53.691691688024498</v>
      </c>
      <c r="F75" s="50">
        <v>54.452121950987106</v>
      </c>
      <c r="G75" s="50">
        <v>55.02675719416213</v>
      </c>
      <c r="H75" s="50">
        <v>54.520587981589273</v>
      </c>
      <c r="I75" s="50">
        <v>54.571390255434487</v>
      </c>
      <c r="J75" s="50">
        <v>54.235860190730399</v>
      </c>
      <c r="K75" s="50">
        <v>53.652657673845646</v>
      </c>
      <c r="L75" s="50">
        <v>55.036141049909105</v>
      </c>
      <c r="M75" s="50">
        <v>54.106609562888615</v>
      </c>
      <c r="N75" s="50">
        <v>52.812518991322378</v>
      </c>
      <c r="O75" s="50">
        <v>50.475350878248491</v>
      </c>
      <c r="P75" s="50">
        <v>52.942880626929231</v>
      </c>
      <c r="Q75" s="50">
        <v>50.82230925241538</v>
      </c>
    </row>
    <row r="77" spans="1:17" ht="11.45" customHeight="1">
      <c r="A77" s="14" t="s">
        <v>121</v>
      </c>
      <c r="B77" s="45"/>
      <c r="C77" s="45"/>
      <c r="D77" s="45"/>
      <c r="E77" s="45"/>
      <c r="F77" s="45"/>
      <c r="G77" s="45"/>
      <c r="H77" s="45"/>
      <c r="I77" s="45"/>
      <c r="J77" s="45"/>
      <c r="K77" s="45"/>
      <c r="L77" s="45"/>
      <c r="M77" s="45"/>
      <c r="N77" s="45"/>
      <c r="O77" s="45"/>
      <c r="P77" s="45"/>
      <c r="Q77" s="45"/>
    </row>
    <row r="78" spans="1:17" ht="11.45" customHeight="1">
      <c r="A78" s="80" t="s">
        <v>22</v>
      </c>
      <c r="B78" s="84">
        <f>IF(B13=0,0,B13*1000000/B22)</f>
        <v>1174.1731957240518</v>
      </c>
      <c r="C78" s="84">
        <f t="shared" ref="C78:Q78" si="28">IF(C13=0,0,C13*1000000/C22)</f>
        <v>1192.312644011083</v>
      </c>
      <c r="D78" s="84">
        <f t="shared" si="28"/>
        <v>1193.3656850046218</v>
      </c>
      <c r="E78" s="84">
        <f t="shared" si="28"/>
        <v>1175.5945720089287</v>
      </c>
      <c r="F78" s="84">
        <f t="shared" si="28"/>
        <v>1189.4982057235709</v>
      </c>
      <c r="G78" s="84">
        <f t="shared" si="28"/>
        <v>1200.4817176094746</v>
      </c>
      <c r="H78" s="84">
        <f t="shared" si="28"/>
        <v>1188.5478768559594</v>
      </c>
      <c r="I78" s="84">
        <f t="shared" si="28"/>
        <v>1184.7261636659314</v>
      </c>
      <c r="J78" s="84">
        <f t="shared" si="28"/>
        <v>1177.2918870013534</v>
      </c>
      <c r="K78" s="84">
        <f t="shared" si="28"/>
        <v>1178.0062060123196</v>
      </c>
      <c r="L78" s="84">
        <f t="shared" si="28"/>
        <v>1148.4695012600173</v>
      </c>
      <c r="M78" s="84">
        <f t="shared" si="28"/>
        <v>1140.5252045231764</v>
      </c>
      <c r="N78" s="84">
        <f t="shared" si="28"/>
        <v>1141.2193838968835</v>
      </c>
      <c r="O78" s="84">
        <f t="shared" si="28"/>
        <v>1154.2432361727665</v>
      </c>
      <c r="P78" s="84">
        <f t="shared" si="28"/>
        <v>1155.2115234905373</v>
      </c>
      <c r="Q78" s="84">
        <f t="shared" si="28"/>
        <v>1145.5749247665196</v>
      </c>
    </row>
    <row r="79" spans="1:17" ht="11.45" customHeight="1">
      <c r="A79" s="61" t="s">
        <v>35</v>
      </c>
      <c r="B79" s="49">
        <v>602.24815968850987</v>
      </c>
      <c r="C79" s="49">
        <v>605.98206142692209</v>
      </c>
      <c r="D79" s="49">
        <v>611.77383665804837</v>
      </c>
      <c r="E79" s="49">
        <v>610.9011454204383</v>
      </c>
      <c r="F79" s="49">
        <v>614.65140029887266</v>
      </c>
      <c r="G79" s="49">
        <v>618.41514476551549</v>
      </c>
      <c r="H79" s="49">
        <v>619.33735339679367</v>
      </c>
      <c r="I79" s="49">
        <v>619.76486638888855</v>
      </c>
      <c r="J79" s="49">
        <v>615.41515142596916</v>
      </c>
      <c r="K79" s="49">
        <v>612.04010824047145</v>
      </c>
      <c r="L79" s="49">
        <v>613.4154664013887</v>
      </c>
      <c r="M79" s="49">
        <v>614.01173344138169</v>
      </c>
      <c r="N79" s="49">
        <v>608.88980372049332</v>
      </c>
      <c r="O79" s="49">
        <v>603.86820362026208</v>
      </c>
      <c r="P79" s="49">
        <v>602.00097298996241</v>
      </c>
      <c r="Q79" s="49">
        <v>600.92312224811724</v>
      </c>
    </row>
    <row r="80" spans="1:17" ht="11.45" customHeight="1">
      <c r="A80" s="61" t="s">
        <v>109</v>
      </c>
      <c r="B80" s="49">
        <v>774.57994194896764</v>
      </c>
      <c r="C80" s="49">
        <v>782.41250288741128</v>
      </c>
      <c r="D80" s="49">
        <v>769.44343997750866</v>
      </c>
      <c r="E80" s="49">
        <v>758.17635080401726</v>
      </c>
      <c r="F80" s="49">
        <v>744.49016604106862</v>
      </c>
      <c r="G80" s="49">
        <v>740.61057460602592</v>
      </c>
      <c r="H80" s="49">
        <v>724.26194765486923</v>
      </c>
      <c r="I80" s="49">
        <v>697.98329053610075</v>
      </c>
      <c r="J80" s="49">
        <v>688.6412926252226</v>
      </c>
      <c r="K80" s="49">
        <v>692.89466966856207</v>
      </c>
      <c r="L80" s="49">
        <v>701.31820365956241</v>
      </c>
      <c r="M80" s="49">
        <v>701.74468642391753</v>
      </c>
      <c r="N80" s="49">
        <v>696.25526059057336</v>
      </c>
      <c r="O80" s="49">
        <v>700.14135063903871</v>
      </c>
      <c r="P80" s="49">
        <v>697.08985346054874</v>
      </c>
      <c r="Q80" s="49">
        <v>692.98432397314957</v>
      </c>
    </row>
    <row r="81" spans="1:17" ht="11.45" customHeight="1">
      <c r="A81" s="61" t="s">
        <v>110</v>
      </c>
      <c r="B81" s="49">
        <v>3270.5947951059197</v>
      </c>
      <c r="C81" s="49">
        <v>3326.3671425752677</v>
      </c>
      <c r="D81" s="49">
        <v>3333.9688811483597</v>
      </c>
      <c r="E81" s="49">
        <v>3310.891553475843</v>
      </c>
      <c r="F81" s="49">
        <v>3374.6337532002576</v>
      </c>
      <c r="G81" s="49">
        <v>3379.781273453963</v>
      </c>
      <c r="H81" s="49">
        <v>3333.7520715119244</v>
      </c>
      <c r="I81" s="49">
        <v>3367.976842206077</v>
      </c>
      <c r="J81" s="49">
        <v>3270.5872743617815</v>
      </c>
      <c r="K81" s="49">
        <v>3277.2444098559158</v>
      </c>
      <c r="L81" s="49">
        <v>3001.1429402525819</v>
      </c>
      <c r="M81" s="49">
        <v>2996.8579679450072</v>
      </c>
      <c r="N81" s="49">
        <v>2993.7295423858045</v>
      </c>
      <c r="O81" s="49">
        <v>2981.0420415688127</v>
      </c>
      <c r="P81" s="49">
        <v>2948.9922516469373</v>
      </c>
      <c r="Q81" s="49">
        <v>2956.9856185021267</v>
      </c>
    </row>
    <row r="82" spans="1:17" ht="11.45" customHeight="1">
      <c r="A82" s="82" t="s">
        <v>32</v>
      </c>
      <c r="B82" s="86">
        <f>IF(B17=0,0,B17*1000000/B26)</f>
        <v>1635.2617284884607</v>
      </c>
      <c r="C82" s="86">
        <f t="shared" ref="C82:Q82" si="29">IF(C17=0,0,C17*1000000/C26)</f>
        <v>1665.496385414667</v>
      </c>
      <c r="D82" s="86">
        <f t="shared" si="29"/>
        <v>1698.1727601117752</v>
      </c>
      <c r="E82" s="86">
        <f t="shared" si="29"/>
        <v>1701.9831688378918</v>
      </c>
      <c r="F82" s="86">
        <f t="shared" si="29"/>
        <v>1717.6452893540322</v>
      </c>
      <c r="G82" s="86">
        <f t="shared" si="29"/>
        <v>1730.4874120473212</v>
      </c>
      <c r="H82" s="86">
        <f t="shared" si="29"/>
        <v>1709.5553600461603</v>
      </c>
      <c r="I82" s="86">
        <f t="shared" si="29"/>
        <v>1731.2784160442638</v>
      </c>
      <c r="J82" s="86">
        <f t="shared" si="29"/>
        <v>1746.334962805262</v>
      </c>
      <c r="K82" s="86">
        <f t="shared" si="29"/>
        <v>1739.6203956338422</v>
      </c>
      <c r="L82" s="86">
        <f t="shared" si="29"/>
        <v>1850.7273346040827</v>
      </c>
      <c r="M82" s="86">
        <f t="shared" si="29"/>
        <v>1872.8511682879337</v>
      </c>
      <c r="N82" s="86">
        <f t="shared" si="29"/>
        <v>1878.680395352249</v>
      </c>
      <c r="O82" s="86">
        <f t="shared" si="29"/>
        <v>1921.9578387855854</v>
      </c>
      <c r="P82" s="86">
        <f t="shared" si="29"/>
        <v>1902.3539276202052</v>
      </c>
      <c r="Q82" s="86">
        <f t="shared" si="29"/>
        <v>1931.8099715107896</v>
      </c>
    </row>
    <row r="83" spans="1:17" ht="11.45" customHeight="1">
      <c r="A83" s="61" t="s">
        <v>111</v>
      </c>
      <c r="B83" s="49">
        <v>622.61691428363599</v>
      </c>
      <c r="C83" s="49">
        <v>639.08274243997334</v>
      </c>
      <c r="D83" s="49">
        <v>640.10670155654259</v>
      </c>
      <c r="E83" s="49">
        <v>620.51520698171157</v>
      </c>
      <c r="F83" s="49">
        <v>605.51512845716957</v>
      </c>
      <c r="G83" s="49">
        <v>615.47647908912393</v>
      </c>
      <c r="H83" s="49">
        <v>595.44499362284876</v>
      </c>
      <c r="I83" s="49">
        <v>593.80696241453484</v>
      </c>
      <c r="J83" s="49">
        <v>589.23474734016054</v>
      </c>
      <c r="K83" s="49">
        <v>602.6316624562354</v>
      </c>
      <c r="L83" s="49">
        <v>606.80693992598003</v>
      </c>
      <c r="M83" s="49">
        <v>588.36445684223725</v>
      </c>
      <c r="N83" s="49">
        <v>594.19422871029155</v>
      </c>
      <c r="O83" s="49">
        <v>592.75896682171992</v>
      </c>
      <c r="P83" s="49">
        <v>613.72815815530294</v>
      </c>
      <c r="Q83" s="49">
        <v>609.886649717105</v>
      </c>
    </row>
    <row r="84" spans="1:17" ht="11.45" customHeight="1">
      <c r="A84" s="62" t="s">
        <v>110</v>
      </c>
      <c r="B84" s="50">
        <v>2958.3771679373576</v>
      </c>
      <c r="C84" s="50">
        <v>2956.9713169173228</v>
      </c>
      <c r="D84" s="50">
        <v>2961.1743114024366</v>
      </c>
      <c r="E84" s="50">
        <v>2947.9815932158258</v>
      </c>
      <c r="F84" s="50">
        <v>2946.6130562974067</v>
      </c>
      <c r="G84" s="50">
        <v>2946.0910584420612</v>
      </c>
      <c r="H84" s="50">
        <v>2938.1219403071918</v>
      </c>
      <c r="I84" s="50">
        <v>2967.9902605917268</v>
      </c>
      <c r="J84" s="50">
        <v>2966.9495099315177</v>
      </c>
      <c r="K84" s="50">
        <v>2971.9136449825187</v>
      </c>
      <c r="L84" s="50">
        <v>3003.0466687169524</v>
      </c>
      <c r="M84" s="50">
        <v>2983.8597419977677</v>
      </c>
      <c r="N84" s="50">
        <v>2996.9916670595562</v>
      </c>
      <c r="O84" s="50">
        <v>3009.1161494431863</v>
      </c>
      <c r="P84" s="50">
        <v>2949.2792915091595</v>
      </c>
      <c r="Q84" s="50">
        <v>2982.4219042754794</v>
      </c>
    </row>
    <row r="86" spans="1:17" ht="11.45" customHeight="1">
      <c r="A86" s="14" t="s">
        <v>122</v>
      </c>
      <c r="B86" s="45"/>
      <c r="C86" s="45"/>
      <c r="D86" s="45"/>
      <c r="E86" s="45"/>
      <c r="F86" s="45"/>
      <c r="G86" s="45"/>
      <c r="H86" s="45"/>
      <c r="I86" s="45"/>
      <c r="J86" s="45"/>
      <c r="K86" s="45"/>
      <c r="L86" s="45"/>
      <c r="M86" s="45"/>
      <c r="N86" s="45"/>
      <c r="O86" s="45"/>
      <c r="P86" s="45"/>
      <c r="Q86" s="45"/>
    </row>
    <row r="87" spans="1:17" ht="11.45" customHeight="1">
      <c r="A87" s="80" t="s">
        <v>123</v>
      </c>
      <c r="B87" s="81">
        <f t="shared" ref="B87:Q93" si="30">IF(B4=0,"",B4*1000000/B22)</f>
        <v>127755.52141160741</v>
      </c>
      <c r="C87" s="81">
        <f t="shared" si="30"/>
        <v>125777.52776433364</v>
      </c>
      <c r="D87" s="81">
        <f t="shared" si="30"/>
        <v>125453.02297714622</v>
      </c>
      <c r="E87" s="81">
        <f t="shared" si="30"/>
        <v>122462.723287432</v>
      </c>
      <c r="F87" s="81">
        <f t="shared" si="30"/>
        <v>128191.48522018672</v>
      </c>
      <c r="G87" s="81">
        <f t="shared" si="30"/>
        <v>132970.73863297011</v>
      </c>
      <c r="H87" s="81">
        <f t="shared" si="30"/>
        <v>132837.96615548452</v>
      </c>
      <c r="I87" s="81">
        <f t="shared" si="30"/>
        <v>138050.36422858536</v>
      </c>
      <c r="J87" s="81">
        <f t="shared" si="30"/>
        <v>137657.13207871758</v>
      </c>
      <c r="K87" s="81">
        <f t="shared" si="30"/>
        <v>143429.68469155999</v>
      </c>
      <c r="L87" s="81">
        <f t="shared" si="30"/>
        <v>141060.13181452348</v>
      </c>
      <c r="M87" s="81">
        <f t="shared" si="30"/>
        <v>142836.42259622374</v>
      </c>
      <c r="N87" s="81">
        <f t="shared" si="30"/>
        <v>148854.65535234127</v>
      </c>
      <c r="O87" s="81">
        <f t="shared" si="30"/>
        <v>154745.22809901016</v>
      </c>
      <c r="P87" s="81">
        <f t="shared" si="30"/>
        <v>158884.40887109502</v>
      </c>
      <c r="Q87" s="81">
        <f t="shared" si="30"/>
        <v>160783.75992235696</v>
      </c>
    </row>
    <row r="88" spans="1:17" ht="11.45" customHeight="1">
      <c r="A88" s="61" t="s">
        <v>35</v>
      </c>
      <c r="B88" s="23">
        <f t="shared" si="30"/>
        <v>43049.764283823984</v>
      </c>
      <c r="C88" s="23">
        <f t="shared" si="30"/>
        <v>42595.110721982492</v>
      </c>
      <c r="D88" s="23">
        <f t="shared" si="30"/>
        <v>42042.916600650184</v>
      </c>
      <c r="E88" s="23">
        <f t="shared" si="30"/>
        <v>40983.419962653439</v>
      </c>
      <c r="F88" s="23">
        <f t="shared" si="30"/>
        <v>41360.407650994144</v>
      </c>
      <c r="G88" s="23">
        <f t="shared" si="30"/>
        <v>42883.182869673299</v>
      </c>
      <c r="H88" s="23">
        <f t="shared" si="30"/>
        <v>43951.828513469773</v>
      </c>
      <c r="I88" s="23">
        <f t="shared" si="30"/>
        <v>44938.047123410033</v>
      </c>
      <c r="J88" s="23">
        <f t="shared" si="30"/>
        <v>44302.063280177637</v>
      </c>
      <c r="K88" s="23">
        <f t="shared" si="30"/>
        <v>45266.380735663981</v>
      </c>
      <c r="L88" s="23">
        <f t="shared" si="30"/>
        <v>45850.861364998993</v>
      </c>
      <c r="M88" s="23">
        <f t="shared" si="30"/>
        <v>45509.283027928992</v>
      </c>
      <c r="N88" s="23">
        <f t="shared" si="30"/>
        <v>46435.341133010486</v>
      </c>
      <c r="O88" s="23">
        <f t="shared" si="30"/>
        <v>46971.019744501376</v>
      </c>
      <c r="P88" s="23">
        <f t="shared" si="30"/>
        <v>49770.738212842261</v>
      </c>
      <c r="Q88" s="23">
        <f t="shared" si="30"/>
        <v>51782.087917127028</v>
      </c>
    </row>
    <row r="89" spans="1:17" ht="11.45" customHeight="1">
      <c r="A89" s="61" t="s">
        <v>109</v>
      </c>
      <c r="B89" s="23">
        <f t="shared" si="30"/>
        <v>71396.082704919812</v>
      </c>
      <c r="C89" s="23">
        <f t="shared" si="30"/>
        <v>71997.810737064487</v>
      </c>
      <c r="D89" s="23">
        <f t="shared" si="30"/>
        <v>72274.92793989995</v>
      </c>
      <c r="E89" s="23">
        <f t="shared" si="30"/>
        <v>72032.109317204435</v>
      </c>
      <c r="F89" s="23">
        <f t="shared" si="30"/>
        <v>71123.187224157096</v>
      </c>
      <c r="G89" s="23">
        <f t="shared" si="30"/>
        <v>73158.673050779122</v>
      </c>
      <c r="H89" s="23">
        <f t="shared" si="30"/>
        <v>72896.359099784109</v>
      </c>
      <c r="I89" s="23">
        <f t="shared" si="30"/>
        <v>71879.115931636785</v>
      </c>
      <c r="J89" s="23">
        <f t="shared" si="30"/>
        <v>70639.29281659663</v>
      </c>
      <c r="K89" s="23">
        <f t="shared" si="30"/>
        <v>72331.672402618598</v>
      </c>
      <c r="L89" s="23">
        <f t="shared" si="30"/>
        <v>74824.310154282852</v>
      </c>
      <c r="M89" s="23">
        <f t="shared" si="30"/>
        <v>77316.518297770701</v>
      </c>
      <c r="N89" s="23">
        <f t="shared" si="30"/>
        <v>78615.536116818446</v>
      </c>
      <c r="O89" s="23">
        <f t="shared" si="30"/>
        <v>81389.147036568887</v>
      </c>
      <c r="P89" s="23">
        <f t="shared" si="30"/>
        <v>83382.182220324641</v>
      </c>
      <c r="Q89" s="23">
        <f t="shared" si="30"/>
        <v>85073.804945306139</v>
      </c>
    </row>
    <row r="90" spans="1:17" ht="11.45" customHeight="1">
      <c r="A90" s="61" t="s">
        <v>110</v>
      </c>
      <c r="B90" s="23">
        <f t="shared" si="30"/>
        <v>428972.84540876257</v>
      </c>
      <c r="C90" s="23">
        <f t="shared" si="30"/>
        <v>414352.94497763814</v>
      </c>
      <c r="D90" s="23">
        <f t="shared" si="30"/>
        <v>408392.27735862689</v>
      </c>
      <c r="E90" s="23">
        <f t="shared" si="30"/>
        <v>399134.0001431313</v>
      </c>
      <c r="F90" s="23">
        <f t="shared" si="30"/>
        <v>426028.49259970308</v>
      </c>
      <c r="G90" s="23">
        <f t="shared" si="30"/>
        <v>434716.76223577373</v>
      </c>
      <c r="H90" s="23">
        <f t="shared" si="30"/>
        <v>428599.39408388548</v>
      </c>
      <c r="I90" s="23">
        <f t="shared" si="30"/>
        <v>454131.35072641924</v>
      </c>
      <c r="J90" s="23">
        <f t="shared" si="30"/>
        <v>442822.32238410879</v>
      </c>
      <c r="K90" s="23">
        <f t="shared" si="30"/>
        <v>468358.2921821574</v>
      </c>
      <c r="L90" s="23">
        <f t="shared" si="30"/>
        <v>432722.73769487761</v>
      </c>
      <c r="M90" s="23">
        <f t="shared" si="30"/>
        <v>440245.17776604049</v>
      </c>
      <c r="N90" s="23">
        <f t="shared" si="30"/>
        <v>460152.86895698082</v>
      </c>
      <c r="O90" s="23">
        <f t="shared" si="30"/>
        <v>467640.18575247267</v>
      </c>
      <c r="P90" s="23">
        <f t="shared" si="30"/>
        <v>470013.96301285835</v>
      </c>
      <c r="Q90" s="23">
        <f t="shared" si="30"/>
        <v>479168.92666946817</v>
      </c>
    </row>
    <row r="91" spans="1:17" ht="11.45" customHeight="1">
      <c r="A91" s="82" t="s">
        <v>124</v>
      </c>
      <c r="B91" s="83">
        <f t="shared" si="30"/>
        <v>76064.009293610114</v>
      </c>
      <c r="C91" s="83">
        <f t="shared" si="30"/>
        <v>77500.239916712628</v>
      </c>
      <c r="D91" s="83">
        <f t="shared" si="30"/>
        <v>80448.099902450078</v>
      </c>
      <c r="E91" s="83">
        <f t="shared" si="30"/>
        <v>80718.621093205904</v>
      </c>
      <c r="F91" s="83">
        <f t="shared" si="30"/>
        <v>83171.977417213289</v>
      </c>
      <c r="G91" s="83">
        <f t="shared" si="30"/>
        <v>84505.348793651894</v>
      </c>
      <c r="H91" s="83">
        <f t="shared" si="30"/>
        <v>82669.950018048883</v>
      </c>
      <c r="I91" s="83">
        <f t="shared" si="30"/>
        <v>83954.386660335076</v>
      </c>
      <c r="J91" s="83">
        <f t="shared" si="30"/>
        <v>84381.134653351997</v>
      </c>
      <c r="K91" s="83">
        <f t="shared" si="30"/>
        <v>82906.371941105754</v>
      </c>
      <c r="L91" s="83">
        <f t="shared" si="30"/>
        <v>91971.543567758272</v>
      </c>
      <c r="M91" s="83">
        <f t="shared" si="30"/>
        <v>92555.392064474931</v>
      </c>
      <c r="N91" s="83">
        <f t="shared" si="30"/>
        <v>90627.173067046606</v>
      </c>
      <c r="O91" s="83">
        <f t="shared" si="30"/>
        <v>89417.086984622074</v>
      </c>
      <c r="P91" s="83">
        <f t="shared" si="30"/>
        <v>92685.820842169909</v>
      </c>
      <c r="Q91" s="83">
        <f t="shared" si="30"/>
        <v>90784.740417584253</v>
      </c>
    </row>
    <row r="92" spans="1:17" ht="11.45" customHeight="1">
      <c r="A92" s="61" t="s">
        <v>111</v>
      </c>
      <c r="B92" s="23">
        <f t="shared" si="30"/>
        <v>12728.445660050753</v>
      </c>
      <c r="C92" s="23">
        <f t="shared" si="30"/>
        <v>13397.894720810193</v>
      </c>
      <c r="D92" s="23">
        <f t="shared" si="30"/>
        <v>13627.084223636592</v>
      </c>
      <c r="E92" s="23">
        <f t="shared" si="30"/>
        <v>13397.157322818493</v>
      </c>
      <c r="F92" s="23">
        <f t="shared" si="30"/>
        <v>13241.356982915957</v>
      </c>
      <c r="G92" s="23">
        <f t="shared" si="30"/>
        <v>13319.059182298884</v>
      </c>
      <c r="H92" s="23">
        <f t="shared" si="30"/>
        <v>12373.544682998721</v>
      </c>
      <c r="I92" s="23">
        <f t="shared" si="30"/>
        <v>12201.597483084171</v>
      </c>
      <c r="J92" s="23">
        <f t="shared" si="30"/>
        <v>11829.631523466065</v>
      </c>
      <c r="K92" s="23">
        <f t="shared" si="30"/>
        <v>12281.580214015579</v>
      </c>
      <c r="L92" s="23">
        <f t="shared" si="30"/>
        <v>12839.804545460282</v>
      </c>
      <c r="M92" s="23">
        <f t="shared" si="30"/>
        <v>12907.26106748655</v>
      </c>
      <c r="N92" s="23">
        <f t="shared" si="30"/>
        <v>12923.025617132649</v>
      </c>
      <c r="O92" s="23">
        <f t="shared" si="30"/>
        <v>13040.109438974572</v>
      </c>
      <c r="P92" s="23">
        <f t="shared" si="30"/>
        <v>14578.059618142184</v>
      </c>
      <c r="Q92" s="23">
        <f t="shared" si="30"/>
        <v>14297.726678807036</v>
      </c>
    </row>
    <row r="93" spans="1:17" ht="11.45" customHeight="1">
      <c r="A93" s="62" t="s">
        <v>110</v>
      </c>
      <c r="B93" s="25">
        <f t="shared" si="30"/>
        <v>158817.8642823055</v>
      </c>
      <c r="C93" s="25">
        <f t="shared" si="30"/>
        <v>158156.38906055133</v>
      </c>
      <c r="D93" s="25">
        <f t="shared" si="30"/>
        <v>160211.59460938617</v>
      </c>
      <c r="E93" s="25">
        <f t="shared" si="30"/>
        <v>158282.11880491537</v>
      </c>
      <c r="F93" s="25">
        <f t="shared" si="30"/>
        <v>160449.33348387721</v>
      </c>
      <c r="G93" s="25">
        <f t="shared" si="30"/>
        <v>162113.83734478342</v>
      </c>
      <c r="H93" s="25">
        <f t="shared" si="30"/>
        <v>160188.13574715605</v>
      </c>
      <c r="I93" s="25">
        <f t="shared" si="30"/>
        <v>161967.35478507983</v>
      </c>
      <c r="J93" s="25">
        <f t="shared" si="30"/>
        <v>160915.05881360188</v>
      </c>
      <c r="K93" s="25">
        <f t="shared" si="30"/>
        <v>159451.06543047793</v>
      </c>
      <c r="L93" s="25">
        <f t="shared" si="30"/>
        <v>165276.10003896584</v>
      </c>
      <c r="M93" s="25">
        <f t="shared" si="30"/>
        <v>161446.53405069475</v>
      </c>
      <c r="N93" s="25">
        <f t="shared" si="30"/>
        <v>158278.67933341773</v>
      </c>
      <c r="O93" s="25">
        <f t="shared" si="30"/>
        <v>151886.19347654885</v>
      </c>
      <c r="P93" s="25">
        <f t="shared" si="30"/>
        <v>156143.34146584387</v>
      </c>
      <c r="Q93" s="25">
        <f t="shared" si="30"/>
        <v>151573.56834026598</v>
      </c>
    </row>
    <row r="95" spans="1:17" ht="11.45" customHeight="1">
      <c r="A95" s="14" t="s">
        <v>125</v>
      </c>
      <c r="B95" s="45"/>
      <c r="C95" s="45"/>
      <c r="D95" s="45"/>
      <c r="E95" s="45"/>
      <c r="F95" s="45"/>
      <c r="G95" s="45"/>
      <c r="H95" s="45"/>
      <c r="I95" s="45"/>
      <c r="J95" s="45"/>
      <c r="K95" s="45"/>
      <c r="L95" s="45"/>
      <c r="M95" s="45"/>
      <c r="N95" s="45"/>
      <c r="O95" s="45"/>
      <c r="P95" s="45"/>
      <c r="Q95" s="45"/>
    </row>
    <row r="96" spans="1:17" ht="11.45" customHeight="1">
      <c r="A96" s="80" t="s">
        <v>22</v>
      </c>
      <c r="B96" s="81">
        <f t="shared" ref="B96:Q102" si="31">IF(B22=0,0,B22/B49)</f>
        <v>1293.01546088021</v>
      </c>
      <c r="C96" s="81">
        <f t="shared" si="31"/>
        <v>1279.3899064496263</v>
      </c>
      <c r="D96" s="81">
        <f t="shared" si="31"/>
        <v>1275.9837204225935</v>
      </c>
      <c r="E96" s="81">
        <f t="shared" si="31"/>
        <v>1288.2252364019928</v>
      </c>
      <c r="F96" s="81">
        <f t="shared" si="31"/>
        <v>1275.1987822124777</v>
      </c>
      <c r="G96" s="81">
        <f t="shared" si="31"/>
        <v>1268.7107724525029</v>
      </c>
      <c r="H96" s="81">
        <f t="shared" si="31"/>
        <v>1275.115045005406</v>
      </c>
      <c r="I96" s="81">
        <f t="shared" si="31"/>
        <v>1275.2104356197385</v>
      </c>
      <c r="J96" s="81">
        <f t="shared" si="31"/>
        <v>1277.5348355018627</v>
      </c>
      <c r="K96" s="81">
        <f t="shared" si="31"/>
        <v>1285.1593757148387</v>
      </c>
      <c r="L96" s="81">
        <f t="shared" si="31"/>
        <v>1299.0023863827214</v>
      </c>
      <c r="M96" s="81">
        <f t="shared" si="31"/>
        <v>1304.1549933915521</v>
      </c>
      <c r="N96" s="81">
        <f t="shared" si="31"/>
        <v>1299.9654868595296</v>
      </c>
      <c r="O96" s="81">
        <f t="shared" si="31"/>
        <v>1290.4398823069837</v>
      </c>
      <c r="P96" s="81">
        <f t="shared" si="31"/>
        <v>1288.916227201461</v>
      </c>
      <c r="Q96" s="81">
        <f t="shared" si="31"/>
        <v>1296.9266095845023</v>
      </c>
    </row>
    <row r="97" spans="1:17" ht="11.45" customHeight="1">
      <c r="A97" s="61" t="s">
        <v>35</v>
      </c>
      <c r="B97" s="23">
        <f t="shared" si="31"/>
        <v>1928.458353465857</v>
      </c>
      <c r="C97" s="23">
        <f t="shared" si="31"/>
        <v>1926.4190446659131</v>
      </c>
      <c r="D97" s="23">
        <f t="shared" si="31"/>
        <v>1923.1650026461177</v>
      </c>
      <c r="E97" s="23">
        <f t="shared" si="31"/>
        <v>1933.3691942963394</v>
      </c>
      <c r="F97" s="23">
        <f t="shared" si="31"/>
        <v>1919.8150915221727</v>
      </c>
      <c r="G97" s="23">
        <f t="shared" si="31"/>
        <v>1923.2296870036591</v>
      </c>
      <c r="H97" s="23">
        <f t="shared" si="31"/>
        <v>1921.3393313409028</v>
      </c>
      <c r="I97" s="23">
        <f t="shared" si="31"/>
        <v>1920.3682240433177</v>
      </c>
      <c r="J97" s="23">
        <f t="shared" si="31"/>
        <v>1924.840282159593</v>
      </c>
      <c r="K97" s="23">
        <f t="shared" si="31"/>
        <v>1933.5583718351038</v>
      </c>
      <c r="L97" s="23">
        <f t="shared" si="31"/>
        <v>1928.0625778784386</v>
      </c>
      <c r="M97" s="23">
        <f t="shared" si="31"/>
        <v>1924.8384563042534</v>
      </c>
      <c r="N97" s="23">
        <f t="shared" si="31"/>
        <v>1929.1944318168023</v>
      </c>
      <c r="O97" s="23">
        <f t="shared" si="31"/>
        <v>1935.1431360554097</v>
      </c>
      <c r="P97" s="23">
        <f t="shared" si="31"/>
        <v>1935.8663315320737</v>
      </c>
      <c r="Q97" s="23">
        <f t="shared" si="31"/>
        <v>1936.2966933845742</v>
      </c>
    </row>
    <row r="98" spans="1:17" ht="11.45" customHeight="1">
      <c r="A98" s="61" t="s">
        <v>109</v>
      </c>
      <c r="B98" s="23">
        <f t="shared" si="31"/>
        <v>1690.2984459103843</v>
      </c>
      <c r="C98" s="23">
        <f t="shared" si="31"/>
        <v>1685.9269774560762</v>
      </c>
      <c r="D98" s="23">
        <f t="shared" si="31"/>
        <v>1691.9716476088097</v>
      </c>
      <c r="E98" s="23">
        <f t="shared" si="31"/>
        <v>1700.9603117917954</v>
      </c>
      <c r="F98" s="23">
        <f t="shared" si="31"/>
        <v>1710.8406899638658</v>
      </c>
      <c r="G98" s="23">
        <f t="shared" si="31"/>
        <v>1714.6073671261711</v>
      </c>
      <c r="H98" s="23">
        <f t="shared" si="31"/>
        <v>1730.6305633426082</v>
      </c>
      <c r="I98" s="23">
        <f t="shared" si="31"/>
        <v>1753.544914309769</v>
      </c>
      <c r="J98" s="23">
        <f t="shared" si="31"/>
        <v>1762.3567053823188</v>
      </c>
      <c r="K98" s="23">
        <f t="shared" si="31"/>
        <v>1759.0015914259952</v>
      </c>
      <c r="L98" s="23">
        <f t="shared" si="31"/>
        <v>1751.8407105675246</v>
      </c>
      <c r="M98" s="23">
        <f t="shared" si="31"/>
        <v>1751.1913819678198</v>
      </c>
      <c r="N98" s="23">
        <f t="shared" si="31"/>
        <v>1756.2451132248627</v>
      </c>
      <c r="O98" s="23">
        <f t="shared" si="31"/>
        <v>1753.4161348366815</v>
      </c>
      <c r="P98" s="23">
        <f t="shared" si="31"/>
        <v>1756.6016016706355</v>
      </c>
      <c r="Q98" s="23">
        <f t="shared" si="31"/>
        <v>1760.5328724584519</v>
      </c>
    </row>
    <row r="99" spans="1:17" ht="11.45" customHeight="1">
      <c r="A99" s="61" t="s">
        <v>110</v>
      </c>
      <c r="B99" s="23">
        <f t="shared" si="31"/>
        <v>581.48191557533335</v>
      </c>
      <c r="C99" s="23">
        <f t="shared" si="31"/>
        <v>570.39381540977161</v>
      </c>
      <c r="D99" s="23">
        <f t="shared" si="31"/>
        <v>569.53564646364089</v>
      </c>
      <c r="E99" s="23">
        <f t="shared" si="31"/>
        <v>572.81960738028306</v>
      </c>
      <c r="F99" s="23">
        <f t="shared" si="31"/>
        <v>564.36358440354559</v>
      </c>
      <c r="G99" s="23">
        <f t="shared" si="31"/>
        <v>564.72463218872008</v>
      </c>
      <c r="H99" s="23">
        <f t="shared" si="31"/>
        <v>571.08205017109606</v>
      </c>
      <c r="I99" s="23">
        <f t="shared" si="31"/>
        <v>567.66877782805796</v>
      </c>
      <c r="J99" s="23">
        <f t="shared" si="31"/>
        <v>580.53372311768612</v>
      </c>
      <c r="K99" s="23">
        <f t="shared" si="31"/>
        <v>586.93848977476478</v>
      </c>
      <c r="L99" s="23">
        <f t="shared" si="31"/>
        <v>621.73381116771645</v>
      </c>
      <c r="M99" s="23">
        <f t="shared" si="31"/>
        <v>621.78702077477828</v>
      </c>
      <c r="N99" s="23">
        <f t="shared" si="31"/>
        <v>619.80220852429227</v>
      </c>
      <c r="O99" s="23">
        <f t="shared" si="31"/>
        <v>622.01925804201187</v>
      </c>
      <c r="P99" s="23">
        <f t="shared" si="31"/>
        <v>627.68559833991674</v>
      </c>
      <c r="Q99" s="23">
        <f t="shared" si="31"/>
        <v>627.93862352028407</v>
      </c>
    </row>
    <row r="100" spans="1:17" ht="11.45" customHeight="1">
      <c r="A100" s="82" t="s">
        <v>32</v>
      </c>
      <c r="B100" s="83">
        <f t="shared" si="31"/>
        <v>851.26368190376877</v>
      </c>
      <c r="C100" s="83">
        <f t="shared" si="31"/>
        <v>842.41264384784404</v>
      </c>
      <c r="D100" s="83">
        <f t="shared" si="31"/>
        <v>834.16497147125096</v>
      </c>
      <c r="E100" s="83">
        <f t="shared" si="31"/>
        <v>839.05029807088715</v>
      </c>
      <c r="F100" s="83">
        <f t="shared" si="31"/>
        <v>836.81672379082181</v>
      </c>
      <c r="G100" s="83">
        <f t="shared" si="31"/>
        <v>834.79606793843493</v>
      </c>
      <c r="H100" s="83">
        <f t="shared" si="31"/>
        <v>846.19813062276694</v>
      </c>
      <c r="I100" s="83">
        <f t="shared" si="31"/>
        <v>842.48423508865437</v>
      </c>
      <c r="J100" s="83">
        <f t="shared" si="31"/>
        <v>842.08938618246566</v>
      </c>
      <c r="K100" s="83">
        <f t="shared" si="31"/>
        <v>838.86414105525716</v>
      </c>
      <c r="L100" s="83">
        <f t="shared" si="31"/>
        <v>813.93997202761875</v>
      </c>
      <c r="M100" s="83">
        <f t="shared" si="31"/>
        <v>804.51991922685431</v>
      </c>
      <c r="N100" s="83">
        <f t="shared" si="31"/>
        <v>826.75369613448368</v>
      </c>
      <c r="O100" s="83">
        <f t="shared" si="31"/>
        <v>844.00821520795489</v>
      </c>
      <c r="P100" s="83">
        <f t="shared" si="31"/>
        <v>848.02977096266409</v>
      </c>
      <c r="Q100" s="83">
        <f t="shared" si="31"/>
        <v>842.85810638917621</v>
      </c>
    </row>
    <row r="101" spans="1:17" ht="11.45" customHeight="1">
      <c r="A101" s="61" t="s">
        <v>111</v>
      </c>
      <c r="B101" s="23">
        <f t="shared" si="31"/>
        <v>1207.6722524560764</v>
      </c>
      <c r="C101" s="23">
        <f t="shared" si="31"/>
        <v>1195.0711010332227</v>
      </c>
      <c r="D101" s="23">
        <f t="shared" si="31"/>
        <v>1192.138954723318</v>
      </c>
      <c r="E101" s="23">
        <f t="shared" si="31"/>
        <v>1206.9948121526686</v>
      </c>
      <c r="F101" s="23">
        <f t="shared" si="31"/>
        <v>1215.4719073287636</v>
      </c>
      <c r="G101" s="23">
        <f t="shared" si="31"/>
        <v>1211.9890510183561</v>
      </c>
      <c r="H101" s="23">
        <f t="shared" si="31"/>
        <v>1230.0017659499647</v>
      </c>
      <c r="I101" s="23">
        <f t="shared" si="31"/>
        <v>1235.4994558091719</v>
      </c>
      <c r="J101" s="23">
        <f t="shared" si="31"/>
        <v>1241.332762639893</v>
      </c>
      <c r="K101" s="23">
        <f t="shared" si="31"/>
        <v>1222.2049689061571</v>
      </c>
      <c r="L101" s="23">
        <f t="shared" si="31"/>
        <v>1213.1665334849561</v>
      </c>
      <c r="M101" s="23">
        <f t="shared" si="31"/>
        <v>1217.3606457554761</v>
      </c>
      <c r="N101" s="23">
        <f t="shared" si="31"/>
        <v>1211.1987071171793</v>
      </c>
      <c r="O101" s="23">
        <f t="shared" si="31"/>
        <v>1209.3092307004049</v>
      </c>
      <c r="P101" s="23">
        <f t="shared" si="31"/>
        <v>1207.6116781582875</v>
      </c>
      <c r="Q101" s="23">
        <f t="shared" si="31"/>
        <v>1204.2770756127054</v>
      </c>
    </row>
    <row r="102" spans="1:17" ht="11.45" customHeight="1">
      <c r="A102" s="62" t="s">
        <v>110</v>
      </c>
      <c r="B102" s="25">
        <f t="shared" si="31"/>
        <v>614.36363508831766</v>
      </c>
      <c r="C102" s="25">
        <f t="shared" si="31"/>
        <v>614.3171279927584</v>
      </c>
      <c r="D102" s="25">
        <f t="shared" si="31"/>
        <v>614.06125275036084</v>
      </c>
      <c r="E102" s="25">
        <f t="shared" si="31"/>
        <v>620.95701083197378</v>
      </c>
      <c r="F102" s="25">
        <f t="shared" si="31"/>
        <v>622.512059512056</v>
      </c>
      <c r="G102" s="25">
        <f t="shared" si="31"/>
        <v>623.30996047323845</v>
      </c>
      <c r="H102" s="25">
        <f t="shared" si="31"/>
        <v>629.56888511453053</v>
      </c>
      <c r="I102" s="25">
        <f t="shared" si="31"/>
        <v>625.98411621919513</v>
      </c>
      <c r="J102" s="25">
        <f t="shared" si="31"/>
        <v>628.76319437064103</v>
      </c>
      <c r="K102" s="25">
        <f t="shared" si="31"/>
        <v>626.0472656098226</v>
      </c>
      <c r="L102" s="25">
        <f t="shared" si="31"/>
        <v>623.78281587845743</v>
      </c>
      <c r="M102" s="25">
        <f t="shared" si="31"/>
        <v>622.05484521430674</v>
      </c>
      <c r="N102" s="25">
        <f t="shared" si="31"/>
        <v>647.75079934870428</v>
      </c>
      <c r="O102" s="25">
        <f t="shared" si="31"/>
        <v>676.7941103146793</v>
      </c>
      <c r="P102" s="25">
        <f t="shared" si="31"/>
        <v>682.84145795844131</v>
      </c>
      <c r="Q102" s="25">
        <f t="shared" si="31"/>
        <v>680.53780385154937</v>
      </c>
    </row>
    <row r="104" spans="1:17" ht="11.45" customHeight="1">
      <c r="A104" s="14" t="s">
        <v>104</v>
      </c>
      <c r="B104" s="87"/>
      <c r="C104" s="87"/>
      <c r="D104" s="87"/>
      <c r="E104" s="87"/>
      <c r="F104" s="87"/>
      <c r="G104" s="87"/>
      <c r="H104" s="87"/>
      <c r="I104" s="87"/>
      <c r="J104" s="87"/>
      <c r="K104" s="87"/>
      <c r="L104" s="87"/>
      <c r="M104" s="87"/>
      <c r="N104" s="87"/>
      <c r="O104" s="87"/>
      <c r="P104" s="87"/>
      <c r="Q104" s="87"/>
    </row>
    <row r="105" spans="1:17" ht="11.45" customHeight="1">
      <c r="A105" s="80" t="s">
        <v>105</v>
      </c>
      <c r="B105" s="88">
        <f t="shared" ref="B105:Q108" si="32">IF(B4=0,0,B4/B$4)</f>
        <v>1</v>
      </c>
      <c r="C105" s="88">
        <f t="shared" si="32"/>
        <v>1</v>
      </c>
      <c r="D105" s="88">
        <f t="shared" si="32"/>
        <v>1</v>
      </c>
      <c r="E105" s="88">
        <f t="shared" si="32"/>
        <v>1</v>
      </c>
      <c r="F105" s="88">
        <f t="shared" si="32"/>
        <v>1</v>
      </c>
      <c r="G105" s="88">
        <f t="shared" si="32"/>
        <v>1</v>
      </c>
      <c r="H105" s="88">
        <f t="shared" si="32"/>
        <v>1</v>
      </c>
      <c r="I105" s="88">
        <f t="shared" si="32"/>
        <v>1</v>
      </c>
      <c r="J105" s="88">
        <f t="shared" si="32"/>
        <v>1</v>
      </c>
      <c r="K105" s="88">
        <f t="shared" si="32"/>
        <v>1</v>
      </c>
      <c r="L105" s="88">
        <f t="shared" si="32"/>
        <v>1</v>
      </c>
      <c r="M105" s="88">
        <f t="shared" si="32"/>
        <v>1</v>
      </c>
      <c r="N105" s="88">
        <f t="shared" si="32"/>
        <v>1</v>
      </c>
      <c r="O105" s="88">
        <f t="shared" si="32"/>
        <v>1</v>
      </c>
      <c r="P105" s="88">
        <f t="shared" si="32"/>
        <v>1</v>
      </c>
      <c r="Q105" s="88">
        <f t="shared" si="32"/>
        <v>1</v>
      </c>
    </row>
    <row r="106" spans="1:17" ht="11.45" customHeight="1">
      <c r="A106" s="61" t="s">
        <v>35</v>
      </c>
      <c r="B106" s="89">
        <f t="shared" si="32"/>
        <v>8.1604510490270274E-2</v>
      </c>
      <c r="C106" s="89">
        <f t="shared" si="32"/>
        <v>8.2756897781151972E-2</v>
      </c>
      <c r="D106" s="89">
        <f t="shared" si="32"/>
        <v>8.3471112275426307E-2</v>
      </c>
      <c r="E106" s="89">
        <f t="shared" si="32"/>
        <v>8.40115325389484E-2</v>
      </c>
      <c r="F106" s="89">
        <f t="shared" si="32"/>
        <v>7.8536290988235669E-2</v>
      </c>
      <c r="G106" s="89">
        <f t="shared" si="32"/>
        <v>7.5980394434328691E-2</v>
      </c>
      <c r="H106" s="89">
        <f t="shared" si="32"/>
        <v>7.5605471312693059E-2</v>
      </c>
      <c r="I106" s="89">
        <f t="shared" si="32"/>
        <v>7.2655188670685364E-2</v>
      </c>
      <c r="J106" s="89">
        <f t="shared" si="32"/>
        <v>6.9748051193558758E-2</v>
      </c>
      <c r="K106" s="89">
        <f t="shared" si="32"/>
        <v>6.9692553179758893E-2</v>
      </c>
      <c r="L106" s="89">
        <f t="shared" si="32"/>
        <v>7.1193553405678012E-2</v>
      </c>
      <c r="M106" s="89">
        <f t="shared" si="32"/>
        <v>6.8663462991524121E-2</v>
      </c>
      <c r="N106" s="89">
        <f t="shared" si="32"/>
        <v>6.4525099947744899E-2</v>
      </c>
      <c r="O106" s="89">
        <f t="shared" si="32"/>
        <v>5.9353222839819461E-2</v>
      </c>
      <c r="P106" s="89">
        <f t="shared" si="32"/>
        <v>5.7143268178050127E-2</v>
      </c>
      <c r="Q106" s="89">
        <f t="shared" si="32"/>
        <v>5.7310309198443821E-2</v>
      </c>
    </row>
    <row r="107" spans="1:17" ht="11.45" customHeight="1">
      <c r="A107" s="61" t="s">
        <v>109</v>
      </c>
      <c r="B107" s="89">
        <f t="shared" si="32"/>
        <v>0.32470026318946293</v>
      </c>
      <c r="C107" s="89">
        <f t="shared" si="32"/>
        <v>0.33060532124470832</v>
      </c>
      <c r="D107" s="89">
        <f t="shared" si="32"/>
        <v>0.32856366501578027</v>
      </c>
      <c r="E107" s="89">
        <f t="shared" si="32"/>
        <v>0.33583790604562219</v>
      </c>
      <c r="F107" s="89">
        <f t="shared" si="32"/>
        <v>0.3192294101931295</v>
      </c>
      <c r="G107" s="89">
        <f t="shared" si="32"/>
        <v>0.31869311091083163</v>
      </c>
      <c r="H107" s="89">
        <f t="shared" si="32"/>
        <v>0.32068713551279432</v>
      </c>
      <c r="I107" s="89">
        <f t="shared" si="32"/>
        <v>0.3061362011851767</v>
      </c>
      <c r="J107" s="89">
        <f t="shared" si="32"/>
        <v>0.30166926787027254</v>
      </c>
      <c r="K107" s="89">
        <f t="shared" si="32"/>
        <v>0.29479103089322461</v>
      </c>
      <c r="L107" s="89">
        <f t="shared" si="32"/>
        <v>0.30668769331525392</v>
      </c>
      <c r="M107" s="89">
        <f t="shared" si="32"/>
        <v>0.3166965886251063</v>
      </c>
      <c r="N107" s="89">
        <f t="shared" si="32"/>
        <v>0.31245346214228747</v>
      </c>
      <c r="O107" s="89">
        <f t="shared" si="32"/>
        <v>0.31405851297327997</v>
      </c>
      <c r="P107" s="89">
        <f t="shared" si="32"/>
        <v>0.3182581363555354</v>
      </c>
      <c r="Q107" s="89">
        <f t="shared" si="32"/>
        <v>0.32535960366701783</v>
      </c>
    </row>
    <row r="108" spans="1:17" ht="11.45" customHeight="1">
      <c r="A108" s="61" t="s">
        <v>110</v>
      </c>
      <c r="B108" s="89">
        <f t="shared" si="32"/>
        <v>0.59369522632026672</v>
      </c>
      <c r="C108" s="89">
        <f t="shared" si="32"/>
        <v>0.58663778097413977</v>
      </c>
      <c r="D108" s="89">
        <f t="shared" si="32"/>
        <v>0.58796522270879348</v>
      </c>
      <c r="E108" s="89">
        <f t="shared" si="32"/>
        <v>0.58015056141542931</v>
      </c>
      <c r="F108" s="89">
        <f t="shared" si="32"/>
        <v>0.60223429881863488</v>
      </c>
      <c r="G108" s="89">
        <f t="shared" si="32"/>
        <v>0.60532649465483979</v>
      </c>
      <c r="H108" s="89">
        <f t="shared" si="32"/>
        <v>0.60370739317451261</v>
      </c>
      <c r="I108" s="89">
        <f t="shared" si="32"/>
        <v>0.62120861014413797</v>
      </c>
      <c r="J108" s="89">
        <f t="shared" si="32"/>
        <v>0.62858268093616876</v>
      </c>
      <c r="K108" s="89">
        <f t="shared" si="32"/>
        <v>0.63551641592701658</v>
      </c>
      <c r="L108" s="89">
        <f t="shared" si="32"/>
        <v>0.62211875327906807</v>
      </c>
      <c r="M108" s="89">
        <f t="shared" si="32"/>
        <v>0.61463994838336955</v>
      </c>
      <c r="N108" s="89">
        <f t="shared" si="32"/>
        <v>0.62302143790996767</v>
      </c>
      <c r="O108" s="89">
        <f t="shared" si="32"/>
        <v>0.6265882641869005</v>
      </c>
      <c r="P108" s="89">
        <f t="shared" si="32"/>
        <v>0.62459859546641461</v>
      </c>
      <c r="Q108" s="89">
        <f t="shared" si="32"/>
        <v>0.6173300871345383</v>
      </c>
    </row>
    <row r="109" spans="1:17" ht="11.45" customHeight="1">
      <c r="A109" s="82" t="s">
        <v>106</v>
      </c>
      <c r="B109" s="90">
        <f t="shared" ref="B109:Q111" si="33">IF(B8=0,0,B8/B$8)</f>
        <v>1</v>
      </c>
      <c r="C109" s="90">
        <f t="shared" si="33"/>
        <v>1</v>
      </c>
      <c r="D109" s="90">
        <f t="shared" si="33"/>
        <v>1</v>
      </c>
      <c r="E109" s="90">
        <f t="shared" si="33"/>
        <v>1</v>
      </c>
      <c r="F109" s="90">
        <f t="shared" si="33"/>
        <v>1</v>
      </c>
      <c r="G109" s="90">
        <f t="shared" si="33"/>
        <v>1</v>
      </c>
      <c r="H109" s="90">
        <f t="shared" si="33"/>
        <v>1</v>
      </c>
      <c r="I109" s="90">
        <f t="shared" si="33"/>
        <v>1</v>
      </c>
      <c r="J109" s="90">
        <f t="shared" si="33"/>
        <v>1</v>
      </c>
      <c r="K109" s="90">
        <f t="shared" si="33"/>
        <v>1</v>
      </c>
      <c r="L109" s="90">
        <f t="shared" si="33"/>
        <v>1</v>
      </c>
      <c r="M109" s="90">
        <f t="shared" si="33"/>
        <v>1</v>
      </c>
      <c r="N109" s="90">
        <f t="shared" si="33"/>
        <v>1</v>
      </c>
      <c r="O109" s="90">
        <f t="shared" si="33"/>
        <v>1</v>
      </c>
      <c r="P109" s="90">
        <f t="shared" si="33"/>
        <v>1</v>
      </c>
      <c r="Q109" s="90">
        <f t="shared" si="33"/>
        <v>1</v>
      </c>
    </row>
    <row r="110" spans="1:17" ht="11.45" customHeight="1">
      <c r="A110" s="61" t="s">
        <v>111</v>
      </c>
      <c r="B110" s="91">
        <f t="shared" si="33"/>
        <v>9.4790678728628425E-2</v>
      </c>
      <c r="C110" s="91">
        <f t="shared" si="33"/>
        <v>9.6322321196033817E-2</v>
      </c>
      <c r="D110" s="91">
        <f t="shared" si="33"/>
        <v>9.2172897936249748E-2</v>
      </c>
      <c r="E110" s="91">
        <f t="shared" si="33"/>
        <v>8.8853184725180265E-2</v>
      </c>
      <c r="F110" s="91">
        <f t="shared" si="33"/>
        <v>8.3574998813540136E-2</v>
      </c>
      <c r="G110" s="91">
        <f t="shared" si="33"/>
        <v>8.2207394785523608E-2</v>
      </c>
      <c r="H110" s="91">
        <f t="shared" si="33"/>
        <v>7.8493329178525556E-2</v>
      </c>
      <c r="I110" s="91">
        <f t="shared" si="33"/>
        <v>7.5705525007177019E-2</v>
      </c>
      <c r="J110" s="91">
        <f t="shared" si="33"/>
        <v>7.196886333082142E-2</v>
      </c>
      <c r="K110" s="91">
        <f t="shared" si="33"/>
        <v>7.70484056194186E-2</v>
      </c>
      <c r="L110" s="91">
        <f t="shared" si="33"/>
        <v>6.7134772529635303E-2</v>
      </c>
      <c r="M110" s="91">
        <f t="shared" si="33"/>
        <v>6.4677683910488351E-2</v>
      </c>
      <c r="N110" s="91">
        <f t="shared" si="33"/>
        <v>6.6366866649301692E-2</v>
      </c>
      <c r="O110" s="91">
        <f t="shared" si="33"/>
        <v>6.5613375001517441E-2</v>
      </c>
      <c r="P110" s="91">
        <f t="shared" si="33"/>
        <v>7.0503838638618088E-2</v>
      </c>
      <c r="Q110" s="91">
        <f t="shared" si="33"/>
        <v>6.9740296458862705E-2</v>
      </c>
    </row>
    <row r="111" spans="1:17" ht="11.45" customHeight="1">
      <c r="A111" s="62" t="s">
        <v>110</v>
      </c>
      <c r="B111" s="92">
        <f t="shared" si="33"/>
        <v>0.90520932127137166</v>
      </c>
      <c r="C111" s="92">
        <f t="shared" si="33"/>
        <v>0.90367767880396621</v>
      </c>
      <c r="D111" s="92">
        <f t="shared" si="33"/>
        <v>0.90782710206375017</v>
      </c>
      <c r="E111" s="92">
        <f t="shared" si="33"/>
        <v>0.91114681527481978</v>
      </c>
      <c r="F111" s="92">
        <f t="shared" si="33"/>
        <v>0.91642500118645975</v>
      </c>
      <c r="G111" s="92">
        <f t="shared" si="33"/>
        <v>0.91779260521447648</v>
      </c>
      <c r="H111" s="92">
        <f t="shared" si="33"/>
        <v>0.92150667082147453</v>
      </c>
      <c r="I111" s="92">
        <f t="shared" si="33"/>
        <v>0.92429447499282291</v>
      </c>
      <c r="J111" s="92">
        <f t="shared" si="33"/>
        <v>0.92803113666917858</v>
      </c>
      <c r="K111" s="92">
        <f t="shared" si="33"/>
        <v>0.92295159438058139</v>
      </c>
      <c r="L111" s="92">
        <f t="shared" si="33"/>
        <v>0.9328652274703646</v>
      </c>
      <c r="M111" s="92">
        <f t="shared" si="33"/>
        <v>0.93532231608951166</v>
      </c>
      <c r="N111" s="92">
        <f t="shared" si="33"/>
        <v>0.93363313335069831</v>
      </c>
      <c r="O111" s="92">
        <f t="shared" si="33"/>
        <v>0.93438662499848257</v>
      </c>
      <c r="P111" s="92">
        <f t="shared" si="33"/>
        <v>0.92949616136138191</v>
      </c>
      <c r="Q111" s="92">
        <f t="shared" si="33"/>
        <v>0.93025970354113741</v>
      </c>
    </row>
    <row r="113" spans="1:17" ht="11.45" customHeight="1">
      <c r="A113" s="14" t="s">
        <v>107</v>
      </c>
      <c r="B113" s="87"/>
      <c r="C113" s="87"/>
      <c r="D113" s="87"/>
      <c r="E113" s="87"/>
      <c r="F113" s="87"/>
      <c r="G113" s="87"/>
      <c r="H113" s="87"/>
      <c r="I113" s="87"/>
      <c r="J113" s="87"/>
      <c r="K113" s="87"/>
      <c r="L113" s="87"/>
      <c r="M113" s="87"/>
      <c r="N113" s="87"/>
      <c r="O113" s="87"/>
      <c r="P113" s="87"/>
      <c r="Q113" s="87"/>
    </row>
    <row r="114" spans="1:17" ht="11.45" customHeight="1">
      <c r="A114" s="80" t="s">
        <v>22</v>
      </c>
      <c r="B114" s="88">
        <f t="shared" ref="B114:Q117" si="34">IF(B13=0,0,B13/B$13)</f>
        <v>1</v>
      </c>
      <c r="C114" s="88">
        <f t="shared" si="34"/>
        <v>1</v>
      </c>
      <c r="D114" s="88">
        <f t="shared" si="34"/>
        <v>1</v>
      </c>
      <c r="E114" s="88">
        <f t="shared" si="34"/>
        <v>1</v>
      </c>
      <c r="F114" s="88">
        <f t="shared" si="34"/>
        <v>1</v>
      </c>
      <c r="G114" s="88">
        <f t="shared" si="34"/>
        <v>1</v>
      </c>
      <c r="H114" s="88">
        <f t="shared" si="34"/>
        <v>1</v>
      </c>
      <c r="I114" s="88">
        <f t="shared" si="34"/>
        <v>1</v>
      </c>
      <c r="J114" s="88">
        <f t="shared" si="34"/>
        <v>1</v>
      </c>
      <c r="K114" s="88">
        <f t="shared" si="34"/>
        <v>1</v>
      </c>
      <c r="L114" s="88">
        <f t="shared" si="34"/>
        <v>1</v>
      </c>
      <c r="M114" s="88">
        <f t="shared" si="34"/>
        <v>1</v>
      </c>
      <c r="N114" s="88">
        <f t="shared" si="34"/>
        <v>1</v>
      </c>
      <c r="O114" s="88">
        <f t="shared" si="34"/>
        <v>1</v>
      </c>
      <c r="P114" s="88">
        <f t="shared" si="34"/>
        <v>1</v>
      </c>
      <c r="Q114" s="88">
        <f t="shared" si="34"/>
        <v>1</v>
      </c>
    </row>
    <row r="115" spans="1:17" ht="11.45" customHeight="1">
      <c r="A115" s="61" t="s">
        <v>35</v>
      </c>
      <c r="B115" s="89">
        <f t="shared" si="34"/>
        <v>0.12421280937967898</v>
      </c>
      <c r="C115" s="89">
        <f t="shared" si="34"/>
        <v>0.12419872105508337</v>
      </c>
      <c r="D115" s="89">
        <f t="shared" si="34"/>
        <v>0.12768557875242117</v>
      </c>
      <c r="E115" s="89">
        <f t="shared" si="34"/>
        <v>0.13045117372768533</v>
      </c>
      <c r="F115" s="89">
        <f t="shared" si="34"/>
        <v>0.12577949303885697</v>
      </c>
      <c r="G115" s="89">
        <f t="shared" si="34"/>
        <v>0.12136548037793808</v>
      </c>
      <c r="H115" s="89">
        <f t="shared" si="34"/>
        <v>0.11907184648337162</v>
      </c>
      <c r="I115" s="89">
        <f t="shared" si="34"/>
        <v>0.11676131294098414</v>
      </c>
      <c r="J115" s="89">
        <f t="shared" si="34"/>
        <v>0.11328981691916781</v>
      </c>
      <c r="K115" s="89">
        <f t="shared" si="34"/>
        <v>0.11473130983070291</v>
      </c>
      <c r="L115" s="89">
        <f t="shared" si="34"/>
        <v>0.11698568214406987</v>
      </c>
      <c r="M115" s="89">
        <f t="shared" si="34"/>
        <v>0.11602096066806554</v>
      </c>
      <c r="N115" s="89">
        <f t="shared" si="34"/>
        <v>0.11036008567608258</v>
      </c>
      <c r="O115" s="89">
        <f t="shared" si="34"/>
        <v>0.10230018211449049</v>
      </c>
      <c r="P115" s="89">
        <f t="shared" si="34"/>
        <v>9.5062220862763516E-2</v>
      </c>
      <c r="Q115" s="89">
        <f t="shared" si="34"/>
        <v>9.3344942043983303E-2</v>
      </c>
    </row>
    <row r="116" spans="1:17" ht="11.45" customHeight="1">
      <c r="A116" s="61" t="s">
        <v>109</v>
      </c>
      <c r="B116" s="89">
        <f t="shared" si="34"/>
        <v>0.38328517365240311</v>
      </c>
      <c r="C116" s="89">
        <f t="shared" si="34"/>
        <v>0.37900002188447496</v>
      </c>
      <c r="D116" s="89">
        <f t="shared" si="34"/>
        <v>0.36771907028174783</v>
      </c>
      <c r="E116" s="89">
        <f t="shared" si="34"/>
        <v>0.36823083728649636</v>
      </c>
      <c r="F116" s="89">
        <f t="shared" si="34"/>
        <v>0.36011900268646402</v>
      </c>
      <c r="G116" s="89">
        <f t="shared" si="34"/>
        <v>0.35735288724230124</v>
      </c>
      <c r="H116" s="89">
        <f t="shared" si="34"/>
        <v>0.35610404440179477</v>
      </c>
      <c r="I116" s="89">
        <f t="shared" si="34"/>
        <v>0.34639894845363822</v>
      </c>
      <c r="J116" s="89">
        <f t="shared" si="34"/>
        <v>0.34386846748464117</v>
      </c>
      <c r="K116" s="89">
        <f t="shared" si="34"/>
        <v>0.34383053643797989</v>
      </c>
      <c r="L116" s="89">
        <f t="shared" si="34"/>
        <v>0.35306409825581869</v>
      </c>
      <c r="M116" s="89">
        <f t="shared" si="34"/>
        <v>0.3599849187419798</v>
      </c>
      <c r="N116" s="89">
        <f t="shared" si="34"/>
        <v>0.36094309020283832</v>
      </c>
      <c r="O116" s="89">
        <f t="shared" si="34"/>
        <v>0.36220106936726959</v>
      </c>
      <c r="P116" s="89">
        <f t="shared" si="34"/>
        <v>0.36594413391030539</v>
      </c>
      <c r="Q116" s="89">
        <f t="shared" si="34"/>
        <v>0.37197167061690772</v>
      </c>
    </row>
    <row r="117" spans="1:17" ht="11.45" customHeight="1">
      <c r="A117" s="61" t="s">
        <v>110</v>
      </c>
      <c r="B117" s="89">
        <f t="shared" si="34"/>
        <v>0.49250201696791801</v>
      </c>
      <c r="C117" s="89">
        <f t="shared" si="34"/>
        <v>0.49680125706044176</v>
      </c>
      <c r="D117" s="89">
        <f t="shared" si="34"/>
        <v>0.50459535096583119</v>
      </c>
      <c r="E117" s="89">
        <f t="shared" si="34"/>
        <v>0.50131798898581825</v>
      </c>
      <c r="F117" s="89">
        <f t="shared" si="34"/>
        <v>0.51410150427467893</v>
      </c>
      <c r="G117" s="89">
        <f t="shared" si="34"/>
        <v>0.52128163237976066</v>
      </c>
      <c r="H117" s="89">
        <f t="shared" si="34"/>
        <v>0.52482410911483368</v>
      </c>
      <c r="I117" s="89">
        <f t="shared" si="34"/>
        <v>0.53683973860537759</v>
      </c>
      <c r="J117" s="89">
        <f t="shared" si="34"/>
        <v>0.54284171559619088</v>
      </c>
      <c r="K117" s="89">
        <f t="shared" si="34"/>
        <v>0.54143815373131732</v>
      </c>
      <c r="L117" s="89">
        <f t="shared" si="34"/>
        <v>0.52995021960011146</v>
      </c>
      <c r="M117" s="89">
        <f t="shared" si="34"/>
        <v>0.52399412058995476</v>
      </c>
      <c r="N117" s="89">
        <f t="shared" si="34"/>
        <v>0.52869682412107921</v>
      </c>
      <c r="O117" s="89">
        <f t="shared" si="34"/>
        <v>0.53549874851823998</v>
      </c>
      <c r="P117" s="89">
        <f t="shared" si="34"/>
        <v>0.53899364522693105</v>
      </c>
      <c r="Q117" s="89">
        <f t="shared" si="34"/>
        <v>0.53468338733910903</v>
      </c>
    </row>
    <row r="118" spans="1:17" ht="11.45" customHeight="1">
      <c r="A118" s="82" t="s">
        <v>32</v>
      </c>
      <c r="B118" s="90">
        <f t="shared" ref="B118:Q120" si="35">IF(B17=0,0,B17/B$17)</f>
        <v>1</v>
      </c>
      <c r="C118" s="90">
        <f t="shared" si="35"/>
        <v>1</v>
      </c>
      <c r="D118" s="90">
        <f t="shared" si="35"/>
        <v>1</v>
      </c>
      <c r="E118" s="90">
        <f t="shared" si="35"/>
        <v>1</v>
      </c>
      <c r="F118" s="90">
        <f t="shared" si="35"/>
        <v>1</v>
      </c>
      <c r="G118" s="90">
        <f t="shared" si="35"/>
        <v>1</v>
      </c>
      <c r="H118" s="90">
        <f t="shared" si="35"/>
        <v>1</v>
      </c>
      <c r="I118" s="90">
        <f t="shared" si="35"/>
        <v>1</v>
      </c>
      <c r="J118" s="90">
        <f t="shared" si="35"/>
        <v>1</v>
      </c>
      <c r="K118" s="90">
        <f t="shared" si="35"/>
        <v>1</v>
      </c>
      <c r="L118" s="90">
        <f t="shared" si="35"/>
        <v>1</v>
      </c>
      <c r="M118" s="90">
        <f t="shared" si="35"/>
        <v>1</v>
      </c>
      <c r="N118" s="90">
        <f t="shared" si="35"/>
        <v>1</v>
      </c>
      <c r="O118" s="90">
        <f t="shared" si="35"/>
        <v>1</v>
      </c>
      <c r="P118" s="90">
        <f t="shared" si="35"/>
        <v>1</v>
      </c>
      <c r="Q118" s="90">
        <f t="shared" si="35"/>
        <v>1</v>
      </c>
    </row>
    <row r="119" spans="1:17" ht="11.45" customHeight="1">
      <c r="A119" s="61" t="s">
        <v>111</v>
      </c>
      <c r="B119" s="91">
        <f t="shared" si="35"/>
        <v>0.21567664308640241</v>
      </c>
      <c r="C119" s="91">
        <f t="shared" si="35"/>
        <v>0.2137995671245157</v>
      </c>
      <c r="D119" s="91">
        <f t="shared" si="35"/>
        <v>0.20510988763623447</v>
      </c>
      <c r="E119" s="91">
        <f t="shared" si="35"/>
        <v>0.19517817096975601</v>
      </c>
      <c r="F119" s="91">
        <f t="shared" si="35"/>
        <v>0.18505994444450669</v>
      </c>
      <c r="G119" s="91">
        <f t="shared" si="35"/>
        <v>0.18550881509504488</v>
      </c>
      <c r="H119" s="91">
        <f t="shared" si="35"/>
        <v>0.18266055491055261</v>
      </c>
      <c r="I119" s="91">
        <f t="shared" si="35"/>
        <v>0.17866218683319154</v>
      </c>
      <c r="J119" s="91">
        <f t="shared" si="35"/>
        <v>0.17321264269079906</v>
      </c>
      <c r="K119" s="91">
        <f t="shared" si="35"/>
        <v>0.18017510038506535</v>
      </c>
      <c r="L119" s="91">
        <f t="shared" si="35"/>
        <v>0.15767058685354585</v>
      </c>
      <c r="M119" s="91">
        <f t="shared" si="35"/>
        <v>0.1457019126489158</v>
      </c>
      <c r="N119" s="91">
        <f t="shared" si="35"/>
        <v>0.14720449370277275</v>
      </c>
      <c r="O119" s="91">
        <f t="shared" si="35"/>
        <v>0.13876052505647182</v>
      </c>
      <c r="P119" s="91">
        <f t="shared" si="35"/>
        <v>0.14461424402871928</v>
      </c>
      <c r="Q119" s="91">
        <f t="shared" si="35"/>
        <v>0.1398023198473535</v>
      </c>
    </row>
    <row r="120" spans="1:17" ht="11.45" customHeight="1">
      <c r="A120" s="62" t="s">
        <v>110</v>
      </c>
      <c r="B120" s="92">
        <f t="shared" si="35"/>
        <v>0.78432335691359756</v>
      </c>
      <c r="C120" s="92">
        <f t="shared" si="35"/>
        <v>0.78620043287548436</v>
      </c>
      <c r="D120" s="92">
        <f t="shared" si="35"/>
        <v>0.79489011236376561</v>
      </c>
      <c r="E120" s="92">
        <f t="shared" si="35"/>
        <v>0.80482182903024402</v>
      </c>
      <c r="F120" s="92">
        <f t="shared" si="35"/>
        <v>0.81494005555549331</v>
      </c>
      <c r="G120" s="92">
        <f t="shared" si="35"/>
        <v>0.81449118490495509</v>
      </c>
      <c r="H120" s="92">
        <f t="shared" si="35"/>
        <v>0.81733944508944734</v>
      </c>
      <c r="I120" s="92">
        <f t="shared" si="35"/>
        <v>0.82133781316680854</v>
      </c>
      <c r="J120" s="92">
        <f t="shared" si="35"/>
        <v>0.82678735730920094</v>
      </c>
      <c r="K120" s="92">
        <f t="shared" si="35"/>
        <v>0.81982489961493465</v>
      </c>
      <c r="L120" s="92">
        <f t="shared" si="35"/>
        <v>0.84232941314645415</v>
      </c>
      <c r="M120" s="92">
        <f t="shared" si="35"/>
        <v>0.85429808735108415</v>
      </c>
      <c r="N120" s="92">
        <f t="shared" si="35"/>
        <v>0.85279550629722722</v>
      </c>
      <c r="O120" s="92">
        <f t="shared" si="35"/>
        <v>0.86123947494352815</v>
      </c>
      <c r="P120" s="92">
        <f t="shared" si="35"/>
        <v>0.85538575597128075</v>
      </c>
      <c r="Q120" s="92">
        <f t="shared" si="35"/>
        <v>0.86019768015264653</v>
      </c>
    </row>
    <row r="122" spans="1:17" ht="11.45" customHeight="1">
      <c r="A122" s="93" t="s">
        <v>126</v>
      </c>
    </row>
  </sheetData>
  <pageMargins left="0.39370078740157483" right="0.39370078740157483" top="0.39370078740157483" bottom="0.39370078740157483" header="0.31496062992125984" footer="0.31496062992125984"/>
  <pageSetup paperSize="9" scale="4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C385B-2769-4081-AB3F-062F9A7FB117}">
  <dimension ref="A1:H36"/>
  <sheetViews>
    <sheetView workbookViewId="0">
      <selection activeCell="K18" sqref="K18"/>
    </sheetView>
  </sheetViews>
  <sheetFormatPr defaultColWidth="10.6640625" defaultRowHeight="14.25"/>
  <sheetData>
    <row r="1" spans="1:8">
      <c r="A1" t="s">
        <v>48</v>
      </c>
    </row>
    <row r="2" spans="1:8">
      <c r="A2" t="s">
        <v>49</v>
      </c>
    </row>
    <row r="3" spans="1:8">
      <c r="A3" t="s">
        <v>50</v>
      </c>
    </row>
    <row r="4" spans="1:8">
      <c r="A4" s="51" t="s">
        <v>55</v>
      </c>
    </row>
    <row r="5" spans="1:8">
      <c r="A5" s="51"/>
    </row>
    <row r="6" spans="1:8">
      <c r="A6" s="1" t="s">
        <v>51</v>
      </c>
    </row>
    <row r="7" spans="1:8">
      <c r="A7" s="1" t="s">
        <v>52</v>
      </c>
    </row>
    <row r="8" spans="1:8">
      <c r="A8" s="1" t="s">
        <v>57</v>
      </c>
    </row>
    <row r="10" spans="1:8">
      <c r="B10" t="s">
        <v>53</v>
      </c>
      <c r="C10" t="s">
        <v>58</v>
      </c>
      <c r="D10" t="s">
        <v>62</v>
      </c>
      <c r="E10" t="s">
        <v>59</v>
      </c>
      <c r="F10" t="s">
        <v>60</v>
      </c>
      <c r="G10" t="s">
        <v>61</v>
      </c>
      <c r="H10" t="s">
        <v>54</v>
      </c>
    </row>
    <row r="11" spans="1:8">
      <c r="A11">
        <v>2015</v>
      </c>
      <c r="B11">
        <v>0</v>
      </c>
      <c r="C11">
        <v>51</v>
      </c>
      <c r="D11">
        <v>0</v>
      </c>
      <c r="E11">
        <v>11230</v>
      </c>
      <c r="F11">
        <v>1015</v>
      </c>
      <c r="G11">
        <v>291</v>
      </c>
      <c r="H11">
        <v>12587</v>
      </c>
    </row>
    <row r="12" spans="1:8">
      <c r="A12">
        <v>2019</v>
      </c>
      <c r="B12">
        <v>6</v>
      </c>
      <c r="C12">
        <v>284</v>
      </c>
      <c r="D12">
        <v>0</v>
      </c>
      <c r="E12">
        <v>18790</v>
      </c>
      <c r="F12">
        <v>2656</v>
      </c>
      <c r="G12">
        <v>0</v>
      </c>
      <c r="H12">
        <v>21736</v>
      </c>
    </row>
    <row r="14" spans="1:8">
      <c r="A14" s="1" t="s">
        <v>51</v>
      </c>
    </row>
    <row r="15" spans="1:8">
      <c r="A15" s="1" t="s">
        <v>52</v>
      </c>
    </row>
    <row r="16" spans="1:8">
      <c r="A16" s="1" t="s">
        <v>78</v>
      </c>
    </row>
    <row r="18" spans="1:8">
      <c r="B18" t="s">
        <v>53</v>
      </c>
      <c r="C18" t="s">
        <v>58</v>
      </c>
      <c r="D18" t="s">
        <v>62</v>
      </c>
      <c r="E18" t="s">
        <v>59</v>
      </c>
      <c r="F18" t="s">
        <v>60</v>
      </c>
      <c r="G18" t="s">
        <v>61</v>
      </c>
      <c r="H18" t="s">
        <v>54</v>
      </c>
    </row>
    <row r="19" spans="1:8">
      <c r="A19">
        <v>2015</v>
      </c>
      <c r="B19">
        <v>196</v>
      </c>
      <c r="C19">
        <v>118044</v>
      </c>
      <c r="D19">
        <v>128458</v>
      </c>
      <c r="E19">
        <v>1059174</v>
      </c>
      <c r="F19">
        <v>0</v>
      </c>
      <c r="G19">
        <v>7506436</v>
      </c>
      <c r="H19">
        <v>8812308</v>
      </c>
    </row>
    <row r="20" spans="1:8">
      <c r="A20">
        <v>2019</v>
      </c>
      <c r="B20">
        <v>848</v>
      </c>
      <c r="C20">
        <v>626264</v>
      </c>
      <c r="D20">
        <v>517172</v>
      </c>
      <c r="E20">
        <v>1196643</v>
      </c>
      <c r="F20">
        <v>0</v>
      </c>
      <c r="G20">
        <v>8363658</v>
      </c>
      <c r="H20">
        <v>10704585</v>
      </c>
    </row>
    <row r="22" spans="1:8">
      <c r="A22" s="1" t="s">
        <v>51</v>
      </c>
    </row>
    <row r="23" spans="1:8">
      <c r="A23" s="1" t="s">
        <v>52</v>
      </c>
    </row>
    <row r="24" spans="1:8">
      <c r="A24" s="1" t="s">
        <v>56</v>
      </c>
    </row>
    <row r="26" spans="1:8">
      <c r="B26" t="s">
        <v>53</v>
      </c>
      <c r="C26" t="s">
        <v>58</v>
      </c>
      <c r="D26" t="s">
        <v>62</v>
      </c>
      <c r="E26" t="s">
        <v>59</v>
      </c>
      <c r="F26" t="s">
        <v>60</v>
      </c>
      <c r="G26" t="s">
        <v>61</v>
      </c>
      <c r="H26" t="s">
        <v>54</v>
      </c>
    </row>
    <row r="27" spans="1:8">
      <c r="A27">
        <v>2015</v>
      </c>
      <c r="B27">
        <v>33</v>
      </c>
      <c r="C27">
        <v>28128</v>
      </c>
      <c r="D27">
        <v>0</v>
      </c>
      <c r="E27">
        <v>125525</v>
      </c>
      <c r="F27">
        <v>1227</v>
      </c>
      <c r="G27">
        <v>45746</v>
      </c>
      <c r="H27">
        <v>200659</v>
      </c>
    </row>
    <row r="28" spans="1:8">
      <c r="A28">
        <v>2019</v>
      </c>
      <c r="B28">
        <v>296</v>
      </c>
      <c r="C28">
        <v>95467</v>
      </c>
      <c r="D28">
        <v>107</v>
      </c>
      <c r="E28">
        <v>147552</v>
      </c>
      <c r="F28">
        <v>6</v>
      </c>
      <c r="G28">
        <v>101030</v>
      </c>
      <c r="H28">
        <v>344458</v>
      </c>
    </row>
    <row r="30" spans="1:8">
      <c r="A30" s="1" t="s">
        <v>51</v>
      </c>
    </row>
    <row r="31" spans="1:8">
      <c r="A31" s="1" t="s">
        <v>52</v>
      </c>
    </row>
    <row r="32" spans="1:8">
      <c r="A32" s="1" t="s">
        <v>79</v>
      </c>
    </row>
    <row r="34" spans="1:8">
      <c r="B34" t="s">
        <v>53</v>
      </c>
      <c r="C34" t="s">
        <v>58</v>
      </c>
      <c r="D34" t="s">
        <v>62</v>
      </c>
      <c r="E34" t="s">
        <v>59</v>
      </c>
      <c r="F34" t="s">
        <v>60</v>
      </c>
      <c r="G34" t="s">
        <v>61</v>
      </c>
      <c r="H34" t="s">
        <v>54</v>
      </c>
    </row>
    <row r="35" spans="1:8">
      <c r="A35">
        <v>2015</v>
      </c>
      <c r="B35">
        <v>0</v>
      </c>
      <c r="C35">
        <v>364</v>
      </c>
      <c r="D35">
        <v>145</v>
      </c>
      <c r="E35">
        <v>12987</v>
      </c>
      <c r="F35">
        <v>3802</v>
      </c>
      <c r="G35">
        <v>0</v>
      </c>
      <c r="H35">
        <v>17298</v>
      </c>
    </row>
    <row r="36" spans="1:8">
      <c r="A36">
        <v>2019</v>
      </c>
      <c r="B36">
        <v>28</v>
      </c>
      <c r="C36">
        <v>2561</v>
      </c>
      <c r="D36">
        <v>479</v>
      </c>
      <c r="E36">
        <v>15853</v>
      </c>
      <c r="F36">
        <v>2</v>
      </c>
      <c r="G36">
        <v>0</v>
      </c>
      <c r="H36">
        <v>18923</v>
      </c>
    </row>
  </sheetData>
  <hyperlinks>
    <hyperlink ref="A4" r:id="rId1" xr:uid="{B6FFE004-BD37-406B-B680-558CB33EE819}"/>
  </hyperlinks>
  <pageMargins left="0.7" right="0.7" top="0.78740157499999996" bottom="0.78740157499999996" header="0.3" footer="0.3"/>
  <pageSetup orientation="portrait" horizontalDpi="4294967293"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8A45B-496F-4B4D-8B9D-B6C9BE580EE8}">
  <dimension ref="A1:H47"/>
  <sheetViews>
    <sheetView workbookViewId="0">
      <selection activeCell="F44" sqref="F44"/>
    </sheetView>
  </sheetViews>
  <sheetFormatPr defaultColWidth="10.6640625" defaultRowHeight="14.25"/>
  <cols>
    <col min="1" max="1" width="46.73046875" customWidth="1"/>
    <col min="3" max="4" width="15.1328125" bestFit="1" customWidth="1"/>
    <col min="5" max="5" width="13.86328125" bestFit="1" customWidth="1"/>
    <col min="6" max="6" width="37.73046875" bestFit="1" customWidth="1"/>
    <col min="7" max="7" width="13.3984375" bestFit="1" customWidth="1"/>
    <col min="8" max="8" width="16.1328125" bestFit="1" customWidth="1"/>
  </cols>
  <sheetData>
    <row r="1" spans="1:8">
      <c r="A1" t="s">
        <v>278</v>
      </c>
    </row>
    <row r="2" spans="1:8">
      <c r="A2" s="51" t="s">
        <v>64</v>
      </c>
    </row>
    <row r="3" spans="1:8">
      <c r="A3" s="51" t="s">
        <v>77</v>
      </c>
    </row>
    <row r="4" spans="1:8">
      <c r="A4" s="51"/>
    </row>
    <row r="5" spans="1:8">
      <c r="A5" s="52" t="s">
        <v>65</v>
      </c>
      <c r="B5" s="53"/>
      <c r="C5" s="53"/>
      <c r="D5" s="53"/>
      <c r="E5" s="53"/>
      <c r="F5" s="53"/>
      <c r="G5" s="53"/>
      <c r="H5" s="53"/>
    </row>
    <row r="7" spans="1:8">
      <c r="A7" s="1" t="s">
        <v>63</v>
      </c>
      <c r="B7" s="1" t="s">
        <v>54</v>
      </c>
      <c r="C7" s="1" t="s">
        <v>71</v>
      </c>
      <c r="D7" s="1" t="s">
        <v>72</v>
      </c>
      <c r="E7" s="1" t="s">
        <v>73</v>
      </c>
      <c r="F7" s="1" t="s">
        <v>76</v>
      </c>
      <c r="G7" s="1" t="s">
        <v>74</v>
      </c>
      <c r="H7" s="1" t="s">
        <v>75</v>
      </c>
    </row>
    <row r="8" spans="1:8">
      <c r="A8">
        <v>2015</v>
      </c>
      <c r="B8" s="4">
        <v>252075544</v>
      </c>
      <c r="C8" s="54">
        <v>0.55600000000000005</v>
      </c>
      <c r="D8" s="54">
        <v>0.41199999999999998</v>
      </c>
      <c r="E8" s="54">
        <v>4.0000000000000001E-3</v>
      </c>
      <c r="F8" s="54">
        <v>1E-3</v>
      </c>
      <c r="G8" s="54">
        <v>2.1999999999999999E-2</v>
      </c>
      <c r="H8" s="54">
        <v>4.0000000000000001E-3</v>
      </c>
    </row>
    <row r="9" spans="1:8">
      <c r="A9">
        <v>2018</v>
      </c>
      <c r="B9" s="4">
        <v>267834417</v>
      </c>
      <c r="C9" s="54">
        <v>0.54</v>
      </c>
      <c r="D9" s="54">
        <v>0.41899999999999998</v>
      </c>
      <c r="E9" s="54">
        <v>7.0000000000000001E-3</v>
      </c>
      <c r="F9" s="54">
        <v>3.0000000000000001E-3</v>
      </c>
      <c r="G9" s="54">
        <v>2.8000000000000001E-2</v>
      </c>
      <c r="H9" s="54">
        <v>3.0000000000000001E-3</v>
      </c>
    </row>
    <row r="11" spans="1:8">
      <c r="A11" s="1" t="s">
        <v>63</v>
      </c>
      <c r="B11" s="1" t="s">
        <v>54</v>
      </c>
      <c r="C11" s="1" t="s">
        <v>71</v>
      </c>
      <c r="D11" s="1" t="s">
        <v>72</v>
      </c>
      <c r="E11" s="1" t="s">
        <v>73</v>
      </c>
      <c r="F11" s="1" t="s">
        <v>76</v>
      </c>
      <c r="G11" s="1" t="s">
        <v>74</v>
      </c>
      <c r="H11" s="1" t="s">
        <v>75</v>
      </c>
    </row>
    <row r="12" spans="1:8">
      <c r="A12">
        <v>2015</v>
      </c>
      <c r="B12" s="4">
        <v>252075544</v>
      </c>
      <c r="C12" s="55">
        <f>$B8*C8</f>
        <v>140154002.46400002</v>
      </c>
      <c r="D12" s="55">
        <f t="shared" ref="D12:H12" si="0">$B$8*D8</f>
        <v>103855124.12799999</v>
      </c>
      <c r="E12" s="55">
        <f t="shared" si="0"/>
        <v>1008302.176</v>
      </c>
      <c r="F12" s="55">
        <f t="shared" si="0"/>
        <v>252075.54399999999</v>
      </c>
      <c r="G12" s="55">
        <f t="shared" si="0"/>
        <v>5545661.9679999994</v>
      </c>
      <c r="H12" s="55">
        <f t="shared" si="0"/>
        <v>1008302.176</v>
      </c>
    </row>
    <row r="13" spans="1:8">
      <c r="A13">
        <v>2018</v>
      </c>
      <c r="B13" s="4">
        <v>267834417</v>
      </c>
      <c r="C13" s="55">
        <f>$B9*C9</f>
        <v>144630585.18000001</v>
      </c>
      <c r="D13" s="55">
        <f t="shared" ref="D13:H13" si="1">$B$9*D9</f>
        <v>112222620.72299999</v>
      </c>
      <c r="E13" s="55">
        <f t="shared" si="1"/>
        <v>1874840.919</v>
      </c>
      <c r="F13" s="55">
        <f t="shared" si="1"/>
        <v>803503.25100000005</v>
      </c>
      <c r="G13" s="55">
        <f t="shared" si="1"/>
        <v>7499363.676</v>
      </c>
      <c r="H13" s="55">
        <f t="shared" si="1"/>
        <v>803503.25100000005</v>
      </c>
    </row>
    <row r="16" spans="1:8">
      <c r="A16" s="1" t="s">
        <v>66</v>
      </c>
      <c r="B16" s="1" t="s">
        <v>54</v>
      </c>
      <c r="C16" s="1" t="s">
        <v>71</v>
      </c>
      <c r="D16" s="1" t="s">
        <v>72</v>
      </c>
      <c r="E16" s="1" t="s">
        <v>73</v>
      </c>
      <c r="F16" s="1" t="s">
        <v>76</v>
      </c>
      <c r="G16" s="1" t="s">
        <v>74</v>
      </c>
      <c r="H16" s="1" t="s">
        <v>75</v>
      </c>
    </row>
    <row r="17" spans="1:8">
      <c r="A17">
        <v>2015</v>
      </c>
      <c r="B17" s="4">
        <v>30931734</v>
      </c>
      <c r="C17" s="54">
        <v>0.09</v>
      </c>
      <c r="D17" s="54">
        <v>0.88500000000000001</v>
      </c>
      <c r="E17" s="54">
        <v>0</v>
      </c>
      <c r="F17" s="54">
        <v>2E-3</v>
      </c>
      <c r="G17" s="54">
        <v>1.0999999999999999E-2</v>
      </c>
      <c r="H17" s="54">
        <v>1.0999999999999999E-2</v>
      </c>
    </row>
    <row r="18" spans="1:8">
      <c r="A18">
        <v>2018</v>
      </c>
      <c r="B18" s="4">
        <v>33167690</v>
      </c>
      <c r="C18" s="54">
        <v>7.0999999999999994E-2</v>
      </c>
      <c r="D18" s="54">
        <v>0.91200000000000003</v>
      </c>
      <c r="E18" s="54">
        <v>0</v>
      </c>
      <c r="F18" s="54">
        <v>3.0000000000000001E-3</v>
      </c>
      <c r="G18" s="54">
        <v>1.2999999999999999E-2</v>
      </c>
      <c r="H18" s="54">
        <v>1E-3</v>
      </c>
    </row>
    <row r="20" spans="1:8">
      <c r="A20" s="1" t="s">
        <v>66</v>
      </c>
      <c r="B20" s="1" t="s">
        <v>54</v>
      </c>
      <c r="C20" s="1" t="s">
        <v>71</v>
      </c>
      <c r="D20" s="1" t="s">
        <v>72</v>
      </c>
      <c r="E20" s="1" t="s">
        <v>73</v>
      </c>
      <c r="F20" s="1" t="s">
        <v>76</v>
      </c>
      <c r="G20" s="1" t="s">
        <v>74</v>
      </c>
      <c r="H20" s="1" t="s">
        <v>75</v>
      </c>
    </row>
    <row r="21" spans="1:8">
      <c r="A21">
        <v>2015</v>
      </c>
      <c r="B21" s="4">
        <v>30931734</v>
      </c>
      <c r="C21" s="55">
        <f>$B17*C17</f>
        <v>2783856.06</v>
      </c>
      <c r="D21" s="55">
        <f t="shared" ref="D21:H21" si="2">$B$8*D17</f>
        <v>223086856.44</v>
      </c>
      <c r="E21" s="55">
        <f t="shared" si="2"/>
        <v>0</v>
      </c>
      <c r="F21" s="55">
        <f t="shared" si="2"/>
        <v>504151.08799999999</v>
      </c>
      <c r="G21" s="55">
        <f t="shared" si="2"/>
        <v>2772830.9839999997</v>
      </c>
      <c r="H21" s="55">
        <f t="shared" si="2"/>
        <v>2772830.9839999997</v>
      </c>
    </row>
    <row r="22" spans="1:8">
      <c r="A22">
        <v>2018</v>
      </c>
      <c r="B22" s="4">
        <v>33167690</v>
      </c>
      <c r="C22" s="55">
        <f>$B18*C18</f>
        <v>2354905.9899999998</v>
      </c>
      <c r="D22" s="55">
        <f t="shared" ref="D22:H22" si="3">$B$9*D18</f>
        <v>244264988.30400002</v>
      </c>
      <c r="E22" s="55">
        <f t="shared" si="3"/>
        <v>0</v>
      </c>
      <c r="F22" s="55">
        <f t="shared" si="3"/>
        <v>803503.25100000005</v>
      </c>
      <c r="G22" s="55">
        <f t="shared" si="3"/>
        <v>3481847.4209999996</v>
      </c>
      <c r="H22" s="55">
        <f t="shared" si="3"/>
        <v>267834.41700000002</v>
      </c>
    </row>
    <row r="24" spans="1:8">
      <c r="A24" s="1" t="s">
        <v>67</v>
      </c>
      <c r="B24" s="1" t="s">
        <v>54</v>
      </c>
      <c r="C24" s="1" t="s">
        <v>71</v>
      </c>
      <c r="D24" s="1" t="s">
        <v>72</v>
      </c>
      <c r="E24" s="1" t="s">
        <v>73</v>
      </c>
      <c r="F24" s="1" t="s">
        <v>76</v>
      </c>
      <c r="G24" s="1" t="s">
        <v>74</v>
      </c>
      <c r="H24" s="1" t="s">
        <v>75</v>
      </c>
    </row>
    <row r="25" spans="1:8">
      <c r="A25">
        <v>2015</v>
      </c>
      <c r="B25" s="4">
        <v>6214936</v>
      </c>
      <c r="C25" s="54">
        <v>1.6E-2</v>
      </c>
      <c r="D25" s="54">
        <v>0.95499999999999996</v>
      </c>
      <c r="E25" s="54">
        <v>6.9999999999999999E-4</v>
      </c>
      <c r="F25" s="54">
        <v>1E-3</v>
      </c>
      <c r="G25" s="54">
        <v>3.0000000000000001E-3</v>
      </c>
      <c r="H25" s="54">
        <v>2.5000000000000001E-2</v>
      </c>
    </row>
    <row r="26" spans="1:8">
      <c r="A26">
        <v>2018</v>
      </c>
      <c r="B26" s="4">
        <v>6621641</v>
      </c>
      <c r="C26" s="54">
        <v>0.01</v>
      </c>
      <c r="D26" s="54">
        <v>0.98299999999999998</v>
      </c>
      <c r="E26" s="54">
        <v>0</v>
      </c>
      <c r="F26" s="54">
        <v>0</v>
      </c>
      <c r="G26" s="54">
        <v>4.0000000000000001E-3</v>
      </c>
      <c r="H26" s="54">
        <v>2E-3</v>
      </c>
    </row>
    <row r="28" spans="1:8">
      <c r="A28" s="1" t="s">
        <v>67</v>
      </c>
      <c r="B28" s="1" t="s">
        <v>54</v>
      </c>
      <c r="C28" s="1" t="s">
        <v>71</v>
      </c>
      <c r="D28" s="1" t="s">
        <v>72</v>
      </c>
      <c r="E28" s="1" t="s">
        <v>73</v>
      </c>
      <c r="F28" s="1" t="s">
        <v>76</v>
      </c>
      <c r="G28" s="1" t="s">
        <v>74</v>
      </c>
      <c r="H28" s="1" t="s">
        <v>75</v>
      </c>
    </row>
    <row r="29" spans="1:8">
      <c r="A29">
        <v>2015</v>
      </c>
      <c r="B29" s="4">
        <v>6214936</v>
      </c>
      <c r="C29" s="55">
        <f>$B$25*C25</f>
        <v>99438.975999999995</v>
      </c>
      <c r="D29" s="55">
        <f t="shared" ref="D29:H29" si="4">$B$25*D25</f>
        <v>5935263.8799999999</v>
      </c>
      <c r="E29" s="55">
        <f t="shared" si="4"/>
        <v>4350.4552000000003</v>
      </c>
      <c r="F29" s="55">
        <f t="shared" si="4"/>
        <v>6214.9359999999997</v>
      </c>
      <c r="G29" s="55">
        <f t="shared" si="4"/>
        <v>18644.808000000001</v>
      </c>
      <c r="H29" s="55">
        <f t="shared" si="4"/>
        <v>155373.4</v>
      </c>
    </row>
    <row r="30" spans="1:8">
      <c r="A30">
        <v>2018</v>
      </c>
      <c r="B30" s="4">
        <v>6621641</v>
      </c>
      <c r="C30" s="55">
        <f>$B$26*C26</f>
        <v>66216.41</v>
      </c>
      <c r="D30" s="55">
        <f t="shared" ref="D30:H30" si="5">$B$26*D26</f>
        <v>6509073.1030000001</v>
      </c>
      <c r="E30" s="55">
        <f t="shared" si="5"/>
        <v>0</v>
      </c>
      <c r="F30" s="55">
        <f t="shared" si="5"/>
        <v>0</v>
      </c>
      <c r="G30" s="55">
        <f t="shared" si="5"/>
        <v>26486.564000000002</v>
      </c>
      <c r="H30" s="55">
        <f t="shared" si="5"/>
        <v>13243.282000000001</v>
      </c>
    </row>
    <row r="31" spans="1:8">
      <c r="B31" s="4"/>
      <c r="C31" s="55"/>
      <c r="D31" s="56"/>
      <c r="E31" s="55"/>
      <c r="F31" s="55"/>
      <c r="G31" s="55"/>
      <c r="H31" s="55"/>
    </row>
    <row r="33" spans="1:8">
      <c r="A33" s="1" t="s">
        <v>68</v>
      </c>
      <c r="B33" s="1" t="s">
        <v>54</v>
      </c>
      <c r="C33" s="1" t="s">
        <v>71</v>
      </c>
      <c r="D33" s="1" t="s">
        <v>72</v>
      </c>
      <c r="E33" s="1" t="s">
        <v>73</v>
      </c>
      <c r="F33" s="1" t="s">
        <v>76</v>
      </c>
      <c r="G33" s="1" t="s">
        <v>74</v>
      </c>
      <c r="H33" s="1" t="s">
        <v>75</v>
      </c>
    </row>
    <row r="34" spans="1:8">
      <c r="A34">
        <v>2015</v>
      </c>
      <c r="B34" s="4">
        <v>734377</v>
      </c>
      <c r="H34" s="4"/>
    </row>
    <row r="35" spans="1:8">
      <c r="A35">
        <v>2018</v>
      </c>
      <c r="B35" s="4">
        <v>769056</v>
      </c>
      <c r="C35" s="54">
        <v>8.0000000000000002E-3</v>
      </c>
      <c r="D35" s="54">
        <v>0.95399999999999996</v>
      </c>
      <c r="E35" s="54">
        <v>3.0000000000000001E-3</v>
      </c>
      <c r="F35" s="54">
        <v>3.0000000000000001E-3</v>
      </c>
      <c r="G35" s="54">
        <v>2.7E-2</v>
      </c>
      <c r="H35" s="54">
        <v>4.0000000000000001E-3</v>
      </c>
    </row>
    <row r="37" spans="1:8">
      <c r="A37" s="1" t="s">
        <v>68</v>
      </c>
      <c r="B37" s="1" t="s">
        <v>54</v>
      </c>
      <c r="C37" s="1" t="s">
        <v>71</v>
      </c>
      <c r="D37" s="1" t="s">
        <v>72</v>
      </c>
      <c r="E37" s="1" t="s">
        <v>73</v>
      </c>
      <c r="F37" s="1" t="s">
        <v>76</v>
      </c>
      <c r="G37" s="1" t="s">
        <v>74</v>
      </c>
      <c r="H37" s="1" t="s">
        <v>75</v>
      </c>
    </row>
    <row r="38" spans="1:8">
      <c r="A38">
        <v>2015</v>
      </c>
      <c r="B38" s="4">
        <v>734377</v>
      </c>
      <c r="C38" s="55">
        <f>$B34*C34</f>
        <v>0</v>
      </c>
      <c r="D38" s="55">
        <f t="shared" ref="D38:H38" si="6">$B$8*D34</f>
        <v>0</v>
      </c>
      <c r="E38" s="55">
        <f t="shared" si="6"/>
        <v>0</v>
      </c>
      <c r="F38" s="55">
        <f t="shared" si="6"/>
        <v>0</v>
      </c>
      <c r="G38" s="55">
        <f t="shared" si="6"/>
        <v>0</v>
      </c>
      <c r="H38" s="55">
        <f t="shared" si="6"/>
        <v>0</v>
      </c>
    </row>
    <row r="39" spans="1:8">
      <c r="A39">
        <v>2018</v>
      </c>
      <c r="B39" s="4">
        <v>769056</v>
      </c>
      <c r="C39" s="55">
        <f>$B35*C35</f>
        <v>6152.4480000000003</v>
      </c>
      <c r="D39" s="55">
        <f t="shared" ref="D39:H39" si="7">$B$9*D35</f>
        <v>255514033.81799999</v>
      </c>
      <c r="E39" s="55">
        <f>$B$9*E35</f>
        <v>803503.25100000005</v>
      </c>
      <c r="F39" s="55">
        <f t="shared" si="7"/>
        <v>803503.25100000005</v>
      </c>
      <c r="G39" s="55">
        <f t="shared" si="7"/>
        <v>7231529.2589999996</v>
      </c>
      <c r="H39" s="55">
        <f t="shared" si="7"/>
        <v>1071337.6680000001</v>
      </c>
    </row>
    <row r="41" spans="1:8">
      <c r="A41" s="1" t="s">
        <v>69</v>
      </c>
      <c r="B41" s="1" t="s">
        <v>54</v>
      </c>
    </row>
    <row r="42" spans="1:8">
      <c r="A42">
        <v>2015</v>
      </c>
      <c r="B42" s="4">
        <v>37881047</v>
      </c>
    </row>
    <row r="43" spans="1:8">
      <c r="A43">
        <v>2018</v>
      </c>
      <c r="B43" s="4">
        <v>40558387</v>
      </c>
    </row>
    <row r="45" spans="1:8">
      <c r="A45" s="1" t="s">
        <v>70</v>
      </c>
      <c r="B45" s="1" t="s">
        <v>54</v>
      </c>
    </row>
    <row r="46" spans="1:8">
      <c r="A46">
        <v>2015</v>
      </c>
      <c r="B46" s="4">
        <v>289956591</v>
      </c>
    </row>
    <row r="47" spans="1:8">
      <c r="A47">
        <v>2018</v>
      </c>
      <c r="B47" s="4">
        <v>308392804</v>
      </c>
    </row>
  </sheetData>
  <hyperlinks>
    <hyperlink ref="A2" r:id="rId1" xr:uid="{D5350A30-2F48-4685-B726-B62FF0E20379}"/>
    <hyperlink ref="A3" r:id="rId2" xr:uid="{D625FC42-3AFF-46BA-9C32-A86DA6474159}"/>
  </hyperlinks>
  <pageMargins left="0.7" right="0.7" top="0.78740157499999996" bottom="0.78740157499999996"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9"/>
  <sheetViews>
    <sheetView workbookViewId="0">
      <selection activeCell="C3" sqref="C3"/>
    </sheetView>
  </sheetViews>
  <sheetFormatPr defaultColWidth="9.1328125"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10" max="10" width="14.3984375" bestFit="1" customWidth="1"/>
  </cols>
  <sheetData>
    <row r="1" spans="1:10">
      <c r="A1" s="151" t="s">
        <v>19</v>
      </c>
      <c r="B1" s="152" t="s">
        <v>9</v>
      </c>
      <c r="C1" s="152" t="s">
        <v>10</v>
      </c>
      <c r="D1" s="152" t="s">
        <v>11</v>
      </c>
      <c r="E1" s="152" t="s">
        <v>12</v>
      </c>
      <c r="F1" s="152" t="s">
        <v>13</v>
      </c>
      <c r="G1" s="152" t="s">
        <v>17</v>
      </c>
      <c r="H1" s="152" t="s">
        <v>18</v>
      </c>
    </row>
    <row r="2" spans="1:10">
      <c r="A2" s="153" t="s">
        <v>3</v>
      </c>
      <c r="B2" s="7">
        <f>TrRoad_tech!Q12</f>
        <v>157036</v>
      </c>
      <c r="C2" s="7">
        <f>TrRoad_tech!Q10</f>
        <v>1313031</v>
      </c>
      <c r="D2" s="7">
        <f>TrRoad_tech!Q7</f>
        <v>139055432</v>
      </c>
      <c r="E2" s="7">
        <f>TrRoad_tech!Q8</f>
        <v>106612315</v>
      </c>
      <c r="F2" s="7">
        <f>TrRoad_tech!Q11</f>
        <v>181560</v>
      </c>
      <c r="G2" s="7">
        <f>TrRoad_tech!Q9</f>
        <v>7685081</v>
      </c>
      <c r="H2" s="7">
        <f>'Alternative Fuel Vehicles'!B19</f>
        <v>196</v>
      </c>
      <c r="J2" s="6"/>
    </row>
    <row r="3" spans="1:10">
      <c r="A3" s="153" t="s">
        <v>4</v>
      </c>
      <c r="B3" s="7">
        <f>TrRoad_tech!Q18</f>
        <v>4118</v>
      </c>
      <c r="C3" s="7">
        <f>TrRoad_tech!Q17</f>
        <v>34907</v>
      </c>
      <c r="D3" s="7">
        <f>TrRoad_tech!Q14</f>
        <v>4259</v>
      </c>
      <c r="E3" s="7">
        <f>TrRoad_tech!Q15</f>
        <v>664879</v>
      </c>
      <c r="F3" s="7">
        <v>0</v>
      </c>
      <c r="G3" s="7">
        <f>TrRoad_tech!Q16</f>
        <v>2004</v>
      </c>
      <c r="H3" s="7">
        <v>0</v>
      </c>
      <c r="I3" s="6"/>
      <c r="J3" s="8"/>
    </row>
    <row r="4" spans="1:10">
      <c r="A4" s="153" t="s">
        <v>5</v>
      </c>
      <c r="B4" s="7">
        <v>0</v>
      </c>
      <c r="C4" s="7">
        <v>0</v>
      </c>
      <c r="D4" s="7">
        <v>0</v>
      </c>
      <c r="E4" s="7">
        <f>TrAvia_act!Q40</f>
        <v>8346.0790641255444</v>
      </c>
      <c r="F4" s="7">
        <v>0</v>
      </c>
      <c r="G4" s="7">
        <v>0</v>
      </c>
      <c r="H4" s="7">
        <v>0</v>
      </c>
    </row>
    <row r="5" spans="1:10">
      <c r="A5" s="153" t="s">
        <v>6</v>
      </c>
      <c r="B5" s="7">
        <f>TrRail_act!S41</f>
        <v>16713.453235653236</v>
      </c>
      <c r="C5" s="7">
        <v>0</v>
      </c>
      <c r="D5" s="7">
        <v>0</v>
      </c>
      <c r="E5" s="7">
        <f>TrRail_act!S40</f>
        <v>8347.5467643467637</v>
      </c>
      <c r="F5" s="7">
        <v>0</v>
      </c>
      <c r="G5" s="7">
        <v>0</v>
      </c>
      <c r="H5" s="7">
        <v>0</v>
      </c>
    </row>
    <row r="6" spans="1:10">
      <c r="A6" s="153" t="s">
        <v>7</v>
      </c>
      <c r="B6" s="7">
        <v>0</v>
      </c>
      <c r="C6" s="7">
        <v>0</v>
      </c>
      <c r="D6" s="7">
        <v>0</v>
      </c>
      <c r="E6" s="7">
        <v>0</v>
      </c>
      <c r="F6" s="7">
        <v>0</v>
      </c>
      <c r="G6" s="7">
        <v>0</v>
      </c>
      <c r="H6" s="7">
        <v>0</v>
      </c>
    </row>
    <row r="7" spans="1:10">
      <c r="A7" s="153" t="s">
        <v>8</v>
      </c>
      <c r="B7" s="7">
        <v>0</v>
      </c>
      <c r="C7" s="7">
        <v>0</v>
      </c>
      <c r="D7" s="7">
        <f>TrRoad_tech!Q5</f>
        <v>37036579</v>
      </c>
      <c r="E7" s="7">
        <v>0</v>
      </c>
      <c r="F7" s="7">
        <v>0</v>
      </c>
      <c r="G7" s="7">
        <v>0</v>
      </c>
      <c r="H7" s="7">
        <v>0</v>
      </c>
    </row>
    <row r="8" spans="1:10">
      <c r="B8" s="10"/>
      <c r="C8" s="10"/>
    </row>
    <row r="9" spans="1:10">
      <c r="B9" s="6"/>
      <c r="C9" s="6"/>
      <c r="D9" s="6"/>
      <c r="E9" s="6"/>
      <c r="F9" s="6"/>
      <c r="G9" s="6"/>
      <c r="H9"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8"/>
  <sheetViews>
    <sheetView tabSelected="1" workbookViewId="0">
      <selection activeCell="F12" sqref="F12"/>
    </sheetView>
  </sheetViews>
  <sheetFormatPr defaultColWidth="9.1328125"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3.3984375" bestFit="1" customWidth="1"/>
    <col min="10" max="10" width="12.59765625" bestFit="1" customWidth="1"/>
  </cols>
  <sheetData>
    <row r="1" spans="1:10">
      <c r="A1" s="9" t="s">
        <v>19</v>
      </c>
      <c r="B1" s="5" t="s">
        <v>9</v>
      </c>
      <c r="C1" s="5" t="s">
        <v>10</v>
      </c>
      <c r="D1" s="5" t="s">
        <v>11</v>
      </c>
      <c r="E1" s="5" t="s">
        <v>12</v>
      </c>
      <c r="F1" s="5" t="s">
        <v>13</v>
      </c>
      <c r="G1" s="5" t="s">
        <v>17</v>
      </c>
      <c r="H1" s="5" t="s">
        <v>18</v>
      </c>
    </row>
    <row r="2" spans="1:10">
      <c r="A2" s="1" t="s">
        <v>3</v>
      </c>
      <c r="B2" s="7">
        <f>TrRoad_tech!Q25</f>
        <v>40504</v>
      </c>
      <c r="C2" s="7">
        <f>TrRoad_tech!Q24</f>
        <v>128891</v>
      </c>
      <c r="D2" s="7">
        <f>TrRoad_tech!Q21</f>
        <v>2226999</v>
      </c>
      <c r="E2" s="7">
        <f>TrRoad_tech!Q22</f>
        <v>26430217</v>
      </c>
      <c r="F2" s="7">
        <v>0</v>
      </c>
      <c r="G2" s="7">
        <f>TrRoad_tech!Q23</f>
        <v>320764</v>
      </c>
      <c r="H2">
        <f>'Alternative Fuel Vehicles'!B27</f>
        <v>33</v>
      </c>
      <c r="I2" s="8"/>
      <c r="J2" s="6"/>
    </row>
    <row r="3" spans="1:10">
      <c r="A3" s="1" t="s">
        <v>4</v>
      </c>
      <c r="B3" s="10">
        <f>'Alternative Fuel Vehicles'!C11</f>
        <v>51</v>
      </c>
      <c r="C3" s="7">
        <f>SUM('Alternative Fuel Vehicles'!E11:F11)</f>
        <v>12245</v>
      </c>
      <c r="D3" s="7">
        <f>TrRoad_tech!T26</f>
        <v>89053.964872026816</v>
      </c>
      <c r="E3" s="7">
        <f>TrRoad_tech!U26</f>
        <v>5847877.0265963934</v>
      </c>
      <c r="F3" s="7">
        <v>0</v>
      </c>
      <c r="G3" s="7">
        <f>'Alternative Fuel Vehicles'!G11</f>
        <v>291</v>
      </c>
      <c r="H3" s="7">
        <v>0</v>
      </c>
      <c r="J3" s="6"/>
    </row>
    <row r="4" spans="1:10">
      <c r="A4" s="1" t="s">
        <v>5</v>
      </c>
      <c r="B4" s="10">
        <v>0</v>
      </c>
      <c r="C4" s="7">
        <v>0</v>
      </c>
      <c r="D4" s="7">
        <v>0</v>
      </c>
      <c r="E4" s="7">
        <f>TrAvia_act!Q44</f>
        <v>507.99873350961605</v>
      </c>
      <c r="F4" s="7">
        <v>0</v>
      </c>
      <c r="G4" s="7">
        <v>0</v>
      </c>
      <c r="H4" s="7">
        <v>0</v>
      </c>
    </row>
    <row r="5" spans="1:10">
      <c r="A5" s="1" t="s">
        <v>6</v>
      </c>
      <c r="B5" s="10">
        <f>TrRail_act!Q34</f>
        <v>4117.5</v>
      </c>
      <c r="C5" s="7">
        <v>0</v>
      </c>
      <c r="D5" s="7">
        <v>0</v>
      </c>
      <c r="E5" s="7">
        <f>TrRail_act!Q33</f>
        <v>1640.5</v>
      </c>
      <c r="F5" s="7">
        <v>0</v>
      </c>
      <c r="G5" s="7">
        <v>0</v>
      </c>
      <c r="H5" s="7">
        <v>0</v>
      </c>
    </row>
    <row r="6" spans="1:10">
      <c r="A6" s="1" t="s">
        <v>7</v>
      </c>
      <c r="B6" s="10">
        <v>0</v>
      </c>
      <c r="C6" s="10">
        <v>0</v>
      </c>
      <c r="D6" s="10">
        <v>0</v>
      </c>
      <c r="E6" s="7">
        <f>TrNavi_act!L27</f>
        <v>22472.955411524814</v>
      </c>
      <c r="F6" s="10">
        <v>0</v>
      </c>
      <c r="G6" s="7">
        <v>0</v>
      </c>
      <c r="H6" s="7">
        <v>0</v>
      </c>
    </row>
    <row r="7" spans="1:10">
      <c r="A7" s="1" t="s">
        <v>8</v>
      </c>
      <c r="B7" s="10">
        <v>0</v>
      </c>
      <c r="C7" s="10">
        <v>0</v>
      </c>
      <c r="D7" s="10">
        <v>0</v>
      </c>
      <c r="E7" s="10">
        <v>0</v>
      </c>
      <c r="F7" s="10">
        <v>0</v>
      </c>
      <c r="G7" s="7">
        <v>0</v>
      </c>
      <c r="H7" s="7">
        <v>0</v>
      </c>
    </row>
    <row r="8" spans="1:10">
      <c r="B8" s="10"/>
      <c r="C8" s="10"/>
      <c r="D8" s="10"/>
      <c r="E8" s="10"/>
      <c r="F8" s="10"/>
      <c r="G8" s="10"/>
      <c r="H8"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About</vt:lpstr>
      <vt:lpstr>TrRoad_tech</vt:lpstr>
      <vt:lpstr>TrRail_act</vt:lpstr>
      <vt:lpstr>TrNavi_act</vt:lpstr>
      <vt:lpstr>TrAvia_act</vt:lpstr>
      <vt:lpstr>Alternative Fuel Vehicles</vt:lpstr>
      <vt:lpstr>ACEA</vt:lpstr>
      <vt:lpstr>SYVbT-passenger</vt:lpstr>
      <vt:lpstr>SYVbT-freight</vt:lpstr>
      <vt:lpstr>Eurostat - Vessels - Marine</vt:lpstr>
      <vt:lpstr>Eurostat - Vessels - IWW</vt:lpstr>
      <vt:lpstr>SSS of Freight</vt:lpstr>
      <vt:lpstr>'SSS of Freight'!Print_Area</vt:lpstr>
      <vt:lpstr>TrAvia_act!Print_Titles</vt:lpstr>
      <vt:lpstr>TrNavi_act!Print_Titles</vt:lpstr>
      <vt:lpstr>TrRail_act!Print_Titles</vt:lpstr>
      <vt:lpstr>TrRoad_tech!Print_Titles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Minshu Deng</cp:lastModifiedBy>
  <dcterms:created xsi:type="dcterms:W3CDTF">2017-06-22T21:46:10Z</dcterms:created>
  <dcterms:modified xsi:type="dcterms:W3CDTF">2020-12-23T01:11:20Z</dcterms:modified>
</cp:coreProperties>
</file>