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Modeling\EPS\EU\eps-eu\InputData\trans\AVMC\"/>
    </mc:Choice>
  </mc:AlternateContent>
  <xr:revisionPtr revIDLastSave="0" documentId="13_ncr:1_{18C40329-F516-4335-9DED-960BD6BAB685}" xr6:coauthVersionLast="47" xr6:coauthVersionMax="47" xr10:uidLastSave="{00000000-0000-0000-0000-000000000000}"/>
  <bookViews>
    <workbookView xWindow="32055" yWindow="1740" windowWidth="22245" windowHeight="14595" firstSheet="1" activeTab="2" xr2:uid="{00000000-000D-0000-FFFF-FFFF00000000}"/>
  </bookViews>
  <sheets>
    <sheet name="About" sheetId="1" r:id="rId1"/>
    <sheet name="LDVs" sheetId="18" r:id="rId2"/>
    <sheet name="Cost Data" sheetId="16" r:id="rId3"/>
    <sheet name="BAADTbVT-passengers" sheetId="17" r:id="rId4"/>
    <sheet name="BAADTbVT-freight" sheetId="19" r:id="rId5"/>
    <sheet name="AVMC-passenger" sheetId="2" r:id="rId6"/>
    <sheet name="AVMC-freight" sheetId="4" r:id="rId7"/>
  </sheets>
  <externalReferences>
    <externalReference r:id="rId8"/>
    <externalReference r:id="rId9"/>
  </externalReferences>
  <definedNames>
    <definedName name="Eno_TM">'[1]1997  Table 1a Modified'!#REF!</definedName>
    <definedName name="Eno_Tons">'[1]1997  Table 1a Modified'!#REF!</definedName>
    <definedName name="Sum_T2">'[1]1997  Table 1a Modified'!#REF!</definedName>
    <definedName name="Sum_TTM">'[1]1997  Table 1a Modified'!#REF!</definedName>
    <definedName name="ti_tbl_50">#REF!</definedName>
    <definedName name="ti_tbl_69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" i="4" l="1"/>
  <c r="C93" i="16"/>
  <c r="H3" i="4"/>
  <c r="B3" i="4"/>
  <c r="G3" i="4"/>
  <c r="C89" i="16"/>
  <c r="B89" i="16"/>
  <c r="C80" i="16"/>
  <c r="B80" i="16"/>
  <c r="F2" i="4"/>
  <c r="H2" i="4"/>
  <c r="B2" i="4"/>
  <c r="C2" i="4"/>
  <c r="D2" i="4"/>
  <c r="E2" i="4"/>
  <c r="G2" i="4"/>
  <c r="F2" i="2"/>
  <c r="H2" i="2"/>
  <c r="B2" i="2"/>
  <c r="C2" i="2"/>
  <c r="D2" i="2"/>
  <c r="E2" i="2"/>
  <c r="G2" i="2"/>
  <c r="N3" i="18"/>
  <c r="N4" i="18"/>
  <c r="N2" i="18"/>
  <c r="C7" i="19"/>
  <c r="D7" i="19" s="1"/>
  <c r="E7" i="19" s="1"/>
  <c r="F7" i="19" s="1"/>
  <c r="G7" i="19" s="1"/>
  <c r="H7" i="19" s="1"/>
  <c r="I7" i="19" s="1"/>
  <c r="J7" i="19" s="1"/>
  <c r="K7" i="19" s="1"/>
  <c r="L7" i="19" s="1"/>
  <c r="M7" i="19" s="1"/>
  <c r="N7" i="19" s="1"/>
  <c r="O7" i="19" s="1"/>
  <c r="P7" i="19" s="1"/>
  <c r="Q7" i="19" s="1"/>
  <c r="R7" i="19" s="1"/>
  <c r="S7" i="19" s="1"/>
  <c r="T7" i="19" s="1"/>
  <c r="U7" i="19" s="1"/>
  <c r="V7" i="19" s="1"/>
  <c r="W7" i="19" s="1"/>
  <c r="X7" i="19" s="1"/>
  <c r="Y7" i="19" s="1"/>
  <c r="Z7" i="19" s="1"/>
  <c r="AA7" i="19" s="1"/>
  <c r="AB7" i="19" s="1"/>
  <c r="AC7" i="19" s="1"/>
  <c r="AD7" i="19" s="1"/>
  <c r="AE7" i="19" s="1"/>
  <c r="AF7" i="19" s="1"/>
  <c r="AG7" i="19" s="1"/>
  <c r="B6" i="19"/>
  <c r="C6" i="19" s="1"/>
  <c r="D6" i="19" s="1"/>
  <c r="E6" i="19" s="1"/>
  <c r="F6" i="19" s="1"/>
  <c r="G6" i="19" s="1"/>
  <c r="H6" i="19" s="1"/>
  <c r="I6" i="19" s="1"/>
  <c r="J6" i="19" s="1"/>
  <c r="K6" i="19" s="1"/>
  <c r="L6" i="19" s="1"/>
  <c r="M6" i="19" s="1"/>
  <c r="N6" i="19" s="1"/>
  <c r="O6" i="19" s="1"/>
  <c r="P6" i="19" s="1"/>
  <c r="Q6" i="19" s="1"/>
  <c r="R6" i="19" s="1"/>
  <c r="S6" i="19" s="1"/>
  <c r="T6" i="19" s="1"/>
  <c r="U6" i="19" s="1"/>
  <c r="V6" i="19" s="1"/>
  <c r="W6" i="19" s="1"/>
  <c r="X6" i="19" s="1"/>
  <c r="Y6" i="19" s="1"/>
  <c r="Z6" i="19" s="1"/>
  <c r="AA6" i="19" s="1"/>
  <c r="AB6" i="19" s="1"/>
  <c r="AC6" i="19" s="1"/>
  <c r="AD6" i="19" s="1"/>
  <c r="AE6" i="19" s="1"/>
  <c r="AF6" i="19" s="1"/>
  <c r="AG6" i="19" s="1"/>
  <c r="B5" i="19"/>
  <c r="C5" i="19" s="1"/>
  <c r="D5" i="19" s="1"/>
  <c r="E5" i="19" s="1"/>
  <c r="F5" i="19" s="1"/>
  <c r="G5" i="19" s="1"/>
  <c r="H5" i="19" s="1"/>
  <c r="I5" i="19" s="1"/>
  <c r="J5" i="19" s="1"/>
  <c r="K5" i="19" s="1"/>
  <c r="L5" i="19" s="1"/>
  <c r="M5" i="19" s="1"/>
  <c r="N5" i="19" s="1"/>
  <c r="O5" i="19" s="1"/>
  <c r="P5" i="19" s="1"/>
  <c r="Q5" i="19" s="1"/>
  <c r="R5" i="19" s="1"/>
  <c r="S5" i="19" s="1"/>
  <c r="T5" i="19" s="1"/>
  <c r="U5" i="19" s="1"/>
  <c r="V5" i="19" s="1"/>
  <c r="W5" i="19" s="1"/>
  <c r="X5" i="19" s="1"/>
  <c r="Y5" i="19" s="1"/>
  <c r="Z5" i="19" s="1"/>
  <c r="AA5" i="19" s="1"/>
  <c r="AB5" i="19" s="1"/>
  <c r="AC5" i="19" s="1"/>
  <c r="AD5" i="19" s="1"/>
  <c r="AE5" i="19" s="1"/>
  <c r="AF5" i="19" s="1"/>
  <c r="AG5" i="19" s="1"/>
  <c r="B4" i="19"/>
  <c r="C4" i="19" s="1"/>
  <c r="D4" i="19" s="1"/>
  <c r="E4" i="19" s="1"/>
  <c r="F4" i="19" s="1"/>
  <c r="G4" i="19" s="1"/>
  <c r="H4" i="19" s="1"/>
  <c r="I4" i="19" s="1"/>
  <c r="J4" i="19" s="1"/>
  <c r="K4" i="19" s="1"/>
  <c r="L4" i="19" s="1"/>
  <c r="M4" i="19" s="1"/>
  <c r="N4" i="19" s="1"/>
  <c r="O4" i="19" s="1"/>
  <c r="P4" i="19" s="1"/>
  <c r="Q4" i="19" s="1"/>
  <c r="R4" i="19" s="1"/>
  <c r="S4" i="19" s="1"/>
  <c r="T4" i="19" s="1"/>
  <c r="U4" i="19" s="1"/>
  <c r="V4" i="19" s="1"/>
  <c r="W4" i="19" s="1"/>
  <c r="X4" i="19" s="1"/>
  <c r="Y4" i="19" s="1"/>
  <c r="Z4" i="19" s="1"/>
  <c r="AA4" i="19" s="1"/>
  <c r="AB4" i="19" s="1"/>
  <c r="AC4" i="19" s="1"/>
  <c r="AD4" i="19" s="1"/>
  <c r="AE4" i="19" s="1"/>
  <c r="AF4" i="19" s="1"/>
  <c r="AG4" i="19" s="1"/>
  <c r="B3" i="19"/>
  <c r="C3" i="19" s="1"/>
  <c r="D3" i="19" s="1"/>
  <c r="E3" i="19" s="1"/>
  <c r="F3" i="19" s="1"/>
  <c r="G3" i="19" s="1"/>
  <c r="H3" i="19" s="1"/>
  <c r="I3" i="19" s="1"/>
  <c r="J3" i="19" s="1"/>
  <c r="K3" i="19" s="1"/>
  <c r="L3" i="19" s="1"/>
  <c r="M3" i="19" s="1"/>
  <c r="N3" i="19" s="1"/>
  <c r="O3" i="19" s="1"/>
  <c r="P3" i="19" s="1"/>
  <c r="Q3" i="19" s="1"/>
  <c r="R3" i="19" s="1"/>
  <c r="S3" i="19" s="1"/>
  <c r="T3" i="19" s="1"/>
  <c r="U3" i="19" s="1"/>
  <c r="V3" i="19" s="1"/>
  <c r="W3" i="19" s="1"/>
  <c r="X3" i="19" s="1"/>
  <c r="Y3" i="19" s="1"/>
  <c r="Z3" i="19" s="1"/>
  <c r="AA3" i="19" s="1"/>
  <c r="AB3" i="19" s="1"/>
  <c r="AC3" i="19" s="1"/>
  <c r="AD3" i="19" s="1"/>
  <c r="AE3" i="19" s="1"/>
  <c r="AF3" i="19" s="1"/>
  <c r="AG3" i="19" s="1"/>
  <c r="B2" i="19"/>
  <c r="C2" i="19" s="1"/>
  <c r="D2" i="19" s="1"/>
  <c r="E2" i="19" s="1"/>
  <c r="F2" i="19" s="1"/>
  <c r="G2" i="19" s="1"/>
  <c r="H2" i="19" s="1"/>
  <c r="I2" i="19" s="1"/>
  <c r="J2" i="19" s="1"/>
  <c r="K2" i="19" s="1"/>
  <c r="L2" i="19" s="1"/>
  <c r="M2" i="19" s="1"/>
  <c r="N2" i="19" s="1"/>
  <c r="O2" i="19" s="1"/>
  <c r="P2" i="19" s="1"/>
  <c r="Q2" i="19" s="1"/>
  <c r="R2" i="19" s="1"/>
  <c r="S2" i="19" s="1"/>
  <c r="T2" i="19" s="1"/>
  <c r="U2" i="19" s="1"/>
  <c r="V2" i="19" s="1"/>
  <c r="W2" i="19" s="1"/>
  <c r="X2" i="19" s="1"/>
  <c r="Y2" i="19" s="1"/>
  <c r="Z2" i="19" s="1"/>
  <c r="AA2" i="19" s="1"/>
  <c r="AB2" i="19" s="1"/>
  <c r="AC2" i="19" s="1"/>
  <c r="AD2" i="19" s="1"/>
  <c r="AE2" i="19" s="1"/>
  <c r="AF2" i="19" s="1"/>
  <c r="AG2" i="19" s="1"/>
  <c r="M3" i="18"/>
  <c r="M4" i="18"/>
  <c r="M2" i="18"/>
  <c r="B19" i="16" l="1"/>
  <c r="C84" i="16"/>
  <c r="B73" i="16"/>
  <c r="B84" i="16" s="1"/>
  <c r="G6" i="2" l="1"/>
  <c r="F6" i="2"/>
  <c r="C6" i="2"/>
  <c r="D6" i="2"/>
  <c r="E6" i="2"/>
  <c r="B93" i="16"/>
  <c r="B43" i="16"/>
  <c r="B44" i="16"/>
  <c r="C6" i="4" l="1"/>
  <c r="D6" i="4"/>
  <c r="E6" i="4"/>
  <c r="F6" i="4"/>
  <c r="G6" i="4"/>
  <c r="B45" i="16"/>
  <c r="B48" i="16" l="1"/>
  <c r="B50" i="16" s="1"/>
  <c r="B47" i="16"/>
  <c r="B49" i="16" s="1"/>
  <c r="C92" i="16" l="1"/>
  <c r="C83" i="16"/>
  <c r="B92" i="16"/>
  <c r="B83" i="16"/>
  <c r="B55" i="16"/>
  <c r="B85" i="16" s="1"/>
  <c r="C85" i="16" s="1"/>
  <c r="B32" i="16"/>
  <c r="B35" i="16" s="1"/>
  <c r="F5" i="2" l="1"/>
  <c r="D5" i="2"/>
  <c r="G5" i="2"/>
  <c r="E5" i="2"/>
  <c r="C5" i="2"/>
  <c r="H5" i="2"/>
  <c r="B5" i="2"/>
  <c r="E5" i="4"/>
  <c r="F5" i="4"/>
  <c r="C5" i="4"/>
  <c r="D5" i="4"/>
  <c r="G5" i="4"/>
  <c r="H5" i="4"/>
  <c r="B5" i="4"/>
  <c r="G7" i="2"/>
  <c r="C7" i="2"/>
  <c r="E7" i="2"/>
  <c r="F7" i="2"/>
  <c r="D7" i="2"/>
  <c r="B82" i="16"/>
  <c r="B91" i="16" l="1"/>
  <c r="F4" i="2"/>
  <c r="D4" i="2"/>
  <c r="E4" i="2"/>
  <c r="G4" i="2"/>
  <c r="C4" i="2"/>
  <c r="C91" i="16"/>
  <c r="C94" i="16"/>
  <c r="B94" i="16"/>
  <c r="B26" i="16"/>
  <c r="B28" i="16" s="1"/>
  <c r="C81" i="16" s="1"/>
  <c r="B25" i="16"/>
  <c r="B27" i="16" s="1"/>
  <c r="B81" i="16" s="1"/>
  <c r="B3" i="2" l="1"/>
  <c r="H3" i="2"/>
  <c r="G3" i="2"/>
  <c r="C3" i="2"/>
  <c r="E3" i="2"/>
  <c r="F3" i="2"/>
  <c r="D3" i="2"/>
  <c r="E4" i="4"/>
  <c r="C4" i="4"/>
  <c r="F4" i="4"/>
  <c r="G4" i="4"/>
  <c r="D4" i="4"/>
  <c r="B90" i="16"/>
  <c r="F3" i="4" l="1"/>
  <c r="D3" i="4"/>
  <c r="C3" i="4"/>
  <c r="E3" i="4"/>
  <c r="C90" i="16"/>
  <c r="C82" i="16"/>
  <c r="H7" i="2" l="1"/>
  <c r="B7" i="2"/>
</calcChain>
</file>

<file path=xl/sharedStrings.xml><?xml version="1.0" encoding="utf-8"?>
<sst xmlns="http://schemas.openxmlformats.org/spreadsheetml/2006/main" count="222" uniqueCount="143">
  <si>
    <t>Sources:</t>
  </si>
  <si>
    <t>Notes</t>
  </si>
  <si>
    <t>LDVs</t>
  </si>
  <si>
    <t>HDVs</t>
  </si>
  <si>
    <t>aircraft</t>
  </si>
  <si>
    <t>rail</t>
  </si>
  <si>
    <t>ships</t>
  </si>
  <si>
    <t>motorbikes</t>
  </si>
  <si>
    <t>battery electric vehicle</t>
  </si>
  <si>
    <t>natural gas vehicle</t>
  </si>
  <si>
    <t>gasoline vehicle</t>
  </si>
  <si>
    <t>diesel vehicle</t>
  </si>
  <si>
    <t>plugin hybrid vehicle</t>
  </si>
  <si>
    <t>LPG vehicle</t>
  </si>
  <si>
    <t>hydrogen vehicle</t>
  </si>
  <si>
    <t>$/year</t>
  </si>
  <si>
    <t>ICE</t>
  </si>
  <si>
    <t>BEV</t>
  </si>
  <si>
    <t>https://www.energy.gov/sites/prod/files/2014/03/f10/fuel_cell_mhe_cost.pdf</t>
  </si>
  <si>
    <t>https://www.energy.gov/eere/electricvehicles/electric-car-safety-maintenance-and-battery-life</t>
  </si>
  <si>
    <t>Overall Assumptions</t>
  </si>
  <si>
    <t>We assume that internal combustion engine (ICE) costs apply to all of the following vehicle technologies:</t>
  </si>
  <si>
    <t>gasoline vehicle, diesel vehicle, natural gas vehicle, LPG vehicle, plug-in hybrid vehicle</t>
  </si>
  <si>
    <t>The assumption that plug-in hybrids (which contain an ICE engine) have similar annual maintenance costs</t>
  </si>
  <si>
    <t>to other ICE vehicles (e.g. the battery adds negligible cost) is in line with U.S. DOE guidelines at:</t>
  </si>
  <si>
    <t>We assume that battery electric vehicle (BEV) costs apply to all of the following vehicle technologies:</t>
  </si>
  <si>
    <t>battery electric vehicle, hydrogen vehicle</t>
  </si>
  <si>
    <t>Today, hydrogen vehicles are typically fuel cell vehicles (not internal combustion vehicles), and we assume they have</t>
  </si>
  <si>
    <t>similar maintenance costs to pure BEVs.  This is in line with the findings of an NREL study of BEV vs. fuel cell lift trucks:</t>
  </si>
  <si>
    <t>Currency Conversion</t>
  </si>
  <si>
    <t>2018 CAD per 2018 USD</t>
  </si>
  <si>
    <t>2012 USD per 2018 USD</t>
  </si>
  <si>
    <t>2012 USD/yr</t>
  </si>
  <si>
    <t>HDVs (Trucks)</t>
  </si>
  <si>
    <t>Truck Driver Institute</t>
  </si>
  <si>
    <t>Freight HDVs</t>
  </si>
  <si>
    <t>https://www.drivebigtrucks.com/trucking-news/the-real-operating-cost-of-a-commercial-truck/</t>
  </si>
  <si>
    <t>What is the real cost of truck driving?</t>
  </si>
  <si>
    <t>Infographic</t>
  </si>
  <si>
    <t>HDVs (Buses)</t>
  </si>
  <si>
    <t>CNG</t>
  </si>
  <si>
    <t>2016 USD/mile</t>
  </si>
  <si>
    <t>CA Air Resources Board</t>
  </si>
  <si>
    <t>dist traveled</t>
  </si>
  <si>
    <t>miles/year</t>
  </si>
  <si>
    <t>see BAADTbVT</t>
  </si>
  <si>
    <t>2016 USD/yr</t>
  </si>
  <si>
    <t>2012 USD per 2016 USD</t>
  </si>
  <si>
    <t>Passenger</t>
  </si>
  <si>
    <t>Freight</t>
  </si>
  <si>
    <t>maintenance</t>
  </si>
  <si>
    <t>block hrs/day</t>
  </si>
  <si>
    <t>days/yr</t>
  </si>
  <si>
    <t>ICAO</t>
  </si>
  <si>
    <t>Passenger HDVs</t>
  </si>
  <si>
    <t>California Air Resources Board</t>
  </si>
  <si>
    <t>Aircraft</t>
  </si>
  <si>
    <t>Airline Operating Costs and Productivity</t>
  </si>
  <si>
    <t>https://www.icao.int/MID/Documents/2017/Aviation%20Data%20and%20Analysis%20Seminar/PPT3%20-%20Airlines%20Operating%20costs%20and%20productivity.pdf</t>
  </si>
  <si>
    <t>Page 10 (B757-200 example)</t>
  </si>
  <si>
    <t>Literature Review on Transit Bus Maintenance Cost</t>
  </si>
  <si>
    <t>https://ww3.arb.ca.gov/msprog/bus/maintenance_cost.pdf</t>
  </si>
  <si>
    <t>Page 8, Table 2 (2016 Foothill Transit study)</t>
  </si>
  <si>
    <t>Motorbikes</t>
  </si>
  <si>
    <t>Motorbike (Motorcycle)</t>
  </si>
  <si>
    <t>2017 USD / block-hr</t>
  </si>
  <si>
    <t>2012 USD / block-hr</t>
  </si>
  <si>
    <t>2012 USD per 2017 USD</t>
  </si>
  <si>
    <t>2018 USD/yr</t>
  </si>
  <si>
    <t>Note that a survey by the Motorcycle Industry Council finds that the average motorcycle owner</t>
  </si>
  <si>
    <t>spends far less than this on maintenance each year ($138/yr on most items, plus $105/yr on tires,</t>
  </si>
  <si>
    <t>for a total of $243/yr), because many owners do maintenance themselves or get a friend or family</t>
  </si>
  <si>
    <t>member to do it, rather than buying it commercially.  See:</t>
  </si>
  <si>
    <t>https://www.insurance.com/motorcycle/is-riding-a-motorcycle-cheaper.html</t>
  </si>
  <si>
    <t>We use the cost of purchasing maintenance, rather than the average cost (that includes do-it-yourself owners).</t>
  </si>
  <si>
    <t>Jordan Stokes</t>
  </si>
  <si>
    <t>https://gorollick.com/articles/consumer/the-true-cost-of-motorcycle-ownership-its-more-than-just-the-bike/</t>
  </si>
  <si>
    <t>The True Cost of Motorcycle Ownership: It's More than Just the Bike</t>
  </si>
  <si>
    <t>conventional diesel locomotive (79 mph)</t>
  </si>
  <si>
    <t>electric locomotive (150 mph)</t>
  </si>
  <si>
    <t>2008 USD/mile</t>
  </si>
  <si>
    <t>miles/hour</t>
  </si>
  <si>
    <t>conversion factor</t>
  </si>
  <si>
    <t>avg dist traveled per locomotive per year</t>
  </si>
  <si>
    <t>Upper Great Plains Transportation Institute</t>
  </si>
  <si>
    <t>diesel maintenance</t>
  </si>
  <si>
    <t>2008 USD/yr</t>
  </si>
  <si>
    <t>hours/yr</t>
  </si>
  <si>
    <t>miles/yr</t>
  </si>
  <si>
    <t>electric maintenance</t>
  </si>
  <si>
    <t>maintenance costs</t>
  </si>
  <si>
    <t>Rocky Mountain Rail Authority</t>
  </si>
  <si>
    <t>rail (maintenance cost per mile)</t>
  </si>
  <si>
    <t>High-Speed Rail Feasibility Study</t>
  </si>
  <si>
    <t>http://rockymountainrail.org/documents/RMRABP_CH7_OperatingCosts_03.2010.pdf</t>
  </si>
  <si>
    <t>Pages 7-4 and 7-5, Exhibit 7-2</t>
  </si>
  <si>
    <t>rail (annual average travel distance)</t>
  </si>
  <si>
    <t>Analysis of Railroad Energy Efficiency in the United States</t>
  </si>
  <si>
    <t>https://www.ugpti.org/resources/reports/downloads/mpc13-250.pdf</t>
  </si>
  <si>
    <t xml:space="preserve">Page 10, Figure 3.3.1 (also page 13, table 3.8, observed values) </t>
  </si>
  <si>
    <t>2012 USD per 2008 USD</t>
  </si>
  <si>
    <t>These maintenance costs are for the entire train, not just the locomotive.</t>
  </si>
  <si>
    <t>avg speed (24-hours)</t>
  </si>
  <si>
    <t>EV</t>
  </si>
  <si>
    <t>Freight ship represented by example container ship</t>
  </si>
  <si>
    <t>maintenance and repairs</t>
  </si>
  <si>
    <t>ships (freight)</t>
  </si>
  <si>
    <t>SPAR Associates</t>
  </si>
  <si>
    <t>http://www.sparusa.com/Presentations/Presentation-Commercial%20Ship%20Life%20Cycle%20&amp;%20Required%20Freight%20Rate%20(RFR)%20Cost%20Model.pdf</t>
  </si>
  <si>
    <t>Slide 24</t>
  </si>
  <si>
    <t>Estimating Commercial Ship Life Cycle Cost &amp; Required Freight Rate (3-Port Model)</t>
  </si>
  <si>
    <t>Passenger ship is a recreational boat in the U.S.</t>
  </si>
  <si>
    <t>Note that in many other regional adaptations, it is a commercial</t>
  </si>
  <si>
    <t>passenger ferry, so the maintenance values here should be</t>
  </si>
  <si>
    <t>updated if this is the case.</t>
  </si>
  <si>
    <t>percent of purchase price/yr</t>
  </si>
  <si>
    <t>typical purchase price</t>
  </si>
  <si>
    <t>2012 USD</t>
  </si>
  <si>
    <t>See trans/BNVP</t>
  </si>
  <si>
    <t>ships (passenger) - this is recreational boats for the U.S. model</t>
  </si>
  <si>
    <t>The Cost of Owning a Boat: Budgeting and Financial Planning</t>
  </si>
  <si>
    <t>Boats.com</t>
  </si>
  <si>
    <t>https://www.boats.com/boat-buyers-guide/cost-of-owning-a-boat-budgeting-financial-planning/</t>
  </si>
  <si>
    <t>"Maintenance and Repairs" section</t>
  </si>
  <si>
    <t>We also use this category for electric rail, even though the locomotives are powered by third rail or catenary wire,</t>
  </si>
  <si>
    <t>rather than batteries.</t>
  </si>
  <si>
    <t>AVMC Annual Vehicle Maintenance Cost</t>
  </si>
  <si>
    <t>2020 USD/yr</t>
  </si>
  <si>
    <t>Freight BEV HDVs</t>
  </si>
  <si>
    <t>LBNL</t>
  </si>
  <si>
    <t>Why Regional and Long-Haul Trucks are Primed for Electrification Now</t>
  </si>
  <si>
    <t>https://eta-publications.lbl.gov/sites/default/files/updated_5_final_ehdv_report_033121.pdf</t>
  </si>
  <si>
    <t>Table 3</t>
  </si>
  <si>
    <t>LBNL: Includes annual ongoing mainteance and annualized battery replacement every 7 years over a 28 year life</t>
  </si>
  <si>
    <t>Annual Distance (miles/vehicle)</t>
  </si>
  <si>
    <t>PHEV</t>
  </si>
  <si>
    <t>2012$/mile</t>
  </si>
  <si>
    <t>2011 USD per 2021 USD</t>
  </si>
  <si>
    <t>Department of Energy Vehicle Technologies Office</t>
  </si>
  <si>
    <t>Battery-Electric Vehicles Have Lower Scheduled Maintenance Costs than Other Light-Duty Vehicles</t>
  </si>
  <si>
    <t>https://www.energy.gov/eere/vehicles/articles/fotw-1190-june-14-2021-battery-electric-vehicles-have-lower-scheduled</t>
  </si>
  <si>
    <t>Annual Costs - passenger</t>
  </si>
  <si>
    <t>Annual Costs - freight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</si>
</sst>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##0.00_)"/>
    <numFmt numFmtId="165" formatCode="#,##0_)"/>
    <numFmt numFmtId="166" formatCode="&quot;$&quot;#,##0.00"/>
    <numFmt numFmtId="167" formatCode="&quot;$&quot;#,##0"/>
    <numFmt numFmtId="168" formatCode="0.0"/>
  </numFmts>
  <fonts count="4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Helv"/>
    </font>
    <font>
      <b/>
      <sz val="10"/>
      <name val="Helv"/>
    </font>
    <font>
      <b/>
      <sz val="14"/>
      <name val="Helv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color theme="1"/>
      <name val="Calibri"/>
      <family val="2"/>
      <charset val="129"/>
      <scheme val="minor"/>
    </font>
    <font>
      <sz val="10"/>
      <name val="HELV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9"/>
      <name val="Helv"/>
    </font>
    <font>
      <sz val="8.5"/>
      <name val="Helv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name val="P-AVGARD"/>
    </font>
    <font>
      <sz val="6"/>
      <name val="P-AVGARD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2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8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41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7" fillId="0" borderId="0"/>
    <xf numFmtId="0" fontId="8" fillId="0" borderId="0">
      <alignment horizontal="left"/>
    </xf>
    <xf numFmtId="0" fontId="6" fillId="0" borderId="0"/>
    <xf numFmtId="43" fontId="7" fillId="0" borderId="0" applyFont="0" applyFill="0" applyBorder="0" applyAlignment="0" applyProtection="0"/>
    <xf numFmtId="0" fontId="6" fillId="0" borderId="0"/>
    <xf numFmtId="0" fontId="9" fillId="0" borderId="6">
      <alignment horizontal="left"/>
    </xf>
    <xf numFmtId="0" fontId="10" fillId="0" borderId="0">
      <alignment horizontal="left" vertical="top"/>
    </xf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7" borderId="0" applyNumberFormat="0" applyBorder="0" applyAlignment="0" applyProtection="0"/>
    <xf numFmtId="0" fontId="11" fillId="10" borderId="0" applyNumberFormat="0" applyBorder="0" applyAlignment="0" applyProtection="0"/>
    <xf numFmtId="0" fontId="11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20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21" borderId="0" applyNumberFormat="0" applyBorder="0" applyAlignment="0" applyProtection="0"/>
    <xf numFmtId="0" fontId="13" fillId="5" borderId="0" applyNumberFormat="0" applyBorder="0" applyAlignment="0" applyProtection="0"/>
    <xf numFmtId="0" fontId="14" fillId="22" borderId="7" applyNumberFormat="0" applyAlignment="0" applyProtection="0"/>
    <xf numFmtId="0" fontId="15" fillId="23" borderId="8" applyNumberFormat="0" applyAlignment="0" applyProtection="0"/>
    <xf numFmtId="43" fontId="6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7" fillId="0" borderId="0" applyFont="0" applyFill="0" applyBorder="0" applyAlignment="0" applyProtection="0"/>
    <xf numFmtId="164" fontId="17" fillId="0" borderId="6" applyNumberFormat="0" applyFill="0">
      <alignment horizontal="right"/>
    </xf>
    <xf numFmtId="165" fontId="18" fillId="0" borderId="6">
      <alignment horizontal="right" vertical="center"/>
    </xf>
    <xf numFmtId="49" fontId="19" fillId="0" borderId="6">
      <alignment horizontal="left" vertical="center"/>
    </xf>
    <xf numFmtId="164" fontId="17" fillId="0" borderId="6" applyNumberFormat="0" applyFill="0">
      <alignment horizontal="right"/>
    </xf>
    <xf numFmtId="0" fontId="20" fillId="0" borderId="0" applyNumberFormat="0" applyFill="0" applyBorder="0" applyAlignment="0" applyProtection="0"/>
    <xf numFmtId="0" fontId="21" fillId="6" borderId="0" applyNumberFormat="0" applyBorder="0" applyAlignment="0" applyProtection="0"/>
    <xf numFmtId="0" fontId="22" fillId="0" borderId="9" applyNumberFormat="0" applyFill="0" applyAlignment="0" applyProtection="0"/>
    <xf numFmtId="0" fontId="23" fillId="0" borderId="10" applyNumberFormat="0" applyFill="0" applyAlignment="0" applyProtection="0"/>
    <xf numFmtId="0" fontId="24" fillId="0" borderId="11" applyNumberFormat="0" applyFill="0" applyAlignment="0" applyProtection="0"/>
    <xf numFmtId="0" fontId="24" fillId="0" borderId="0" applyNumberFormat="0" applyFill="0" applyBorder="0" applyAlignment="0" applyProtection="0"/>
    <xf numFmtId="0" fontId="25" fillId="0" borderId="12">
      <alignment horizontal="right" vertical="center"/>
    </xf>
    <xf numFmtId="0" fontId="26" fillId="0" borderId="6">
      <alignment horizontal="left" vertical="center"/>
    </xf>
    <xf numFmtId="0" fontId="17" fillId="0" borderId="6">
      <alignment horizontal="left" vertical="center"/>
    </xf>
    <xf numFmtId="0" fontId="9" fillId="0" borderId="6">
      <alignment horizontal="left"/>
    </xf>
    <xf numFmtId="0" fontId="9" fillId="24" borderId="0">
      <alignment horizontal="centerContinuous" wrapText="1"/>
    </xf>
    <xf numFmtId="0" fontId="27" fillId="9" borderId="7" applyNumberFormat="0" applyAlignment="0" applyProtection="0"/>
    <xf numFmtId="0" fontId="28" fillId="0" borderId="13" applyNumberFormat="0" applyFill="0" applyAlignment="0" applyProtection="0"/>
    <xf numFmtId="0" fontId="29" fillId="25" borderId="0" applyNumberFormat="0" applyBorder="0" applyAlignment="0" applyProtection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1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7" fillId="0" borderId="0"/>
    <xf numFmtId="37" fontId="30" fillId="0" borderId="0"/>
    <xf numFmtId="0" fontId="6" fillId="0" borderId="0"/>
    <xf numFmtId="37" fontId="31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3" borderId="5" applyNumberFormat="0" applyFont="0" applyAlignment="0" applyProtection="0"/>
    <xf numFmtId="0" fontId="7" fillId="26" borderId="14" applyNumberFormat="0" applyFont="0" applyAlignment="0" applyProtection="0"/>
    <xf numFmtId="0" fontId="32" fillId="22" borderId="15" applyNumberFormat="0" applyAlignment="0" applyProtection="0"/>
    <xf numFmtId="9" fontId="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8" fillId="0" borderId="0">
      <alignment horizontal="right"/>
    </xf>
    <xf numFmtId="0" fontId="19" fillId="0" borderId="0">
      <alignment horizontal="right"/>
    </xf>
    <xf numFmtId="49" fontId="18" fillId="0" borderId="0">
      <alignment horizontal="left" vertical="center"/>
    </xf>
    <xf numFmtId="49" fontId="19" fillId="0" borderId="6">
      <alignment horizontal="left"/>
    </xf>
    <xf numFmtId="164" fontId="18" fillId="0" borderId="0" applyNumberFormat="0">
      <alignment horizontal="right"/>
    </xf>
    <xf numFmtId="0" fontId="25" fillId="27" borderId="0">
      <alignment horizontal="centerContinuous" vertical="center" wrapText="1"/>
    </xf>
    <xf numFmtId="0" fontId="25" fillId="0" borderId="16">
      <alignment horizontal="left" vertical="center"/>
    </xf>
    <xf numFmtId="0" fontId="33" fillId="0" borderId="0" applyNumberFormat="0" applyFill="0" applyBorder="0" applyAlignment="0" applyProtection="0"/>
    <xf numFmtId="0" fontId="9" fillId="0" borderId="0">
      <alignment horizontal="left"/>
    </xf>
    <xf numFmtId="0" fontId="34" fillId="0" borderId="0">
      <alignment horizontal="left"/>
    </xf>
    <xf numFmtId="0" fontId="17" fillId="0" borderId="0">
      <alignment horizontal="left"/>
    </xf>
    <xf numFmtId="0" fontId="34" fillId="0" borderId="0">
      <alignment horizontal="left"/>
    </xf>
    <xf numFmtId="0" fontId="17" fillId="0" borderId="0">
      <alignment horizontal="left"/>
    </xf>
    <xf numFmtId="0" fontId="35" fillId="0" borderId="17" applyNumberFormat="0" applyFill="0" applyAlignment="0" applyProtection="0"/>
    <xf numFmtId="0" fontId="36" fillId="0" borderId="0" applyNumberFormat="0" applyFill="0" applyBorder="0" applyAlignment="0" applyProtection="0"/>
    <xf numFmtId="49" fontId="18" fillId="0" borderId="6">
      <alignment horizontal="left"/>
    </xf>
    <xf numFmtId="0" fontId="25" fillId="0" borderId="12">
      <alignment horizontal="left"/>
    </xf>
    <xf numFmtId="0" fontId="9" fillId="0" borderId="0">
      <alignment horizontal="left" vertical="center"/>
    </xf>
    <xf numFmtId="0" fontId="37" fillId="0" borderId="0" applyNumberFormat="0" applyFill="0" applyBorder="0" applyAlignment="0" applyProtection="0"/>
  </cellStyleXfs>
  <cellXfs count="25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1" fontId="0" fillId="0" borderId="0" xfId="0" applyNumberFormat="1"/>
    <xf numFmtId="0" fontId="1" fillId="0" borderId="0" xfId="0" applyFont="1" applyAlignment="1">
      <alignment wrapText="1"/>
    </xf>
    <xf numFmtId="0" fontId="37" fillId="0" borderId="0" xfId="140"/>
    <xf numFmtId="6" fontId="0" fillId="0" borderId="0" xfId="0" applyNumberFormat="1"/>
    <xf numFmtId="0" fontId="0" fillId="2" borderId="0" xfId="0" applyFill="1"/>
    <xf numFmtId="166" fontId="0" fillId="0" borderId="0" xfId="0" applyNumberFormat="1"/>
    <xf numFmtId="0" fontId="38" fillId="0" borderId="0" xfId="0" applyFont="1"/>
    <xf numFmtId="0" fontId="1" fillId="28" borderId="0" xfId="0" applyFont="1" applyFill="1"/>
    <xf numFmtId="0" fontId="0" fillId="28" borderId="0" xfId="0" applyFill="1"/>
    <xf numFmtId="167" fontId="0" fillId="0" borderId="0" xfId="0" applyNumberFormat="1"/>
    <xf numFmtId="166" fontId="0" fillId="2" borderId="0" xfId="0" applyNumberFormat="1" applyFill="1"/>
    <xf numFmtId="167" fontId="0" fillId="30" borderId="0" xfId="0" applyNumberFormat="1" applyFill="1"/>
    <xf numFmtId="167" fontId="0" fillId="29" borderId="0" xfId="0" applyNumberFormat="1" applyFill="1"/>
    <xf numFmtId="167" fontId="0" fillId="2" borderId="0" xfId="0" applyNumberFormat="1" applyFill="1"/>
    <xf numFmtId="0" fontId="39" fillId="0" borderId="0" xfId="0" applyFont="1"/>
    <xf numFmtId="168" fontId="0" fillId="0" borderId="0" xfId="0" applyNumberFormat="1"/>
    <xf numFmtId="9" fontId="0" fillId="0" borderId="0" xfId="0" applyNumberFormat="1"/>
    <xf numFmtId="1" fontId="0" fillId="2" borderId="0" xfId="0" applyNumberFormat="1" applyFill="1"/>
    <xf numFmtId="0" fontId="40" fillId="0" borderId="0" xfId="140" applyFont="1"/>
    <xf numFmtId="0" fontId="0" fillId="0" borderId="0" xfId="0" applyAlignment="1">
      <alignment wrapText="1"/>
    </xf>
  </cellXfs>
  <cellStyles count="141">
    <cellStyle name="20% - Accent1 2" xfId="15" xr:uid="{00000000-0005-0000-0000-000000000000}"/>
    <cellStyle name="20% - Accent2 2" xfId="16" xr:uid="{00000000-0005-0000-0000-000001000000}"/>
    <cellStyle name="20% - Accent3 2" xfId="17" xr:uid="{00000000-0005-0000-0000-000002000000}"/>
    <cellStyle name="20% - Accent4 2" xfId="18" xr:uid="{00000000-0005-0000-0000-000003000000}"/>
    <cellStyle name="20% - Accent5 2" xfId="19" xr:uid="{00000000-0005-0000-0000-000004000000}"/>
    <cellStyle name="20% - Accent6 2" xfId="20" xr:uid="{00000000-0005-0000-0000-000005000000}"/>
    <cellStyle name="40% - Accent1 2" xfId="21" xr:uid="{00000000-0005-0000-0000-000006000000}"/>
    <cellStyle name="40% - Accent2 2" xfId="22" xr:uid="{00000000-0005-0000-0000-000007000000}"/>
    <cellStyle name="40% - Accent3 2" xfId="23" xr:uid="{00000000-0005-0000-0000-000008000000}"/>
    <cellStyle name="40% - Accent4 2" xfId="24" xr:uid="{00000000-0005-0000-0000-000009000000}"/>
    <cellStyle name="40% - Accent5 2" xfId="25" xr:uid="{00000000-0005-0000-0000-00000A000000}"/>
    <cellStyle name="40% - Accent6 2" xfId="26" xr:uid="{00000000-0005-0000-0000-00000B000000}"/>
    <cellStyle name="60% - Accent1 2" xfId="27" xr:uid="{00000000-0005-0000-0000-00000C000000}"/>
    <cellStyle name="60% - Accent2 2" xfId="28" xr:uid="{00000000-0005-0000-0000-00000D000000}"/>
    <cellStyle name="60% - Accent3 2" xfId="29" xr:uid="{00000000-0005-0000-0000-00000E000000}"/>
    <cellStyle name="60% - Accent4 2" xfId="30" xr:uid="{00000000-0005-0000-0000-00000F000000}"/>
    <cellStyle name="60% - Accent5 2" xfId="31" xr:uid="{00000000-0005-0000-0000-000010000000}"/>
    <cellStyle name="60% - Accent6 2" xfId="32" xr:uid="{00000000-0005-0000-0000-000011000000}"/>
    <cellStyle name="Accent1 2" xfId="33" xr:uid="{00000000-0005-0000-0000-000012000000}"/>
    <cellStyle name="Accent2 2" xfId="34" xr:uid="{00000000-0005-0000-0000-000013000000}"/>
    <cellStyle name="Accent3 2" xfId="35" xr:uid="{00000000-0005-0000-0000-000014000000}"/>
    <cellStyle name="Accent4 2" xfId="36" xr:uid="{00000000-0005-0000-0000-000015000000}"/>
    <cellStyle name="Accent5 2" xfId="37" xr:uid="{00000000-0005-0000-0000-000016000000}"/>
    <cellStyle name="Accent6 2" xfId="38" xr:uid="{00000000-0005-0000-0000-000017000000}"/>
    <cellStyle name="Bad 2" xfId="39" xr:uid="{00000000-0005-0000-0000-000018000000}"/>
    <cellStyle name="Body: normal cell" xfId="4" xr:uid="{00000000-0005-0000-0000-000019000000}"/>
    <cellStyle name="Calculation 2" xfId="40" xr:uid="{00000000-0005-0000-0000-00001A000000}"/>
    <cellStyle name="Check Cell 2" xfId="41" xr:uid="{00000000-0005-0000-0000-00001B000000}"/>
    <cellStyle name="Comma 2" xfId="42" xr:uid="{00000000-0005-0000-0000-00001D000000}"/>
    <cellStyle name="Comma 2 2" xfId="11" xr:uid="{00000000-0005-0000-0000-00001E000000}"/>
    <cellStyle name="Comma 2 2 2" xfId="43" xr:uid="{00000000-0005-0000-0000-00001F000000}"/>
    <cellStyle name="Comma 2 2 3" xfId="44" xr:uid="{00000000-0005-0000-0000-000020000000}"/>
    <cellStyle name="Comma 2 3" xfId="45" xr:uid="{00000000-0005-0000-0000-000021000000}"/>
    <cellStyle name="Comma 3" xfId="46" xr:uid="{00000000-0005-0000-0000-000022000000}"/>
    <cellStyle name="Comma 4" xfId="47" xr:uid="{00000000-0005-0000-0000-000023000000}"/>
    <cellStyle name="Comma 5" xfId="48" xr:uid="{00000000-0005-0000-0000-000024000000}"/>
    <cellStyle name="Comma 6" xfId="49" xr:uid="{00000000-0005-0000-0000-000025000000}"/>
    <cellStyle name="Comma 7" xfId="50" xr:uid="{00000000-0005-0000-0000-000026000000}"/>
    <cellStyle name="Currency 2" xfId="51" xr:uid="{00000000-0005-0000-0000-000027000000}"/>
    <cellStyle name="Currency 3" xfId="52" xr:uid="{00000000-0005-0000-0000-000028000000}"/>
    <cellStyle name="Currency 3 2" xfId="53" xr:uid="{00000000-0005-0000-0000-000029000000}"/>
    <cellStyle name="Data" xfId="54" xr:uid="{00000000-0005-0000-0000-00002A000000}"/>
    <cellStyle name="Data no deci" xfId="55" xr:uid="{00000000-0005-0000-0000-00002B000000}"/>
    <cellStyle name="Data Superscript" xfId="56" xr:uid="{00000000-0005-0000-0000-00002C000000}"/>
    <cellStyle name="Data_1-1A-Regular" xfId="57" xr:uid="{00000000-0005-0000-0000-00002D000000}"/>
    <cellStyle name="Explanatory Text 2" xfId="58" xr:uid="{00000000-0005-0000-0000-00002F000000}"/>
    <cellStyle name="Font: Calibri, 9pt regular" xfId="6" xr:uid="{00000000-0005-0000-0000-000030000000}"/>
    <cellStyle name="Footnotes: top row" xfId="2" xr:uid="{00000000-0005-0000-0000-000031000000}"/>
    <cellStyle name="Good 2" xfId="59" xr:uid="{00000000-0005-0000-0000-000032000000}"/>
    <cellStyle name="Header: bottom row" xfId="5" xr:uid="{00000000-0005-0000-0000-000033000000}"/>
    <cellStyle name="Heading 1 2" xfId="60" xr:uid="{00000000-0005-0000-0000-000034000000}"/>
    <cellStyle name="Heading 2 2" xfId="61" xr:uid="{00000000-0005-0000-0000-000035000000}"/>
    <cellStyle name="Heading 3 2" xfId="62" xr:uid="{00000000-0005-0000-0000-000036000000}"/>
    <cellStyle name="Heading 4 2" xfId="63" xr:uid="{00000000-0005-0000-0000-000037000000}"/>
    <cellStyle name="Hed Side" xfId="13" xr:uid="{00000000-0005-0000-0000-000038000000}"/>
    <cellStyle name="Hed Side bold" xfId="64" xr:uid="{00000000-0005-0000-0000-000039000000}"/>
    <cellStyle name="Hed Side Indent" xfId="65" xr:uid="{00000000-0005-0000-0000-00003A000000}"/>
    <cellStyle name="Hed Side Regular" xfId="66" xr:uid="{00000000-0005-0000-0000-00003B000000}"/>
    <cellStyle name="Hed Side_1-1A-Regular" xfId="67" xr:uid="{00000000-0005-0000-0000-00003C000000}"/>
    <cellStyle name="Hed Top" xfId="68" xr:uid="{00000000-0005-0000-0000-00003E000000}"/>
    <cellStyle name="Hyperlink" xfId="140" builtinId="8"/>
    <cellStyle name="Input 2" xfId="69" xr:uid="{00000000-0005-0000-0000-00003F000000}"/>
    <cellStyle name="Linked Cell 2" xfId="70" xr:uid="{00000000-0005-0000-0000-000040000000}"/>
    <cellStyle name="Neutral 2" xfId="71" xr:uid="{00000000-0005-0000-0000-000041000000}"/>
    <cellStyle name="Normal" xfId="0" builtinId="0"/>
    <cellStyle name="Normal 10" xfId="72" xr:uid="{00000000-0005-0000-0000-000043000000}"/>
    <cellStyle name="Normal 11" xfId="10" xr:uid="{00000000-0005-0000-0000-000044000000}"/>
    <cellStyle name="Normal 2" xfId="1" xr:uid="{00000000-0005-0000-0000-000045000000}"/>
    <cellStyle name="Normal 2 2" xfId="73" xr:uid="{00000000-0005-0000-0000-000046000000}"/>
    <cellStyle name="Normal 2 2 2" xfId="74" xr:uid="{00000000-0005-0000-0000-000047000000}"/>
    <cellStyle name="Normal 2 2 3" xfId="75" xr:uid="{00000000-0005-0000-0000-000048000000}"/>
    <cellStyle name="Normal 2 3" xfId="76" xr:uid="{00000000-0005-0000-0000-000049000000}"/>
    <cellStyle name="Normal 2 4" xfId="77" xr:uid="{00000000-0005-0000-0000-00004A000000}"/>
    <cellStyle name="Normal 3" xfId="8" xr:uid="{00000000-0005-0000-0000-00004B000000}"/>
    <cellStyle name="Normal 3 2" xfId="78" xr:uid="{00000000-0005-0000-0000-00004C000000}"/>
    <cellStyle name="Normal 3 2 2" xfId="79" xr:uid="{00000000-0005-0000-0000-00004D000000}"/>
    <cellStyle name="Normal 3 2 2 2" xfId="80" xr:uid="{00000000-0005-0000-0000-00004E000000}"/>
    <cellStyle name="Normal 3 2 3" xfId="81" xr:uid="{00000000-0005-0000-0000-00004F000000}"/>
    <cellStyle name="Normal 3 3" xfId="82" xr:uid="{00000000-0005-0000-0000-000050000000}"/>
    <cellStyle name="Normal 3 3 2" xfId="83" xr:uid="{00000000-0005-0000-0000-000051000000}"/>
    <cellStyle name="Normal 3 3 2 2" xfId="84" xr:uid="{00000000-0005-0000-0000-000052000000}"/>
    <cellStyle name="Normal 3 3 3" xfId="85" xr:uid="{00000000-0005-0000-0000-000053000000}"/>
    <cellStyle name="Normal 3 4" xfId="86" xr:uid="{00000000-0005-0000-0000-000054000000}"/>
    <cellStyle name="Normal 3 4 2" xfId="87" xr:uid="{00000000-0005-0000-0000-000055000000}"/>
    <cellStyle name="Normal 3 5" xfId="88" xr:uid="{00000000-0005-0000-0000-000056000000}"/>
    <cellStyle name="Normal 3 6" xfId="89" xr:uid="{00000000-0005-0000-0000-000057000000}"/>
    <cellStyle name="Normal 3 7" xfId="90" xr:uid="{00000000-0005-0000-0000-000058000000}"/>
    <cellStyle name="Normal 3 8" xfId="91" xr:uid="{00000000-0005-0000-0000-000059000000}"/>
    <cellStyle name="Normal 3 9" xfId="12" xr:uid="{00000000-0005-0000-0000-00005A000000}"/>
    <cellStyle name="Normal 4" xfId="92" xr:uid="{00000000-0005-0000-0000-00005B000000}"/>
    <cellStyle name="Normal 4 2" xfId="93" xr:uid="{00000000-0005-0000-0000-00005C000000}"/>
    <cellStyle name="Normal 4 2 2" xfId="94" xr:uid="{00000000-0005-0000-0000-00005D000000}"/>
    <cellStyle name="Normal 4 2 2 2" xfId="95" xr:uid="{00000000-0005-0000-0000-00005E000000}"/>
    <cellStyle name="Normal 4 2 3" xfId="96" xr:uid="{00000000-0005-0000-0000-00005F000000}"/>
    <cellStyle name="Normal 4 3" xfId="97" xr:uid="{00000000-0005-0000-0000-000060000000}"/>
    <cellStyle name="Normal 4 3 2" xfId="98" xr:uid="{00000000-0005-0000-0000-000061000000}"/>
    <cellStyle name="Normal 4 3 2 2" xfId="99" xr:uid="{00000000-0005-0000-0000-000062000000}"/>
    <cellStyle name="Normal 4 3 3" xfId="100" xr:uid="{00000000-0005-0000-0000-000063000000}"/>
    <cellStyle name="Normal 4 4" xfId="101" xr:uid="{00000000-0005-0000-0000-000064000000}"/>
    <cellStyle name="Normal 4 4 2" xfId="102" xr:uid="{00000000-0005-0000-0000-000065000000}"/>
    <cellStyle name="Normal 4 5" xfId="103" xr:uid="{00000000-0005-0000-0000-000066000000}"/>
    <cellStyle name="Normal 4 6" xfId="104" xr:uid="{00000000-0005-0000-0000-000067000000}"/>
    <cellStyle name="Normal 4 7" xfId="105" xr:uid="{00000000-0005-0000-0000-000068000000}"/>
    <cellStyle name="Normal 4 8" xfId="106" xr:uid="{00000000-0005-0000-0000-000069000000}"/>
    <cellStyle name="Normal 5" xfId="107" xr:uid="{00000000-0005-0000-0000-00006A000000}"/>
    <cellStyle name="Normal 5 2" xfId="108" xr:uid="{00000000-0005-0000-0000-00006B000000}"/>
    <cellStyle name="Normal 5 3" xfId="109" xr:uid="{00000000-0005-0000-0000-00006C000000}"/>
    <cellStyle name="Normal 6" xfId="110" xr:uid="{00000000-0005-0000-0000-00006D000000}"/>
    <cellStyle name="Normal 6 2" xfId="111" xr:uid="{00000000-0005-0000-0000-00006E000000}"/>
    <cellStyle name="Normal 7" xfId="112" xr:uid="{00000000-0005-0000-0000-00006F000000}"/>
    <cellStyle name="Normal 8" xfId="113" xr:uid="{00000000-0005-0000-0000-000070000000}"/>
    <cellStyle name="Normal 9" xfId="114" xr:uid="{00000000-0005-0000-0000-000071000000}"/>
    <cellStyle name="Note 2" xfId="115" xr:uid="{00000000-0005-0000-0000-000072000000}"/>
    <cellStyle name="Note 2 2" xfId="116" xr:uid="{00000000-0005-0000-0000-000073000000}"/>
    <cellStyle name="Output 2" xfId="117" xr:uid="{00000000-0005-0000-0000-000074000000}"/>
    <cellStyle name="Parent row" xfId="3" xr:uid="{00000000-0005-0000-0000-000075000000}"/>
    <cellStyle name="Percent 2" xfId="118" xr:uid="{00000000-0005-0000-0000-000076000000}"/>
    <cellStyle name="Percent 2 2" xfId="119" xr:uid="{00000000-0005-0000-0000-000077000000}"/>
    <cellStyle name="Percent 3" xfId="120" xr:uid="{00000000-0005-0000-0000-000078000000}"/>
    <cellStyle name="Percent 3 2" xfId="121" xr:uid="{00000000-0005-0000-0000-000079000000}"/>
    <cellStyle name="Source Hed" xfId="122" xr:uid="{00000000-0005-0000-0000-00007A000000}"/>
    <cellStyle name="Source Superscript" xfId="123" xr:uid="{00000000-0005-0000-0000-00007B000000}"/>
    <cellStyle name="Source Text" xfId="9" xr:uid="{00000000-0005-0000-0000-00007C000000}"/>
    <cellStyle name="State" xfId="124" xr:uid="{00000000-0005-0000-0000-00007D000000}"/>
    <cellStyle name="Superscript" xfId="125" xr:uid="{00000000-0005-0000-0000-00007E000000}"/>
    <cellStyle name="Table Data" xfId="126" xr:uid="{00000000-0005-0000-0000-00007F000000}"/>
    <cellStyle name="Table Head Top" xfId="127" xr:uid="{00000000-0005-0000-0000-000080000000}"/>
    <cellStyle name="Table Hed Side" xfId="128" xr:uid="{00000000-0005-0000-0000-000081000000}"/>
    <cellStyle name="Table title" xfId="7" xr:uid="{00000000-0005-0000-0000-000082000000}"/>
    <cellStyle name="Title 2" xfId="129" xr:uid="{00000000-0005-0000-0000-000083000000}"/>
    <cellStyle name="Title Text" xfId="130" xr:uid="{00000000-0005-0000-0000-000084000000}"/>
    <cellStyle name="Title Text 1" xfId="131" xr:uid="{00000000-0005-0000-0000-000085000000}"/>
    <cellStyle name="Title Text 2" xfId="132" xr:uid="{00000000-0005-0000-0000-000086000000}"/>
    <cellStyle name="Title-1" xfId="14" xr:uid="{00000000-0005-0000-0000-000087000000}"/>
    <cellStyle name="Title-2" xfId="133" xr:uid="{00000000-0005-0000-0000-000088000000}"/>
    <cellStyle name="Title-3" xfId="134" xr:uid="{00000000-0005-0000-0000-000089000000}"/>
    <cellStyle name="Total 2" xfId="135" xr:uid="{00000000-0005-0000-0000-00008A000000}"/>
    <cellStyle name="Warning Text 2" xfId="136" xr:uid="{00000000-0005-0000-0000-00008B000000}"/>
    <cellStyle name="Wrap" xfId="137" xr:uid="{00000000-0005-0000-0000-00008C000000}"/>
    <cellStyle name="Wrap Bold" xfId="138" xr:uid="{00000000-0005-0000-0000-00008D000000}"/>
    <cellStyle name="Wrap Title" xfId="139" xr:uid="{00000000-0005-0000-0000-00008E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25400</xdr:colOff>
      <xdr:row>0</xdr:row>
      <xdr:rowOff>0</xdr:rowOff>
    </xdr:from>
    <xdr:to>
      <xdr:col>8</xdr:col>
      <xdr:colOff>552094</xdr:colOff>
      <xdr:row>20</xdr:row>
      <xdr:rowOff>177800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2E4EDB1-786D-F5B5-C034-017B77AC45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400" y="0"/>
          <a:ext cx="5403494" cy="42291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OWS/TEMP/USFreight97-93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mahajan/Documents/eps-us/InputData/trans/BAADTbVT/BAU%20Avg%20Annual%20Dist%20Traveled%20by%20Veh%20Typ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bout"/>
      <sheetName val="SYVbT-passenger"/>
      <sheetName val="SYVbT-freight"/>
      <sheetName val="AVLo-passengers"/>
      <sheetName val="AVLo-freight"/>
      <sheetName val="AEO 7"/>
      <sheetName val="AEO 46"/>
      <sheetName val="AEO 47"/>
      <sheetName val="AEO 49"/>
      <sheetName val="NHTSA Motorbikes"/>
      <sheetName val="NTS 1-40"/>
      <sheetName val="NRBS 40"/>
      <sheetName val="BAADTbVT-passengers"/>
      <sheetName val="BAADTbVT-freight"/>
    </sheetNames>
    <sheetDataSet>
      <sheetData sheetId="0">
        <row r="35">
          <cell r="B35">
            <v>2019</v>
          </cell>
        </row>
      </sheetData>
      <sheetData sheetId="1"/>
      <sheetData sheetId="2">
        <row r="2">
          <cell r="B2">
            <v>84.000000000000014</v>
          </cell>
          <cell r="C2">
            <v>14866.598</v>
          </cell>
          <cell r="D2">
            <v>11972117.539999999</v>
          </cell>
          <cell r="E2">
            <v>9818361.2930000015</v>
          </cell>
          <cell r="F2">
            <v>0</v>
          </cell>
          <cell r="G2">
            <v>5402.8509999999997</v>
          </cell>
          <cell r="H2">
            <v>0</v>
          </cell>
        </row>
        <row r="3">
          <cell r="B3">
            <v>0</v>
          </cell>
          <cell r="C3">
            <v>43170</v>
          </cell>
          <cell r="D3">
            <v>49465</v>
          </cell>
          <cell r="E3">
            <v>4968137</v>
          </cell>
          <cell r="F3">
            <v>202</v>
          </cell>
          <cell r="G3">
            <v>4008.0000000000005</v>
          </cell>
          <cell r="H3">
            <v>114</v>
          </cell>
        </row>
        <row r="4">
          <cell r="E4">
            <v>895.49011199999995</v>
          </cell>
        </row>
        <row r="5">
          <cell r="E5">
            <v>26052.44378698225</v>
          </cell>
        </row>
        <row r="6">
          <cell r="E6">
            <v>10110</v>
          </cell>
        </row>
      </sheetData>
      <sheetData sheetId="3"/>
      <sheetData sheetId="4">
        <row r="4">
          <cell r="B4">
            <v>41.989116133258747</v>
          </cell>
        </row>
        <row r="5">
          <cell r="B5">
            <v>3512.35916421195</v>
          </cell>
        </row>
        <row r="6">
          <cell r="B6">
            <v>1974.4736422180429</v>
          </cell>
        </row>
      </sheetData>
      <sheetData sheetId="5">
        <row r="13">
          <cell r="B13" t="str">
            <v xml:space="preserve"> Key Indicators and Consumption</v>
          </cell>
          <cell r="C13">
            <v>2019</v>
          </cell>
          <cell r="D13">
            <v>2020</v>
          </cell>
          <cell r="E13">
            <v>2021</v>
          </cell>
          <cell r="F13">
            <v>2022</v>
          </cell>
          <cell r="G13">
            <v>2023</v>
          </cell>
          <cell r="H13">
            <v>2024</v>
          </cell>
          <cell r="I13">
            <v>2025</v>
          </cell>
          <cell r="J13">
            <v>2026</v>
          </cell>
          <cell r="K13">
            <v>2027</v>
          </cell>
          <cell r="L13">
            <v>2028</v>
          </cell>
          <cell r="M13">
            <v>2029</v>
          </cell>
          <cell r="N13">
            <v>2030</v>
          </cell>
          <cell r="O13">
            <v>2031</v>
          </cell>
          <cell r="P13">
            <v>2032</v>
          </cell>
          <cell r="Q13">
            <v>2033</v>
          </cell>
          <cell r="R13">
            <v>2034</v>
          </cell>
          <cell r="S13">
            <v>2035</v>
          </cell>
          <cell r="T13">
            <v>2036</v>
          </cell>
          <cell r="U13">
            <v>2037</v>
          </cell>
          <cell r="V13">
            <v>2038</v>
          </cell>
          <cell r="W13">
            <v>2039</v>
          </cell>
          <cell r="X13">
            <v>2040</v>
          </cell>
          <cell r="Y13">
            <v>2041</v>
          </cell>
          <cell r="Z13">
            <v>2042</v>
          </cell>
          <cell r="AA13">
            <v>2043</v>
          </cell>
          <cell r="AB13">
            <v>2044</v>
          </cell>
          <cell r="AC13">
            <v>2045</v>
          </cell>
          <cell r="AD13">
            <v>2046</v>
          </cell>
          <cell r="AE13">
            <v>2047</v>
          </cell>
          <cell r="AF13">
            <v>2048</v>
          </cell>
          <cell r="AG13">
            <v>2049</v>
          </cell>
          <cell r="AH13">
            <v>2050</v>
          </cell>
          <cell r="AI13">
            <v>2050</v>
          </cell>
        </row>
        <row r="19">
          <cell r="A19" t="str">
            <v>TKI000:ba_CommercialLig</v>
          </cell>
          <cell r="B19" t="str">
            <v xml:space="preserve">   Commercial Light Trucks 1/</v>
          </cell>
          <cell r="C19">
            <v>99.321113999999994</v>
          </cell>
          <cell r="D19">
            <v>100.61537199999999</v>
          </cell>
          <cell r="E19">
            <v>102.27555099999999</v>
          </cell>
          <cell r="F19">
            <v>103.794495</v>
          </cell>
          <cell r="G19">
            <v>104.99791</v>
          </cell>
          <cell r="H19">
            <v>105.845024</v>
          </cell>
          <cell r="I19">
            <v>106.78964999999999</v>
          </cell>
          <cell r="J19">
            <v>107.83586099999999</v>
          </cell>
          <cell r="K19">
            <v>109.086189</v>
          </cell>
          <cell r="L19">
            <v>110.314789</v>
          </cell>
          <cell r="M19">
            <v>111.61691999999999</v>
          </cell>
          <cell r="N19">
            <v>112.770866</v>
          </cell>
          <cell r="O19">
            <v>114.262428</v>
          </cell>
          <cell r="P19">
            <v>115.52301</v>
          </cell>
          <cell r="Q19">
            <v>116.879272</v>
          </cell>
          <cell r="R19">
            <v>118.14617200000001</v>
          </cell>
          <cell r="S19">
            <v>119.40303</v>
          </cell>
          <cell r="T19">
            <v>120.80527499999999</v>
          </cell>
          <cell r="U19">
            <v>122.152451</v>
          </cell>
          <cell r="V19">
            <v>123.496872</v>
          </cell>
          <cell r="W19">
            <v>124.85643</v>
          </cell>
          <cell r="X19">
            <v>126.275398</v>
          </cell>
          <cell r="Y19">
            <v>127.716537</v>
          </cell>
          <cell r="Z19">
            <v>129.18461600000001</v>
          </cell>
          <cell r="AA19">
            <v>130.70700099999999</v>
          </cell>
          <cell r="AB19">
            <v>132.37408400000001</v>
          </cell>
          <cell r="AC19">
            <v>134.19018600000001</v>
          </cell>
          <cell r="AD19">
            <v>136.27534499999999</v>
          </cell>
          <cell r="AE19">
            <v>138.142303</v>
          </cell>
          <cell r="AF19">
            <v>140.203461</v>
          </cell>
          <cell r="AG19">
            <v>142.34049999999999</v>
          </cell>
          <cell r="AH19">
            <v>144.479523</v>
          </cell>
          <cell r="AI19">
            <v>1.2163E-2</v>
          </cell>
        </row>
        <row r="27">
          <cell r="A27" t="str">
            <v>TKI000:ba_Rail</v>
          </cell>
          <cell r="B27" t="str">
            <v xml:space="preserve">   Rail</v>
          </cell>
          <cell r="C27">
            <v>1807.96228</v>
          </cell>
          <cell r="D27">
            <v>1730.8404539999999</v>
          </cell>
          <cell r="E27">
            <v>1660.033447</v>
          </cell>
          <cell r="F27">
            <v>1651.259399</v>
          </cell>
          <cell r="G27">
            <v>1652.7242429999999</v>
          </cell>
          <cell r="H27">
            <v>1638.4692379999999</v>
          </cell>
          <cell r="I27">
            <v>1604.7768550000001</v>
          </cell>
          <cell r="J27">
            <v>1643.9995120000001</v>
          </cell>
          <cell r="K27">
            <v>1652.7871090000001</v>
          </cell>
          <cell r="L27">
            <v>1662.7436520000001</v>
          </cell>
          <cell r="M27">
            <v>1655.604004</v>
          </cell>
          <cell r="N27">
            <v>1648.302124</v>
          </cell>
          <cell r="O27">
            <v>1654.8007809999999</v>
          </cell>
          <cell r="P27">
            <v>1663.8508300000001</v>
          </cell>
          <cell r="Q27">
            <v>1673.9210210000001</v>
          </cell>
          <cell r="R27">
            <v>1684.4979249999999</v>
          </cell>
          <cell r="S27">
            <v>1686.8079829999999</v>
          </cell>
          <cell r="T27">
            <v>1698.2738039999999</v>
          </cell>
          <cell r="U27">
            <v>1704.6904300000001</v>
          </cell>
          <cell r="V27">
            <v>1701.2554929999999</v>
          </cell>
          <cell r="W27">
            <v>1711.9681399999999</v>
          </cell>
          <cell r="X27">
            <v>1715.1282960000001</v>
          </cell>
          <cell r="Y27">
            <v>1722.2583010000001</v>
          </cell>
          <cell r="Z27">
            <v>1735.240356</v>
          </cell>
          <cell r="AA27">
            <v>1747.2885739999999</v>
          </cell>
          <cell r="AB27">
            <v>1760.9610600000001</v>
          </cell>
          <cell r="AC27">
            <v>1777.279663</v>
          </cell>
          <cell r="AD27">
            <v>1802.0692140000001</v>
          </cell>
          <cell r="AE27">
            <v>1818.081543</v>
          </cell>
          <cell r="AF27">
            <v>1839.2490230000001</v>
          </cell>
          <cell r="AG27">
            <v>1861.996948</v>
          </cell>
          <cell r="AH27">
            <v>1888.5421140000001</v>
          </cell>
          <cell r="AI27">
            <v>1.408E-3</v>
          </cell>
        </row>
        <row r="28">
          <cell r="A28" t="str">
            <v>TKI000:ba_DomesticShipp</v>
          </cell>
          <cell r="B28" t="str">
            <v xml:space="preserve">   Domestic Shipping</v>
          </cell>
          <cell r="C28">
            <v>416.68075599999997</v>
          </cell>
          <cell r="D28">
            <v>409.15490699999998</v>
          </cell>
          <cell r="E28">
            <v>404.529877</v>
          </cell>
          <cell r="F28">
            <v>396.47796599999998</v>
          </cell>
          <cell r="G28">
            <v>388.98980699999998</v>
          </cell>
          <cell r="H28">
            <v>379.45697000000001</v>
          </cell>
          <cell r="I28">
            <v>370.07324199999999</v>
          </cell>
          <cell r="J28">
            <v>361.44610599999999</v>
          </cell>
          <cell r="K28">
            <v>352.76406900000001</v>
          </cell>
          <cell r="L28">
            <v>343.56066900000002</v>
          </cell>
          <cell r="M28">
            <v>333.81878699999999</v>
          </cell>
          <cell r="N28">
            <v>323.794983</v>
          </cell>
          <cell r="O28">
            <v>320.25204500000001</v>
          </cell>
          <cell r="P28">
            <v>316.14532500000001</v>
          </cell>
          <cell r="Q28">
            <v>312.65210000000002</v>
          </cell>
          <cell r="R28">
            <v>308.385468</v>
          </cell>
          <cell r="S28">
            <v>304.23715199999998</v>
          </cell>
          <cell r="T28">
            <v>300.63772599999999</v>
          </cell>
          <cell r="U28">
            <v>296.55325299999998</v>
          </cell>
          <cell r="V28">
            <v>292.41882299999997</v>
          </cell>
          <cell r="W28">
            <v>288.76394699999997</v>
          </cell>
          <cell r="X28">
            <v>284.95684799999998</v>
          </cell>
          <cell r="Y28">
            <v>283.66168199999998</v>
          </cell>
          <cell r="Z28">
            <v>282.64859000000001</v>
          </cell>
          <cell r="AA28">
            <v>281.33288599999997</v>
          </cell>
          <cell r="AB28">
            <v>280.511841</v>
          </cell>
          <cell r="AC28">
            <v>279.87280299999998</v>
          </cell>
          <cell r="AD28">
            <v>280.18786599999999</v>
          </cell>
          <cell r="AE28">
            <v>279.40164199999998</v>
          </cell>
          <cell r="AF28">
            <v>279.350281</v>
          </cell>
          <cell r="AG28">
            <v>279.69216899999998</v>
          </cell>
          <cell r="AH28">
            <v>280.25091600000002</v>
          </cell>
          <cell r="AI28">
            <v>-1.2713E-2</v>
          </cell>
        </row>
        <row r="62">
          <cell r="C62">
            <v>8.9409000000000002E-2</v>
          </cell>
        </row>
        <row r="63">
          <cell r="C63">
            <v>0.92732700000000001</v>
          </cell>
        </row>
      </sheetData>
      <sheetData sheetId="6"/>
      <sheetData sheetId="7">
        <row r="1">
          <cell r="E1">
            <v>2019</v>
          </cell>
          <cell r="F1">
            <v>2020</v>
          </cell>
          <cell r="G1">
            <v>2021</v>
          </cell>
          <cell r="H1">
            <v>2022</v>
          </cell>
          <cell r="I1">
            <v>2023</v>
          </cell>
          <cell r="J1">
            <v>2024</v>
          </cell>
          <cell r="K1">
            <v>2025</v>
          </cell>
          <cell r="L1">
            <v>2026</v>
          </cell>
          <cell r="M1">
            <v>2027</v>
          </cell>
          <cell r="N1">
            <v>2028</v>
          </cell>
          <cell r="O1">
            <v>2029</v>
          </cell>
          <cell r="P1">
            <v>2030</v>
          </cell>
          <cell r="Q1">
            <v>2031</v>
          </cell>
          <cell r="R1">
            <v>2032</v>
          </cell>
          <cell r="S1">
            <v>2033</v>
          </cell>
          <cell r="T1">
            <v>2034</v>
          </cell>
          <cell r="U1">
            <v>2035</v>
          </cell>
          <cell r="V1">
            <v>2036</v>
          </cell>
          <cell r="W1">
            <v>2037</v>
          </cell>
          <cell r="X1">
            <v>2038</v>
          </cell>
          <cell r="Y1">
            <v>2039</v>
          </cell>
          <cell r="Z1">
            <v>2040</v>
          </cell>
          <cell r="AA1">
            <v>2041</v>
          </cell>
          <cell r="AB1">
            <v>2042</v>
          </cell>
          <cell r="AC1">
            <v>2043</v>
          </cell>
          <cell r="AD1">
            <v>2044</v>
          </cell>
          <cell r="AE1">
            <v>2045</v>
          </cell>
          <cell r="AF1">
            <v>2046</v>
          </cell>
          <cell r="AG1">
            <v>2047</v>
          </cell>
          <cell r="AH1">
            <v>2048</v>
          </cell>
          <cell r="AI1">
            <v>2049</v>
          </cell>
          <cell r="AJ1">
            <v>2050</v>
          </cell>
        </row>
        <row r="64">
          <cell r="A64" t="str">
            <v>United States</v>
          </cell>
          <cell r="B64" t="str">
            <v>Air Travel: Travel Demand: Revenue Ton Miles: Freight: US: High oil and gas supply</v>
          </cell>
          <cell r="C64" t="str">
            <v>57-AEO2020.76.highogs-d112619a</v>
          </cell>
          <cell r="D64" t="str">
            <v>billion miles</v>
          </cell>
          <cell r="E64">
            <v>37.599032999999999</v>
          </cell>
          <cell r="F64">
            <v>37.699356000000002</v>
          </cell>
          <cell r="G64">
            <v>36.927132</v>
          </cell>
          <cell r="H64">
            <v>36.703147999999999</v>
          </cell>
          <cell r="I64">
            <v>36.967593999999998</v>
          </cell>
          <cell r="J64">
            <v>37.303066000000001</v>
          </cell>
          <cell r="K64">
            <v>37.611958000000001</v>
          </cell>
          <cell r="L64">
            <v>38.198112000000002</v>
          </cell>
          <cell r="M64">
            <v>38.870167000000002</v>
          </cell>
          <cell r="N64">
            <v>39.352409000000002</v>
          </cell>
          <cell r="O64">
            <v>39.656612000000003</v>
          </cell>
          <cell r="P64">
            <v>39.579884</v>
          </cell>
          <cell r="Q64">
            <v>39.684184999999999</v>
          </cell>
          <cell r="R64">
            <v>39.678477999999998</v>
          </cell>
          <cell r="S64">
            <v>39.665160999999998</v>
          </cell>
          <cell r="T64">
            <v>39.581394000000003</v>
          </cell>
          <cell r="U64">
            <v>39.535313000000002</v>
          </cell>
          <cell r="V64">
            <v>39.462372000000002</v>
          </cell>
          <cell r="W64">
            <v>39.521683000000003</v>
          </cell>
          <cell r="X64">
            <v>39.362358</v>
          </cell>
          <cell r="Y64">
            <v>39.245784999999998</v>
          </cell>
          <cell r="Z64">
            <v>39.187595000000002</v>
          </cell>
          <cell r="AA64">
            <v>39.247580999999997</v>
          </cell>
          <cell r="AB64">
            <v>39.204383999999997</v>
          </cell>
          <cell r="AC64">
            <v>39.167019000000003</v>
          </cell>
          <cell r="AD64">
            <v>39.129683999999997</v>
          </cell>
          <cell r="AE64">
            <v>39.033023999999997</v>
          </cell>
          <cell r="AF64">
            <v>38.955317999999998</v>
          </cell>
          <cell r="AG64">
            <v>38.899033000000003</v>
          </cell>
          <cell r="AH64">
            <v>38.950684000000003</v>
          </cell>
          <cell r="AI64">
            <v>39.015663000000004</v>
          </cell>
          <cell r="AJ64">
            <v>38.854889</v>
          </cell>
          <cell r="AK64">
            <v>1E-3</v>
          </cell>
        </row>
      </sheetData>
      <sheetData sheetId="8">
        <row r="5">
          <cell r="B5" t="str">
            <v>full name</v>
          </cell>
          <cell r="C5" t="str">
            <v>api key</v>
          </cell>
          <cell r="D5" t="str">
            <v>units</v>
          </cell>
          <cell r="E5">
            <v>2019</v>
          </cell>
          <cell r="F5">
            <v>2020</v>
          </cell>
          <cell r="G5">
            <v>2021</v>
          </cell>
          <cell r="H5">
            <v>2022</v>
          </cell>
          <cell r="I5">
            <v>2023</v>
          </cell>
          <cell r="J5">
            <v>2024</v>
          </cell>
          <cell r="K5">
            <v>2025</v>
          </cell>
          <cell r="L5">
            <v>2026</v>
          </cell>
          <cell r="M5">
            <v>2027</v>
          </cell>
          <cell r="N5">
            <v>2028</v>
          </cell>
          <cell r="O5">
            <v>2029</v>
          </cell>
          <cell r="P5">
            <v>2030</v>
          </cell>
          <cell r="Q5">
            <v>2031</v>
          </cell>
          <cell r="R5">
            <v>2032</v>
          </cell>
          <cell r="S5">
            <v>2033</v>
          </cell>
          <cell r="T5">
            <v>2034</v>
          </cell>
          <cell r="U5">
            <v>2035</v>
          </cell>
          <cell r="V5">
            <v>2036</v>
          </cell>
          <cell r="W5">
            <v>2037</v>
          </cell>
          <cell r="X5">
            <v>2038</v>
          </cell>
          <cell r="Y5">
            <v>2039</v>
          </cell>
          <cell r="Z5">
            <v>2040</v>
          </cell>
          <cell r="AA5">
            <v>2041</v>
          </cell>
          <cell r="AB5">
            <v>2042</v>
          </cell>
          <cell r="AC5">
            <v>2043</v>
          </cell>
          <cell r="AD5">
            <v>2044</v>
          </cell>
          <cell r="AE5">
            <v>2045</v>
          </cell>
          <cell r="AF5">
            <v>2046</v>
          </cell>
          <cell r="AG5">
            <v>2047</v>
          </cell>
          <cell r="AH5">
            <v>2048</v>
          </cell>
          <cell r="AI5">
            <v>2049</v>
          </cell>
          <cell r="AJ5">
            <v>2050</v>
          </cell>
          <cell r="AK5" t="str">
            <v>Growth (2019-2050)</v>
          </cell>
        </row>
        <row r="18">
          <cell r="A18" t="str">
            <v>Light Medium Subtotal</v>
          </cell>
          <cell r="B18" t="str">
            <v>Freight: Truck Stock: Vehicle Miles Traveled: Light Medium: High oil and gas supply</v>
          </cell>
          <cell r="C18" t="str">
            <v>58-AEO2020.15.highogs-d112619a</v>
          </cell>
          <cell r="D18" t="str">
            <v>billion miles</v>
          </cell>
          <cell r="E18">
            <v>62.116385999999999</v>
          </cell>
          <cell r="F18">
            <v>62.943370999999999</v>
          </cell>
          <cell r="G18">
            <v>64.743599000000003</v>
          </cell>
          <cell r="H18">
            <v>65.987815999999995</v>
          </cell>
          <cell r="I18">
            <v>67.351500999999999</v>
          </cell>
          <cell r="J18">
            <v>68.471275000000006</v>
          </cell>
          <cell r="K18">
            <v>69.755111999999997</v>
          </cell>
          <cell r="L18">
            <v>71.038391000000004</v>
          </cell>
          <cell r="M18">
            <v>72.446449000000001</v>
          </cell>
          <cell r="N18">
            <v>73.775642000000005</v>
          </cell>
          <cell r="O18">
            <v>75.160049000000001</v>
          </cell>
          <cell r="P18">
            <v>76.423125999999996</v>
          </cell>
          <cell r="Q18">
            <v>78.130523999999994</v>
          </cell>
          <cell r="R18">
            <v>79.665405000000007</v>
          </cell>
          <cell r="S18">
            <v>81.316840999999997</v>
          </cell>
          <cell r="T18">
            <v>82.870200999999994</v>
          </cell>
          <cell r="U18">
            <v>84.601653999999996</v>
          </cell>
          <cell r="V18">
            <v>86.379333000000003</v>
          </cell>
          <cell r="W18">
            <v>87.914253000000002</v>
          </cell>
          <cell r="X18">
            <v>89.408103999999994</v>
          </cell>
          <cell r="Y18">
            <v>90.855507000000003</v>
          </cell>
          <cell r="Z18">
            <v>92.309944000000002</v>
          </cell>
          <cell r="AA18">
            <v>93.781006000000005</v>
          </cell>
          <cell r="AB18">
            <v>95.266006000000004</v>
          </cell>
          <cell r="AC18">
            <v>96.675811999999993</v>
          </cell>
          <cell r="AD18">
            <v>98.248458999999997</v>
          </cell>
          <cell r="AE18">
            <v>99.922531000000006</v>
          </cell>
          <cell r="AF18">
            <v>101.865318</v>
          </cell>
          <cell r="AG18">
            <v>103.506516</v>
          </cell>
          <cell r="AH18">
            <v>105.487534</v>
          </cell>
          <cell r="AI18">
            <v>107.584824</v>
          </cell>
          <cell r="AJ18">
            <v>109.87376399999999</v>
          </cell>
          <cell r="AK18">
            <v>1.9E-2</v>
          </cell>
        </row>
        <row r="29">
          <cell r="A29" t="str">
            <v>Medium Subtotal</v>
          </cell>
          <cell r="B29" t="str">
            <v>Freight: Truck Stock: Vehicle Miles Traveled: Medium: High oil and gas supply</v>
          </cell>
          <cell r="C29" t="str">
            <v>58-AEO2020.26.highogs-d112619a</v>
          </cell>
          <cell r="D29" t="str">
            <v>billion miles</v>
          </cell>
          <cell r="E29">
            <v>54.603447000000003</v>
          </cell>
          <cell r="F29">
            <v>54.781798999999999</v>
          </cell>
          <cell r="G29">
            <v>55.515346999999998</v>
          </cell>
          <cell r="H29">
            <v>56.481617</v>
          </cell>
          <cell r="I29">
            <v>57.581673000000002</v>
          </cell>
          <cell r="J29">
            <v>58.430546</v>
          </cell>
          <cell r="K29">
            <v>59.386108</v>
          </cell>
          <cell r="L29">
            <v>60.457507999999997</v>
          </cell>
          <cell r="M29">
            <v>61.768149999999999</v>
          </cell>
          <cell r="N29">
            <v>63.112183000000002</v>
          </cell>
          <cell r="O29">
            <v>64.546806000000004</v>
          </cell>
          <cell r="P29">
            <v>65.847083999999995</v>
          </cell>
          <cell r="Q29">
            <v>67.496689000000003</v>
          </cell>
          <cell r="R29">
            <v>69.079162999999994</v>
          </cell>
          <cell r="S29">
            <v>70.779044999999996</v>
          </cell>
          <cell r="T29">
            <v>72.377150999999998</v>
          </cell>
          <cell r="U29">
            <v>74.105148</v>
          </cell>
          <cell r="V29">
            <v>75.981803999999997</v>
          </cell>
          <cell r="W29">
            <v>77.792572000000007</v>
          </cell>
          <cell r="X29">
            <v>79.667381000000006</v>
          </cell>
          <cell r="Y29">
            <v>81.581305999999998</v>
          </cell>
          <cell r="Z29">
            <v>83.595695000000006</v>
          </cell>
          <cell r="AA29">
            <v>85.681190000000001</v>
          </cell>
          <cell r="AB29">
            <v>87.862358</v>
          </cell>
          <cell r="AC29">
            <v>90.121964000000006</v>
          </cell>
          <cell r="AD29">
            <v>92.640227999999993</v>
          </cell>
          <cell r="AE29">
            <v>95.345427999999998</v>
          </cell>
          <cell r="AF29">
            <v>98.375381000000004</v>
          </cell>
          <cell r="AG29">
            <v>101.10974899999999</v>
          </cell>
          <cell r="AH29">
            <v>104.14670599999999</v>
          </cell>
          <cell r="AI29">
            <v>107.31989299999999</v>
          </cell>
          <cell r="AJ29">
            <v>110.55276499999999</v>
          </cell>
          <cell r="AK29">
            <v>2.3E-2</v>
          </cell>
        </row>
        <row r="40">
          <cell r="A40" t="str">
            <v>Heavy Subtotal</v>
          </cell>
          <cell r="B40" t="str">
            <v>Freight: Truck Stock: Vehicle Miles Traveled: Heavy: High oil and gas supply</v>
          </cell>
          <cell r="C40" t="str">
            <v>58-AEO2020.37.highogs-d112619a</v>
          </cell>
          <cell r="D40" t="str">
            <v>billion miles</v>
          </cell>
          <cell r="E40">
            <v>187.57427999999999</v>
          </cell>
          <cell r="F40">
            <v>189.93634</v>
          </cell>
          <cell r="G40">
            <v>192.67484999999999</v>
          </cell>
          <cell r="H40">
            <v>195.238831</v>
          </cell>
          <cell r="I40">
            <v>197.73292499999999</v>
          </cell>
          <cell r="J40">
            <v>198.88999899999999</v>
          </cell>
          <cell r="K40">
            <v>200.11705000000001</v>
          </cell>
          <cell r="L40">
            <v>201.199692</v>
          </cell>
          <cell r="M40">
            <v>202.49142499999999</v>
          </cell>
          <cell r="N40">
            <v>203.39149499999999</v>
          </cell>
          <cell r="O40">
            <v>204.320618</v>
          </cell>
          <cell r="P40">
            <v>204.68647799999999</v>
          </cell>
          <cell r="Q40">
            <v>206.036835</v>
          </cell>
          <cell r="R40">
            <v>206.859329</v>
          </cell>
          <cell r="S40">
            <v>207.93722500000001</v>
          </cell>
          <cell r="T40">
            <v>208.573792</v>
          </cell>
          <cell r="U40">
            <v>209.42460600000001</v>
          </cell>
          <cell r="V40">
            <v>210.416504</v>
          </cell>
          <cell r="W40">
            <v>211.109589</v>
          </cell>
          <cell r="X40">
            <v>211.91996800000001</v>
          </cell>
          <cell r="Y40">
            <v>212.676163</v>
          </cell>
          <cell r="Z40">
            <v>213.60458399999999</v>
          </cell>
          <cell r="AA40">
            <v>214.56098900000001</v>
          </cell>
          <cell r="AB40">
            <v>215.668274</v>
          </cell>
          <cell r="AC40">
            <v>216.67707799999999</v>
          </cell>
          <cell r="AD40">
            <v>218.04837000000001</v>
          </cell>
          <cell r="AE40">
            <v>219.66639699999999</v>
          </cell>
          <cell r="AF40">
            <v>221.832581</v>
          </cell>
          <cell r="AG40">
            <v>223.127869</v>
          </cell>
          <cell r="AH40">
            <v>224.901825</v>
          </cell>
          <cell r="AI40">
            <v>226.75671399999999</v>
          </cell>
          <cell r="AJ40">
            <v>228.51850899999999</v>
          </cell>
          <cell r="AK40">
            <v>6.0000000000000001E-3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boats.com/boat-buyers-guide/cost-of-owning-a-boat-budgeting-financial-planning/" TargetMode="External"/><Relationship Id="rId3" Type="http://schemas.openxmlformats.org/officeDocument/2006/relationships/hyperlink" Target="https://ww3.arb.ca.gov/msprog/bus/maintenance_cost.pdf" TargetMode="External"/><Relationship Id="rId7" Type="http://schemas.openxmlformats.org/officeDocument/2006/relationships/hyperlink" Target="http://www.sparusa.com/Presentations/Presentation-Commercial%20Ship%20Life%20Cycle%20&amp;%20Required%20Freight%20Rate%20(RFR)%20Cost%20Model.pdf" TargetMode="External"/><Relationship Id="rId2" Type="http://schemas.openxmlformats.org/officeDocument/2006/relationships/hyperlink" Target="https://www.icao.int/MID/Documents/2017/Aviation%20Data%20and%20Analysis%20Seminar/PPT3%20-%20Airlines%20Operating%20costs%20and%20productivity.pdf" TargetMode="External"/><Relationship Id="rId1" Type="http://schemas.openxmlformats.org/officeDocument/2006/relationships/hyperlink" Target="https://www.drivebigtrucks.com/trucking-news/the-real-operating-cost-of-a-commercial-truck/" TargetMode="External"/><Relationship Id="rId6" Type="http://schemas.openxmlformats.org/officeDocument/2006/relationships/hyperlink" Target="https://www.ugpti.org/resources/reports/downloads/mpc13-250.pdf" TargetMode="External"/><Relationship Id="rId5" Type="http://schemas.openxmlformats.org/officeDocument/2006/relationships/hyperlink" Target="http://rockymountainrail.org/documents/RMRABP_CH7_OperatingCosts_03.2010.pdf" TargetMode="External"/><Relationship Id="rId4" Type="http://schemas.openxmlformats.org/officeDocument/2006/relationships/hyperlink" Target="https://gorollick.com/articles/consumer/the-true-cost-of-motorcycle-ownership-its-more-than-just-the-bike/" TargetMode="External"/><Relationship Id="rId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nsurance.com/motorcycle/is-riding-a-motorcycle-cheaper.html" TargetMode="External"/><Relationship Id="rId2" Type="http://schemas.openxmlformats.org/officeDocument/2006/relationships/hyperlink" Target="https://www.energy.gov/sites/prod/files/2014/03/f10/fuel_cell_mhe_cost.pdf" TargetMode="External"/><Relationship Id="rId1" Type="http://schemas.openxmlformats.org/officeDocument/2006/relationships/hyperlink" Target="https://www.energy.gov/eere/electricvehicles/electric-car-safety-maintenance-and-battery-life" TargetMode="Externa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9"/>
  <sheetViews>
    <sheetView workbookViewId="0">
      <selection activeCell="A8" sqref="A8:XFD8"/>
    </sheetView>
  </sheetViews>
  <sheetFormatPr defaultRowHeight="14.5"/>
  <cols>
    <col min="2" max="2" width="73.1796875" customWidth="1"/>
  </cols>
  <sheetData>
    <row r="1" spans="1:2">
      <c r="A1" s="1" t="s">
        <v>126</v>
      </c>
    </row>
    <row r="3" spans="1:2">
      <c r="A3" s="1" t="s">
        <v>0</v>
      </c>
      <c r="B3" s="2" t="s">
        <v>2</v>
      </c>
    </row>
    <row r="4" spans="1:2">
      <c r="B4" t="s">
        <v>138</v>
      </c>
    </row>
    <row r="5" spans="1:2">
      <c r="B5" s="3">
        <v>2021</v>
      </c>
    </row>
    <row r="6" spans="1:2">
      <c r="B6" t="s">
        <v>139</v>
      </c>
    </row>
    <row r="7" spans="1:2">
      <c r="B7" s="7" t="s">
        <v>140</v>
      </c>
    </row>
    <row r="9" spans="1:2">
      <c r="B9" s="2" t="s">
        <v>35</v>
      </c>
    </row>
    <row r="10" spans="1:2">
      <c r="B10" t="s">
        <v>34</v>
      </c>
    </row>
    <row r="11" spans="1:2">
      <c r="B11" s="3">
        <v>2013</v>
      </c>
    </row>
    <row r="12" spans="1:2">
      <c r="B12" t="s">
        <v>37</v>
      </c>
    </row>
    <row r="13" spans="1:2">
      <c r="B13" s="7" t="s">
        <v>36</v>
      </c>
    </row>
    <row r="14" spans="1:2">
      <c r="B14" t="s">
        <v>38</v>
      </c>
    </row>
    <row r="16" spans="1:2">
      <c r="B16" s="2" t="s">
        <v>128</v>
      </c>
    </row>
    <row r="17" spans="2:2">
      <c r="B17" t="s">
        <v>129</v>
      </c>
    </row>
    <row r="18" spans="2:2">
      <c r="B18" s="3">
        <v>2021</v>
      </c>
    </row>
    <row r="19" spans="2:2">
      <c r="B19" t="s">
        <v>130</v>
      </c>
    </row>
    <row r="20" spans="2:2">
      <c r="B20" s="7" t="s">
        <v>131</v>
      </c>
    </row>
    <row r="21" spans="2:2">
      <c r="B21" t="s">
        <v>132</v>
      </c>
    </row>
    <row r="23" spans="2:2">
      <c r="B23" s="2" t="s">
        <v>54</v>
      </c>
    </row>
    <row r="24" spans="2:2">
      <c r="B24" t="s">
        <v>55</v>
      </c>
    </row>
    <row r="25" spans="2:2">
      <c r="B25" s="3">
        <v>2016</v>
      </c>
    </row>
    <row r="26" spans="2:2">
      <c r="B26" t="s">
        <v>60</v>
      </c>
    </row>
    <row r="27" spans="2:2">
      <c r="B27" s="7" t="s">
        <v>61</v>
      </c>
    </row>
    <row r="28" spans="2:2">
      <c r="B28" t="s">
        <v>62</v>
      </c>
    </row>
    <row r="30" spans="2:2">
      <c r="B30" s="2" t="s">
        <v>56</v>
      </c>
    </row>
    <row r="31" spans="2:2">
      <c r="B31" t="s">
        <v>53</v>
      </c>
    </row>
    <row r="32" spans="2:2">
      <c r="B32" s="3">
        <v>2017</v>
      </c>
    </row>
    <row r="33" spans="2:2">
      <c r="B33" t="s">
        <v>57</v>
      </c>
    </row>
    <row r="34" spans="2:2">
      <c r="B34" s="7" t="s">
        <v>58</v>
      </c>
    </row>
    <row r="35" spans="2:2">
      <c r="B35" t="s">
        <v>59</v>
      </c>
    </row>
    <row r="37" spans="2:2">
      <c r="B37" s="2" t="s">
        <v>63</v>
      </c>
    </row>
    <row r="38" spans="2:2">
      <c r="B38" t="s">
        <v>75</v>
      </c>
    </row>
    <row r="39" spans="2:2">
      <c r="B39" s="3">
        <v>2018</v>
      </c>
    </row>
    <row r="40" spans="2:2">
      <c r="B40" t="s">
        <v>77</v>
      </c>
    </row>
    <row r="41" spans="2:2">
      <c r="B41" s="7" t="s">
        <v>76</v>
      </c>
    </row>
    <row r="43" spans="2:2">
      <c r="B43" s="2" t="s">
        <v>92</v>
      </c>
    </row>
    <row r="44" spans="2:2">
      <c r="B44" t="s">
        <v>91</v>
      </c>
    </row>
    <row r="45" spans="2:2">
      <c r="B45" s="3">
        <v>2010</v>
      </c>
    </row>
    <row r="46" spans="2:2">
      <c r="B46" t="s">
        <v>93</v>
      </c>
    </row>
    <row r="47" spans="2:2">
      <c r="B47" s="7" t="s">
        <v>94</v>
      </c>
    </row>
    <row r="48" spans="2:2">
      <c r="B48" t="s">
        <v>95</v>
      </c>
    </row>
    <row r="50" spans="2:2">
      <c r="B50" s="2" t="s">
        <v>96</v>
      </c>
    </row>
    <row r="51" spans="2:2">
      <c r="B51" t="s">
        <v>84</v>
      </c>
    </row>
    <row r="52" spans="2:2">
      <c r="B52" s="3">
        <v>2013</v>
      </c>
    </row>
    <row r="53" spans="2:2">
      <c r="B53" t="s">
        <v>97</v>
      </c>
    </row>
    <row r="54" spans="2:2">
      <c r="B54" s="7" t="s">
        <v>98</v>
      </c>
    </row>
    <row r="55" spans="2:2">
      <c r="B55" t="s">
        <v>99</v>
      </c>
    </row>
    <row r="57" spans="2:2">
      <c r="B57" s="2" t="s">
        <v>106</v>
      </c>
    </row>
    <row r="58" spans="2:2">
      <c r="B58" t="s">
        <v>107</v>
      </c>
    </row>
    <row r="59" spans="2:2">
      <c r="B59" s="3">
        <v>2012</v>
      </c>
    </row>
    <row r="60" spans="2:2">
      <c r="B60" t="s">
        <v>110</v>
      </c>
    </row>
    <row r="61" spans="2:2">
      <c r="B61" s="7" t="s">
        <v>108</v>
      </c>
    </row>
    <row r="62" spans="2:2">
      <c r="B62" t="s">
        <v>109</v>
      </c>
    </row>
    <row r="64" spans="2:2">
      <c r="B64" s="2" t="s">
        <v>119</v>
      </c>
    </row>
    <row r="65" spans="1:2">
      <c r="B65" t="s">
        <v>121</v>
      </c>
    </row>
    <row r="66" spans="1:2">
      <c r="B66" s="3">
        <v>2018</v>
      </c>
    </row>
    <row r="67" spans="1:2">
      <c r="B67" t="s">
        <v>120</v>
      </c>
    </row>
    <row r="68" spans="1:2">
      <c r="B68" s="7" t="s">
        <v>122</v>
      </c>
    </row>
    <row r="69" spans="1:2">
      <c r="B69" t="s">
        <v>123</v>
      </c>
    </row>
    <row r="71" spans="1:2">
      <c r="A71" s="1" t="s">
        <v>1</v>
      </c>
    </row>
    <row r="73" spans="1:2">
      <c r="A73" s="1" t="s">
        <v>29</v>
      </c>
    </row>
    <row r="74" spans="1:2">
      <c r="A74">
        <v>1.2969999999999999</v>
      </c>
      <c r="B74" t="s">
        <v>30</v>
      </c>
    </row>
    <row r="75" spans="1:2">
      <c r="A75">
        <v>0.84730412960844359</v>
      </c>
      <c r="B75" t="s">
        <v>137</v>
      </c>
    </row>
    <row r="76" spans="1:2">
      <c r="A76">
        <v>0.9143273584567535</v>
      </c>
      <c r="B76" t="s">
        <v>31</v>
      </c>
    </row>
    <row r="77" spans="1:2">
      <c r="A77">
        <v>0.95661376543184151</v>
      </c>
      <c r="B77" t="s">
        <v>47</v>
      </c>
    </row>
    <row r="78" spans="1:2">
      <c r="A78">
        <v>0.93665959530026111</v>
      </c>
      <c r="B78" t="s">
        <v>67</v>
      </c>
    </row>
    <row r="79" spans="1:2">
      <c r="A79">
        <v>1.0663762232760343</v>
      </c>
      <c r="B79" t="s">
        <v>100</v>
      </c>
    </row>
  </sheetData>
  <phoneticPr fontId="41" type="noConversion"/>
  <hyperlinks>
    <hyperlink ref="B13" r:id="rId1" xr:uid="{0A5F8456-85E2-4B46-98CB-42301965587F}"/>
    <hyperlink ref="B34" r:id="rId2" display="https://www.icao.int/MID/Documents/2017/Aviation Data and Analysis Seminar/PPT3 - Airlines Operating costs and productivity.pdf" xr:uid="{32C07062-31D6-4D64-9941-54355C398A54}"/>
    <hyperlink ref="B27" r:id="rId3" xr:uid="{A1682FDD-C2BD-495E-8A6B-5F03193720A5}"/>
    <hyperlink ref="B41" r:id="rId4" xr:uid="{86CB5594-D53D-4996-A0D1-BB39C7D7D625}"/>
    <hyperlink ref="B47" r:id="rId5" xr:uid="{B0ED8C7C-30CE-4966-BD3F-14CBF2AB2A2B}"/>
    <hyperlink ref="B54" r:id="rId6" xr:uid="{B27ABC8E-899E-48AC-8608-F37B2EDFED93}"/>
    <hyperlink ref="B61" r:id="rId7" display="http://www.sparusa.com/Presentations/Presentation-Commercial Ship Life Cycle &amp; Required Freight Rate (RFR) Cost Model.pdf" xr:uid="{4BC70352-C238-4681-9474-B434C82A9EE6}"/>
    <hyperlink ref="B68" r:id="rId8" xr:uid="{5439DEF3-45BA-42A3-B033-B27D7C2B3817}"/>
  </hyperlinks>
  <pageMargins left="0.7" right="0.7" top="0.75" bottom="0.75" header="0.3" footer="0.3"/>
  <pageSetup orientation="portrait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40739-7B96-498F-B2B5-51AE7EE1D4FD}">
  <dimension ref="K1:N4"/>
  <sheetViews>
    <sheetView workbookViewId="0">
      <selection activeCell="N2" sqref="N2:N4"/>
    </sheetView>
  </sheetViews>
  <sheetFormatPr defaultRowHeight="14.5"/>
  <cols>
    <col min="12" max="12" width="10.81640625" customWidth="1"/>
    <col min="13" max="13" width="10.26953125" customWidth="1"/>
  </cols>
  <sheetData>
    <row r="1" spans="11:14" s="24" customFormat="1" ht="43.5">
      <c r="L1" s="24" t="s">
        <v>136</v>
      </c>
      <c r="M1" s="24" t="s">
        <v>141</v>
      </c>
      <c r="N1" s="24" t="s">
        <v>142</v>
      </c>
    </row>
    <row r="2" spans="11:14">
      <c r="K2" t="s">
        <v>16</v>
      </c>
      <c r="L2">
        <v>0.10100000000000001</v>
      </c>
      <c r="M2">
        <f>L2*'BAADTbVT-passengers'!$B$2</f>
        <v>1146.6070044711444</v>
      </c>
      <c r="N2">
        <f>L2*'BAADTbVT-freight'!$B$2</f>
        <v>1000.4265479134275</v>
      </c>
    </row>
    <row r="3" spans="11:14">
      <c r="K3" t="s">
        <v>135</v>
      </c>
      <c r="L3">
        <v>0.09</v>
      </c>
      <c r="M3">
        <f>L3*'BAADTbVT-passengers'!$B$2</f>
        <v>1021.7290138851781</v>
      </c>
      <c r="N3">
        <f>L3*'BAADTbVT-freight'!$B$2</f>
        <v>891.46920111097484</v>
      </c>
    </row>
    <row r="4" spans="11:14">
      <c r="K4" t="s">
        <v>17</v>
      </c>
      <c r="L4">
        <v>6.0999999999999999E-2</v>
      </c>
      <c r="M4">
        <f>L4*'BAADTbVT-passengers'!$B$2</f>
        <v>692.50522052217627</v>
      </c>
      <c r="N4">
        <f>L4*'BAADTbVT-freight'!$B$2</f>
        <v>604.21801408632746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56E7A-E0B4-48E9-AA66-C39B91D43ABA}">
  <dimension ref="A1:D94"/>
  <sheetViews>
    <sheetView tabSelected="1" topLeftCell="A68" workbookViewId="0">
      <selection activeCell="D85" sqref="D85"/>
    </sheetView>
  </sheetViews>
  <sheetFormatPr defaultRowHeight="14.5"/>
  <cols>
    <col min="1" max="1" width="27.54296875" customWidth="1"/>
    <col min="2" max="2" width="12.7265625" bestFit="1" customWidth="1"/>
    <col min="3" max="3" width="19.26953125" customWidth="1"/>
  </cols>
  <sheetData>
    <row r="1" spans="1:3">
      <c r="A1" s="2" t="s">
        <v>20</v>
      </c>
      <c r="B1" s="9"/>
      <c r="C1" s="9"/>
    </row>
    <row r="3" spans="1:3">
      <c r="A3" s="1" t="s">
        <v>16</v>
      </c>
      <c r="B3" t="s">
        <v>21</v>
      </c>
    </row>
    <row r="4" spans="1:3">
      <c r="B4" s="1" t="s">
        <v>22</v>
      </c>
    </row>
    <row r="5" spans="1:3">
      <c r="B5" t="s">
        <v>23</v>
      </c>
    </row>
    <row r="6" spans="1:3">
      <c r="B6" t="s">
        <v>24</v>
      </c>
    </row>
    <row r="7" spans="1:3">
      <c r="B7" s="7" t="s">
        <v>19</v>
      </c>
    </row>
    <row r="9" spans="1:3">
      <c r="A9" s="1" t="s">
        <v>17</v>
      </c>
      <c r="B9" t="s">
        <v>25</v>
      </c>
    </row>
    <row r="10" spans="1:3">
      <c r="B10" s="1" t="s">
        <v>26</v>
      </c>
    </row>
    <row r="11" spans="1:3">
      <c r="B11" t="s">
        <v>27</v>
      </c>
    </row>
    <row r="12" spans="1:3">
      <c r="B12" t="s">
        <v>28</v>
      </c>
    </row>
    <row r="13" spans="1:3">
      <c r="B13" s="7" t="s">
        <v>18</v>
      </c>
    </row>
    <row r="14" spans="1:3">
      <c r="B14" s="23" t="s">
        <v>124</v>
      </c>
    </row>
    <row r="15" spans="1:3">
      <c r="B15" s="23" t="s">
        <v>125</v>
      </c>
    </row>
    <row r="17" spans="1:4">
      <c r="A17" s="2" t="s">
        <v>33</v>
      </c>
      <c r="B17" s="9"/>
      <c r="C17" s="9"/>
    </row>
    <row r="18" spans="1:4">
      <c r="A18" t="s">
        <v>16</v>
      </c>
      <c r="B18" s="8">
        <v>15000</v>
      </c>
      <c r="C18" t="s">
        <v>32</v>
      </c>
      <c r="D18" t="s">
        <v>34</v>
      </c>
    </row>
    <row r="19" spans="1:4">
      <c r="A19" t="s">
        <v>17</v>
      </c>
      <c r="B19" s="8">
        <f>6500+100*1062*3/28</f>
        <v>17878.571428571428</v>
      </c>
      <c r="C19" t="s">
        <v>127</v>
      </c>
      <c r="D19" t="s">
        <v>133</v>
      </c>
    </row>
    <row r="21" spans="1:4">
      <c r="A21" s="2" t="s">
        <v>39</v>
      </c>
      <c r="B21" s="9"/>
      <c r="C21" s="9"/>
    </row>
    <row r="22" spans="1:4">
      <c r="A22" t="s">
        <v>40</v>
      </c>
      <c r="B22" s="10">
        <v>0.28000000000000003</v>
      </c>
      <c r="C22" t="s">
        <v>41</v>
      </c>
      <c r="D22" t="s">
        <v>42</v>
      </c>
    </row>
    <row r="23" spans="1:4">
      <c r="A23" t="s">
        <v>17</v>
      </c>
      <c r="B23" s="10">
        <v>0.22</v>
      </c>
      <c r="C23" t="s">
        <v>41</v>
      </c>
      <c r="D23" t="s">
        <v>42</v>
      </c>
    </row>
    <row r="24" spans="1:4">
      <c r="A24" t="s">
        <v>43</v>
      </c>
      <c r="B24">
        <v>9270</v>
      </c>
      <c r="C24" t="s">
        <v>44</v>
      </c>
      <c r="D24" s="11" t="s">
        <v>45</v>
      </c>
    </row>
    <row r="25" spans="1:4">
      <c r="A25" t="s">
        <v>40</v>
      </c>
      <c r="B25" s="10">
        <f>$B$24*B22</f>
        <v>2595.6000000000004</v>
      </c>
      <c r="C25" t="s">
        <v>46</v>
      </c>
    </row>
    <row r="26" spans="1:4">
      <c r="A26" t="s">
        <v>17</v>
      </c>
      <c r="B26" s="10">
        <f>$B$24*B23</f>
        <v>2039.4</v>
      </c>
      <c r="C26" t="s">
        <v>46</v>
      </c>
    </row>
    <row r="27" spans="1:4">
      <c r="A27" t="s">
        <v>40</v>
      </c>
      <c r="B27" s="10">
        <f>B25*About!$A$77</f>
        <v>2482.986689554888</v>
      </c>
      <c r="C27" t="s">
        <v>32</v>
      </c>
    </row>
    <row r="28" spans="1:4">
      <c r="A28" t="s">
        <v>17</v>
      </c>
      <c r="B28" s="10">
        <f>B26*About!$A$77</f>
        <v>1950.9181132216977</v>
      </c>
      <c r="C28" t="s">
        <v>32</v>
      </c>
    </row>
    <row r="29" spans="1:4">
      <c r="B29" s="10"/>
    </row>
    <row r="30" spans="1:4">
      <c r="A30" s="2" t="s">
        <v>4</v>
      </c>
      <c r="B30" s="15"/>
      <c r="C30" s="9"/>
    </row>
    <row r="31" spans="1:4">
      <c r="A31" t="s">
        <v>50</v>
      </c>
      <c r="B31" s="14">
        <v>590</v>
      </c>
      <c r="C31" t="s">
        <v>65</v>
      </c>
      <c r="D31" t="s">
        <v>53</v>
      </c>
    </row>
    <row r="32" spans="1:4">
      <c r="B32" s="14">
        <f>B31*About!$A$78</f>
        <v>552.6291612271541</v>
      </c>
      <c r="C32" t="s">
        <v>66</v>
      </c>
    </row>
    <row r="33" spans="1:4">
      <c r="B33">
        <v>11.3</v>
      </c>
      <c r="C33" t="s">
        <v>51</v>
      </c>
      <c r="D33" t="s">
        <v>53</v>
      </c>
    </row>
    <row r="34" spans="1:4">
      <c r="B34">
        <v>365</v>
      </c>
      <c r="C34" t="s">
        <v>52</v>
      </c>
    </row>
    <row r="35" spans="1:4">
      <c r="B35" s="14">
        <f>B32*B33*B34</f>
        <v>2279318.9754813975</v>
      </c>
      <c r="C35" t="s">
        <v>32</v>
      </c>
    </row>
    <row r="36" spans="1:4">
      <c r="B36" s="14"/>
    </row>
    <row r="37" spans="1:4">
      <c r="A37" s="2" t="s">
        <v>5</v>
      </c>
      <c r="B37" s="18"/>
      <c r="C37" s="9"/>
    </row>
    <row r="38" spans="1:4">
      <c r="A38" t="s">
        <v>90</v>
      </c>
      <c r="B38" s="14"/>
    </row>
    <row r="39" spans="1:4">
      <c r="A39" s="19" t="s">
        <v>101</v>
      </c>
      <c r="B39" s="14"/>
    </row>
    <row r="40" spans="1:4">
      <c r="A40" t="s">
        <v>78</v>
      </c>
      <c r="B40" s="10">
        <v>14.36</v>
      </c>
      <c r="C40" t="s">
        <v>80</v>
      </c>
      <c r="D40" t="s">
        <v>91</v>
      </c>
    </row>
    <row r="41" spans="1:4">
      <c r="A41" t="s">
        <v>79</v>
      </c>
      <c r="B41" s="10">
        <v>10.49</v>
      </c>
      <c r="C41" t="s">
        <v>80</v>
      </c>
      <c r="D41" t="s">
        <v>91</v>
      </c>
    </row>
    <row r="42" spans="1:4">
      <c r="B42" s="14"/>
    </row>
    <row r="43" spans="1:4">
      <c r="A43" t="s">
        <v>102</v>
      </c>
      <c r="B43" s="20">
        <f>AVERAGE(21.4,22.7,23.1,25.8,31.2)</f>
        <v>24.839999999999996</v>
      </c>
      <c r="C43" t="s">
        <v>81</v>
      </c>
      <c r="D43" t="s">
        <v>84</v>
      </c>
    </row>
    <row r="44" spans="1:4">
      <c r="A44" t="s">
        <v>82</v>
      </c>
      <c r="B44">
        <f>24*365</f>
        <v>8760</v>
      </c>
      <c r="C44" t="s">
        <v>87</v>
      </c>
    </row>
    <row r="45" spans="1:4">
      <c r="A45" t="s">
        <v>83</v>
      </c>
      <c r="B45" s="5">
        <f>B43*B44</f>
        <v>217598.39999999997</v>
      </c>
      <c r="C45" t="s">
        <v>88</v>
      </c>
    </row>
    <row r="46" spans="1:4">
      <c r="B46" s="14"/>
    </row>
    <row r="47" spans="1:4">
      <c r="A47" t="s">
        <v>85</v>
      </c>
      <c r="B47" s="14">
        <f>B40*B45</f>
        <v>3124713.0239999993</v>
      </c>
      <c r="C47" t="s">
        <v>86</v>
      </c>
    </row>
    <row r="48" spans="1:4">
      <c r="A48" t="s">
        <v>89</v>
      </c>
      <c r="B48" s="14">
        <f>B41*B45</f>
        <v>2282607.2159999995</v>
      </c>
      <c r="C48" t="s">
        <v>86</v>
      </c>
    </row>
    <row r="49" spans="1:3">
      <c r="A49" t="s">
        <v>85</v>
      </c>
      <c r="B49" s="14">
        <f>B47*About!$A$79</f>
        <v>3332119.6733545554</v>
      </c>
      <c r="C49" t="s">
        <v>32</v>
      </c>
    </row>
    <row r="50" spans="1:3">
      <c r="A50" t="s">
        <v>89</v>
      </c>
      <c r="B50" s="14">
        <f>B48*About!$A$79</f>
        <v>2434118.0622207024</v>
      </c>
      <c r="C50" t="s">
        <v>32</v>
      </c>
    </row>
    <row r="51" spans="1:3">
      <c r="B51" s="14"/>
    </row>
    <row r="52" spans="1:3">
      <c r="B52" s="10"/>
    </row>
    <row r="53" spans="1:3">
      <c r="A53" s="2" t="s">
        <v>64</v>
      </c>
      <c r="B53" s="15"/>
      <c r="C53" s="9"/>
    </row>
    <row r="54" spans="1:3">
      <c r="A54" t="s">
        <v>50</v>
      </c>
      <c r="B54" s="14">
        <v>1000</v>
      </c>
      <c r="C54" t="s">
        <v>68</v>
      </c>
    </row>
    <row r="55" spans="1:3">
      <c r="B55" s="14">
        <f>B54*About!A76</f>
        <v>914.32735845675347</v>
      </c>
      <c r="C55" t="s">
        <v>32</v>
      </c>
    </row>
    <row r="56" spans="1:3">
      <c r="A56" t="s">
        <v>69</v>
      </c>
      <c r="B56" s="10"/>
    </row>
    <row r="57" spans="1:3">
      <c r="A57" t="s">
        <v>70</v>
      </c>
      <c r="B57" s="10"/>
    </row>
    <row r="58" spans="1:3">
      <c r="A58" t="s">
        <v>71</v>
      </c>
      <c r="B58" s="10"/>
    </row>
    <row r="59" spans="1:3">
      <c r="A59" t="s">
        <v>72</v>
      </c>
      <c r="B59" s="10"/>
    </row>
    <row r="60" spans="1:3">
      <c r="A60" s="7" t="s">
        <v>73</v>
      </c>
      <c r="B60" s="10"/>
    </row>
    <row r="61" spans="1:3">
      <c r="A61" t="s">
        <v>74</v>
      </c>
      <c r="B61" s="10"/>
    </row>
    <row r="63" spans="1:3">
      <c r="A63" s="2" t="s">
        <v>6</v>
      </c>
      <c r="B63" s="9"/>
      <c r="C63" s="9"/>
    </row>
    <row r="64" spans="1:3">
      <c r="A64" s="1" t="s">
        <v>104</v>
      </c>
    </row>
    <row r="65" spans="1:4">
      <c r="A65" t="s">
        <v>105</v>
      </c>
      <c r="B65" s="14">
        <v>1695890</v>
      </c>
      <c r="C65" t="s">
        <v>32</v>
      </c>
    </row>
    <row r="67" spans="1:4">
      <c r="A67" s="1" t="s">
        <v>111</v>
      </c>
    </row>
    <row r="68" spans="1:4">
      <c r="A68" s="11" t="s">
        <v>112</v>
      </c>
    </row>
    <row r="69" spans="1:4">
      <c r="A69" s="11" t="s">
        <v>113</v>
      </c>
    </row>
    <row r="70" spans="1:4">
      <c r="A70" s="11" t="s">
        <v>114</v>
      </c>
    </row>
    <row r="71" spans="1:4">
      <c r="A71" t="s">
        <v>105</v>
      </c>
      <c r="B71" s="21">
        <v>0.1</v>
      </c>
      <c r="C71" t="s">
        <v>115</v>
      </c>
    </row>
    <row r="72" spans="1:4">
      <c r="A72" s="11" t="s">
        <v>116</v>
      </c>
      <c r="B72" s="8">
        <v>30000</v>
      </c>
      <c r="C72" t="s">
        <v>117</v>
      </c>
      <c r="D72" s="11" t="s">
        <v>118</v>
      </c>
    </row>
    <row r="73" spans="1:4">
      <c r="A73" t="s">
        <v>105</v>
      </c>
      <c r="B73" s="8">
        <f>B71*B72</f>
        <v>3000</v>
      </c>
      <c r="C73" t="s">
        <v>32</v>
      </c>
    </row>
    <row r="78" spans="1:4">
      <c r="A78" s="12" t="s">
        <v>48</v>
      </c>
      <c r="B78" s="13"/>
      <c r="C78" s="13"/>
    </row>
    <row r="79" spans="1:4">
      <c r="B79" s="1" t="s">
        <v>16</v>
      </c>
      <c r="C79" s="1" t="s">
        <v>103</v>
      </c>
    </row>
    <row r="80" spans="1:4">
      <c r="A80" s="1" t="s">
        <v>2</v>
      </c>
      <c r="B80" s="16">
        <f>LDVs!M2</f>
        <v>1146.6070044711444</v>
      </c>
      <c r="C80" s="16">
        <f>LDVs!M4</f>
        <v>692.50522052217627</v>
      </c>
    </row>
    <row r="81" spans="1:3">
      <c r="A81" s="1" t="s">
        <v>3</v>
      </c>
      <c r="B81" s="16">
        <f>B27</f>
        <v>2482.986689554888</v>
      </c>
      <c r="C81" s="16">
        <f>B28</f>
        <v>1950.9181132216977</v>
      </c>
    </row>
    <row r="82" spans="1:3">
      <c r="A82" s="1" t="s">
        <v>4</v>
      </c>
      <c r="B82" s="16">
        <f>B35</f>
        <v>2279318.9754813975</v>
      </c>
      <c r="C82" t="e">
        <f>NA()</f>
        <v>#N/A</v>
      </c>
    </row>
    <row r="83" spans="1:3">
      <c r="A83" s="1" t="s">
        <v>5</v>
      </c>
      <c r="B83" s="16">
        <f>B49</f>
        <v>3332119.6733545554</v>
      </c>
      <c r="C83" s="16">
        <f>B50</f>
        <v>2434118.0622207024</v>
      </c>
    </row>
    <row r="84" spans="1:3">
      <c r="A84" s="1" t="s">
        <v>6</v>
      </c>
      <c r="B84" s="16">
        <f>B73</f>
        <v>3000</v>
      </c>
      <c r="C84" t="e">
        <f>NA()</f>
        <v>#N/A</v>
      </c>
    </row>
    <row r="85" spans="1:3">
      <c r="A85" s="1" t="s">
        <v>7</v>
      </c>
      <c r="B85" s="16">
        <f>B55</f>
        <v>914.32735845675347</v>
      </c>
      <c r="C85" s="17">
        <f>B85*(C80/B80)</f>
        <v>552.21751352338572</v>
      </c>
    </row>
    <row r="87" spans="1:3">
      <c r="A87" s="12" t="s">
        <v>49</v>
      </c>
      <c r="B87" s="13"/>
      <c r="C87" s="13"/>
    </row>
    <row r="88" spans="1:3">
      <c r="B88" s="1" t="s">
        <v>16</v>
      </c>
      <c r="C88" s="1" t="s">
        <v>103</v>
      </c>
    </row>
    <row r="89" spans="1:3">
      <c r="A89" s="1" t="s">
        <v>2</v>
      </c>
      <c r="B89" s="16">
        <f>LDVs!N2</f>
        <v>1000.4265479134275</v>
      </c>
      <c r="C89" s="16">
        <f>LDVs!N4</f>
        <v>604.21801408632746</v>
      </c>
    </row>
    <row r="90" spans="1:3">
      <c r="A90" s="1" t="s">
        <v>3</v>
      </c>
      <c r="B90" s="16">
        <f>B18</f>
        <v>15000</v>
      </c>
      <c r="C90" s="17">
        <f>B90*(C81/B81)</f>
        <v>11785.714285714286</v>
      </c>
    </row>
    <row r="91" spans="1:3">
      <c r="A91" s="1" t="s">
        <v>4</v>
      </c>
      <c r="B91" s="16">
        <f>B82</f>
        <v>2279318.9754813975</v>
      </c>
      <c r="C91" t="e">
        <f>NA()</f>
        <v>#N/A</v>
      </c>
    </row>
    <row r="92" spans="1:3">
      <c r="A92" s="1" t="s">
        <v>5</v>
      </c>
      <c r="B92" s="16">
        <f>B49</f>
        <v>3332119.6733545554</v>
      </c>
      <c r="C92" s="16">
        <f>B50</f>
        <v>2434118.0622207024</v>
      </c>
    </row>
    <row r="93" spans="1:3">
      <c r="A93" s="1" t="s">
        <v>6</v>
      </c>
      <c r="B93" s="16">
        <f>B65</f>
        <v>1695890</v>
      </c>
      <c r="C93" s="14">
        <f>B93*AVERAGE(C89/B89,C90/B90,C92/B92)</f>
        <v>1198528.4676677973</v>
      </c>
    </row>
    <row r="94" spans="1:3">
      <c r="A94" s="1" t="s">
        <v>7</v>
      </c>
      <c r="B94" t="e">
        <f>NA()</f>
        <v>#N/A</v>
      </c>
      <c r="C94" t="e">
        <f>NA()</f>
        <v>#N/A</v>
      </c>
    </row>
  </sheetData>
  <hyperlinks>
    <hyperlink ref="B7" r:id="rId1" xr:uid="{DEA7D659-12AB-4A56-889B-D770D6477AD9}"/>
    <hyperlink ref="B13" r:id="rId2" xr:uid="{83856772-5164-484D-9C39-5E905DAB68CE}"/>
    <hyperlink ref="A60" r:id="rId3" xr:uid="{CF3217FC-13DF-41C0-A64F-4474765B54A2}"/>
  </hyperlinks>
  <pageMargins left="0.7" right="0.7" top="0.75" bottom="0.75" header="0.3" footer="0.3"/>
  <pageSetup orientation="portrait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41685-1E05-444F-846C-9153432CF0DA}">
  <dimension ref="A1:AH7"/>
  <sheetViews>
    <sheetView workbookViewId="0">
      <selection activeCell="C11" sqref="C11"/>
    </sheetView>
  </sheetViews>
  <sheetFormatPr defaultRowHeight="14.5"/>
  <cols>
    <col min="1" max="1" width="28.1796875" customWidth="1"/>
  </cols>
  <sheetData>
    <row r="1" spans="1:34">
      <c r="A1" t="s">
        <v>134</v>
      </c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>
      <c r="A2" t="s">
        <v>2</v>
      </c>
      <c r="B2">
        <v>11352.544598724202</v>
      </c>
      <c r="C2">
        <v>11352.544598724202</v>
      </c>
      <c r="D2">
        <v>11352.544598724202</v>
      </c>
      <c r="E2">
        <v>11352.544598724202</v>
      </c>
      <c r="F2">
        <v>11352.544598724202</v>
      </c>
      <c r="G2">
        <v>11352.544598724202</v>
      </c>
      <c r="H2">
        <v>11352.544598724202</v>
      </c>
      <c r="I2">
        <v>11352.544598724202</v>
      </c>
      <c r="J2">
        <v>11352.544598724202</v>
      </c>
      <c r="K2">
        <v>11352.544598724202</v>
      </c>
      <c r="L2">
        <v>11352.544598724202</v>
      </c>
      <c r="M2">
        <v>11352.544598724202</v>
      </c>
      <c r="N2">
        <v>11352.544598724202</v>
      </c>
      <c r="O2">
        <v>11352.544598724202</v>
      </c>
      <c r="P2">
        <v>11352.544598724202</v>
      </c>
      <c r="Q2">
        <v>11352.544598724202</v>
      </c>
      <c r="R2">
        <v>11352.544598724202</v>
      </c>
      <c r="S2">
        <v>11352.544598724202</v>
      </c>
      <c r="T2">
        <v>11352.544598724202</v>
      </c>
      <c r="U2">
        <v>11352.544598724202</v>
      </c>
      <c r="V2">
        <v>11352.544598724202</v>
      </c>
      <c r="W2">
        <v>11352.544598724202</v>
      </c>
      <c r="X2">
        <v>11352.544598724202</v>
      </c>
      <c r="Y2">
        <v>11352.544598724202</v>
      </c>
      <c r="Z2">
        <v>11352.544598724202</v>
      </c>
      <c r="AA2">
        <v>11352.544598724202</v>
      </c>
      <c r="AB2">
        <v>11352.544598724202</v>
      </c>
      <c r="AC2">
        <v>11352.544598724202</v>
      </c>
      <c r="AD2">
        <v>11352.544598724202</v>
      </c>
      <c r="AE2">
        <v>11352.544598724202</v>
      </c>
      <c r="AF2">
        <v>11352.544598724202</v>
      </c>
      <c r="AG2">
        <v>11352.544598724202</v>
      </c>
      <c r="AH2">
        <v>11352.544598724202</v>
      </c>
    </row>
    <row r="3" spans="1:34">
      <c r="A3" t="s">
        <v>3</v>
      </c>
      <c r="B3">
        <v>10078.78705377418</v>
      </c>
      <c r="C3">
        <v>10078.78705377418</v>
      </c>
      <c r="D3">
        <v>10078.78705377418</v>
      </c>
      <c r="E3">
        <v>10078.78705377418</v>
      </c>
      <c r="F3">
        <v>10078.78705377418</v>
      </c>
      <c r="G3">
        <v>10078.78705377418</v>
      </c>
      <c r="H3">
        <v>10078.78705377418</v>
      </c>
      <c r="I3">
        <v>10078.78705377418</v>
      </c>
      <c r="J3">
        <v>10078.78705377418</v>
      </c>
      <c r="K3">
        <v>10078.78705377418</v>
      </c>
      <c r="L3">
        <v>10078.78705377418</v>
      </c>
      <c r="M3">
        <v>10078.78705377418</v>
      </c>
      <c r="N3">
        <v>10078.78705377418</v>
      </c>
      <c r="O3">
        <v>10078.78705377418</v>
      </c>
      <c r="P3">
        <v>10078.78705377418</v>
      </c>
      <c r="Q3">
        <v>10078.78705377418</v>
      </c>
      <c r="R3">
        <v>10078.78705377418</v>
      </c>
      <c r="S3">
        <v>10078.78705377418</v>
      </c>
      <c r="T3">
        <v>10078.78705377418</v>
      </c>
      <c r="U3">
        <v>10078.78705377418</v>
      </c>
      <c r="V3">
        <v>10078.78705377418</v>
      </c>
      <c r="W3">
        <v>10078.78705377418</v>
      </c>
      <c r="X3">
        <v>10078.78705377418</v>
      </c>
      <c r="Y3">
        <v>10078.78705377418</v>
      </c>
      <c r="Z3">
        <v>10078.78705377418</v>
      </c>
      <c r="AA3">
        <v>10078.78705377418</v>
      </c>
      <c r="AB3">
        <v>10078.78705377418</v>
      </c>
      <c r="AC3">
        <v>10078.78705377418</v>
      </c>
      <c r="AD3">
        <v>10078.78705377418</v>
      </c>
      <c r="AE3">
        <v>10078.78705377418</v>
      </c>
      <c r="AF3">
        <v>10078.78705377418</v>
      </c>
      <c r="AG3">
        <v>10078.78705377418</v>
      </c>
      <c r="AH3">
        <v>10078.78705377418</v>
      </c>
    </row>
    <row r="4" spans="1:34">
      <c r="A4" t="s">
        <v>4</v>
      </c>
      <c r="B4">
        <v>1280573.0572316123</v>
      </c>
      <c r="C4">
        <v>1280573.0572316123</v>
      </c>
      <c r="D4">
        <v>1280573.0572316123</v>
      </c>
      <c r="E4">
        <v>1280573.0572316123</v>
      </c>
      <c r="F4">
        <v>1280573.0572316123</v>
      </c>
      <c r="G4">
        <v>1280573.0572316123</v>
      </c>
      <c r="H4">
        <v>1280573.0572316123</v>
      </c>
      <c r="I4">
        <v>1280573.0572316123</v>
      </c>
      <c r="J4">
        <v>1280573.0572316123</v>
      </c>
      <c r="K4">
        <v>1280573.0572316123</v>
      </c>
      <c r="L4">
        <v>1280573.0572316123</v>
      </c>
      <c r="M4">
        <v>1280573.0572316123</v>
      </c>
      <c r="N4">
        <v>1280573.0572316123</v>
      </c>
      <c r="O4">
        <v>1280573.0572316123</v>
      </c>
      <c r="P4">
        <v>1280573.0572316123</v>
      </c>
      <c r="Q4">
        <v>1280573.0572316123</v>
      </c>
      <c r="R4">
        <v>1280573.0572316123</v>
      </c>
      <c r="S4">
        <v>1280573.0572316123</v>
      </c>
      <c r="T4">
        <v>1280573.0572316123</v>
      </c>
      <c r="U4">
        <v>1280573.0572316123</v>
      </c>
      <c r="V4">
        <v>1280573.0572316123</v>
      </c>
      <c r="W4">
        <v>1280573.0572316123</v>
      </c>
      <c r="X4">
        <v>1280573.0572316123</v>
      </c>
      <c r="Y4">
        <v>1280573.0572316123</v>
      </c>
      <c r="Z4">
        <v>1280573.0572316123</v>
      </c>
      <c r="AA4">
        <v>1280573.0572316123</v>
      </c>
      <c r="AB4">
        <v>1280573.0572316123</v>
      </c>
      <c r="AC4">
        <v>1280573.0572316123</v>
      </c>
      <c r="AD4">
        <v>1280573.0572316123</v>
      </c>
      <c r="AE4">
        <v>1280573.0572316123</v>
      </c>
      <c r="AF4">
        <v>1280573.0572316123</v>
      </c>
      <c r="AG4">
        <v>1280573.0572316123</v>
      </c>
      <c r="AH4">
        <v>1280573.0572316123</v>
      </c>
    </row>
    <row r="5" spans="1:34">
      <c r="A5" t="s">
        <v>5</v>
      </c>
      <c r="B5">
        <v>33681.515580485888</v>
      </c>
      <c r="C5">
        <v>33681.515580485888</v>
      </c>
      <c r="D5">
        <v>33681.515580485888</v>
      </c>
      <c r="E5">
        <v>33681.515580485888</v>
      </c>
      <c r="F5">
        <v>33681.515580485888</v>
      </c>
      <c r="G5">
        <v>33681.515580485888</v>
      </c>
      <c r="H5">
        <v>33681.515580485888</v>
      </c>
      <c r="I5">
        <v>33681.515580485888</v>
      </c>
      <c r="J5">
        <v>33681.515580485888</v>
      </c>
      <c r="K5">
        <v>33681.515580485888</v>
      </c>
      <c r="L5">
        <v>33681.515580485888</v>
      </c>
      <c r="M5">
        <v>33681.515580485888</v>
      </c>
      <c r="N5">
        <v>33681.515580485888</v>
      </c>
      <c r="O5">
        <v>33681.515580485888</v>
      </c>
      <c r="P5">
        <v>33681.515580485888</v>
      </c>
      <c r="Q5">
        <v>33681.515580485888</v>
      </c>
      <c r="R5">
        <v>33681.515580485888</v>
      </c>
      <c r="S5">
        <v>33681.515580485888</v>
      </c>
      <c r="T5">
        <v>33681.515580485888</v>
      </c>
      <c r="U5">
        <v>33681.515580485888</v>
      </c>
      <c r="V5">
        <v>33681.515580485888</v>
      </c>
      <c r="W5">
        <v>33681.515580485888</v>
      </c>
      <c r="X5">
        <v>33681.515580485888</v>
      </c>
      <c r="Y5">
        <v>33681.515580485888</v>
      </c>
      <c r="Z5">
        <v>33681.515580485888</v>
      </c>
      <c r="AA5">
        <v>33681.515580485888</v>
      </c>
      <c r="AB5">
        <v>33681.515580485888</v>
      </c>
      <c r="AC5">
        <v>33681.515580485888</v>
      </c>
      <c r="AD5">
        <v>33681.515580485888</v>
      </c>
      <c r="AE5">
        <v>33681.515580485888</v>
      </c>
      <c r="AF5">
        <v>33681.515580485888</v>
      </c>
      <c r="AG5">
        <v>33681.515580485888</v>
      </c>
      <c r="AH5">
        <v>33681.515580485888</v>
      </c>
    </row>
    <row r="6" spans="1:34">
      <c r="A6" t="s">
        <v>6</v>
      </c>
      <c r="B6">
        <v>194.17552144824873</v>
      </c>
      <c r="C6">
        <v>194.17552144824873</v>
      </c>
      <c r="D6">
        <v>194.17552144824873</v>
      </c>
      <c r="E6">
        <v>194.17552144824873</v>
      </c>
      <c r="F6">
        <v>194.17552144824873</v>
      </c>
      <c r="G6">
        <v>194.17552144824873</v>
      </c>
      <c r="H6">
        <v>194.17552144824873</v>
      </c>
      <c r="I6">
        <v>194.17552144824873</v>
      </c>
      <c r="J6">
        <v>194.17552144824873</v>
      </c>
      <c r="K6">
        <v>194.17552144824873</v>
      </c>
      <c r="L6">
        <v>194.17552144824873</v>
      </c>
      <c r="M6">
        <v>194.17552144824873</v>
      </c>
      <c r="N6">
        <v>194.17552144824873</v>
      </c>
      <c r="O6">
        <v>194.17552144824873</v>
      </c>
      <c r="P6">
        <v>194.17552144824873</v>
      </c>
      <c r="Q6">
        <v>194.17552144824873</v>
      </c>
      <c r="R6">
        <v>194.17552144824873</v>
      </c>
      <c r="S6">
        <v>194.17552144824873</v>
      </c>
      <c r="T6">
        <v>194.17552144824873</v>
      </c>
      <c r="U6">
        <v>194.17552144824873</v>
      </c>
      <c r="V6">
        <v>194.17552144824873</v>
      </c>
      <c r="W6">
        <v>194.17552144824873</v>
      </c>
      <c r="X6">
        <v>194.17552144824873</v>
      </c>
      <c r="Y6">
        <v>194.17552144824873</v>
      </c>
      <c r="Z6">
        <v>194.17552144824873</v>
      </c>
      <c r="AA6">
        <v>194.17552144824873</v>
      </c>
      <c r="AB6">
        <v>194.17552144824873</v>
      </c>
      <c r="AC6">
        <v>194.17552144824873</v>
      </c>
      <c r="AD6">
        <v>194.17552144824873</v>
      </c>
      <c r="AE6">
        <v>194.17552144824873</v>
      </c>
      <c r="AF6">
        <v>194.17552144824873</v>
      </c>
      <c r="AG6">
        <v>194.17552144824873</v>
      </c>
      <c r="AH6">
        <v>194.17552144824873</v>
      </c>
    </row>
    <row r="7" spans="1:34">
      <c r="A7" t="s">
        <v>7</v>
      </c>
      <c r="B7">
        <v>1929.9434721024677</v>
      </c>
      <c r="C7">
        <v>1929.9434721024677</v>
      </c>
      <c r="D7">
        <v>1929.9434721024677</v>
      </c>
      <c r="E7">
        <v>1929.9434721024677</v>
      </c>
      <c r="F7">
        <v>1929.9434721024677</v>
      </c>
      <c r="G7">
        <v>1929.9434721024677</v>
      </c>
      <c r="H7">
        <v>1929.9434721024677</v>
      </c>
      <c r="I7">
        <v>1929.9434721024677</v>
      </c>
      <c r="J7">
        <v>1929.9434721024677</v>
      </c>
      <c r="K7">
        <v>1929.9434721024677</v>
      </c>
      <c r="L7">
        <v>1929.9434721024677</v>
      </c>
      <c r="M7">
        <v>1929.9434721024677</v>
      </c>
      <c r="N7">
        <v>1929.9434721024677</v>
      </c>
      <c r="O7">
        <v>1929.9434721024677</v>
      </c>
      <c r="P7">
        <v>1929.9434721024677</v>
      </c>
      <c r="Q7">
        <v>1929.9434721024677</v>
      </c>
      <c r="R7">
        <v>1929.9434721024677</v>
      </c>
      <c r="S7">
        <v>1929.9434721024677</v>
      </c>
      <c r="T7">
        <v>1929.9434721024677</v>
      </c>
      <c r="U7">
        <v>1929.9434721024677</v>
      </c>
      <c r="V7">
        <v>1929.9434721024677</v>
      </c>
      <c r="W7">
        <v>1929.9434721024677</v>
      </c>
      <c r="X7">
        <v>1929.9434721024677</v>
      </c>
      <c r="Y7">
        <v>1929.9434721024677</v>
      </c>
      <c r="Z7">
        <v>1929.9434721024677</v>
      </c>
      <c r="AA7">
        <v>1929.9434721024677</v>
      </c>
      <c r="AB7">
        <v>1929.9434721024677</v>
      </c>
      <c r="AC7">
        <v>1929.9434721024677</v>
      </c>
      <c r="AD7">
        <v>1929.9434721024677</v>
      </c>
      <c r="AE7">
        <v>1929.9434721024677</v>
      </c>
      <c r="AF7">
        <v>1929.9434721024677</v>
      </c>
      <c r="AG7">
        <v>1929.9434721024677</v>
      </c>
      <c r="AH7">
        <v>1929.9434721024677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B23E7-94D4-4A1A-8AA7-375C9DD91AAC}">
  <dimension ref="A1:AG7"/>
  <sheetViews>
    <sheetView workbookViewId="0">
      <selection sqref="A1:XFD1048576"/>
    </sheetView>
  </sheetViews>
  <sheetFormatPr defaultColWidth="9.1796875" defaultRowHeight="14.5"/>
  <cols>
    <col min="1" max="1" width="16.54296875" customWidth="1"/>
  </cols>
  <sheetData>
    <row r="1" spans="1:33" ht="29">
      <c r="A1" s="6" t="s">
        <v>134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</row>
    <row r="2" spans="1:33">
      <c r="A2" t="s">
        <v>2</v>
      </c>
      <c r="B2" s="5">
        <f>(INDEX('[2]AEO 7'!19:19,MATCH([2]About!$B$35,'[2]AEO 7'!$13:$13,0))+INDEX('[2]AEO 49'!18:18,MATCH(B1,'[2]AEO 49'!5:5,0))+INDEX('[2]AEO 49'!29:29,MATCH(B1,'[2]AEO 49'!5:5,0)))*1000000000/SUM('[2]SYVbT-freight'!$B$2:$H$2)</f>
        <v>9905.2133456774991</v>
      </c>
      <c r="C2" s="5">
        <f t="shared" ref="C2:R7" si="0">B2</f>
        <v>9905.2133456774991</v>
      </c>
      <c r="D2" s="5">
        <f t="shared" si="0"/>
        <v>9905.2133456774991</v>
      </c>
      <c r="E2" s="5">
        <f t="shared" si="0"/>
        <v>9905.2133456774991</v>
      </c>
      <c r="F2" s="5">
        <f t="shared" si="0"/>
        <v>9905.2133456774991</v>
      </c>
      <c r="G2" s="5">
        <f t="shared" si="0"/>
        <v>9905.2133456774991</v>
      </c>
      <c r="H2" s="5">
        <f t="shared" si="0"/>
        <v>9905.2133456774991</v>
      </c>
      <c r="I2" s="5">
        <f t="shared" si="0"/>
        <v>9905.2133456774991</v>
      </c>
      <c r="J2" s="5">
        <f t="shared" si="0"/>
        <v>9905.2133456774991</v>
      </c>
      <c r="K2" s="5">
        <f t="shared" si="0"/>
        <v>9905.2133456774991</v>
      </c>
      <c r="L2" s="5">
        <f t="shared" si="0"/>
        <v>9905.2133456774991</v>
      </c>
      <c r="M2" s="5">
        <f t="shared" si="0"/>
        <v>9905.2133456774991</v>
      </c>
      <c r="N2" s="5">
        <f t="shared" si="0"/>
        <v>9905.2133456774991</v>
      </c>
      <c r="O2" s="5">
        <f t="shared" si="0"/>
        <v>9905.2133456774991</v>
      </c>
      <c r="P2" s="5">
        <f t="shared" si="0"/>
        <v>9905.2133456774991</v>
      </c>
      <c r="Q2" s="5">
        <f t="shared" si="0"/>
        <v>9905.2133456774991</v>
      </c>
      <c r="R2" s="5">
        <f t="shared" si="0"/>
        <v>9905.2133456774991</v>
      </c>
      <c r="S2" s="5">
        <f t="shared" ref="R2:AG7" si="1">R2</f>
        <v>9905.2133456774991</v>
      </c>
      <c r="T2" s="5">
        <f t="shared" si="1"/>
        <v>9905.2133456774991</v>
      </c>
      <c r="U2" s="5">
        <f t="shared" si="1"/>
        <v>9905.2133456774991</v>
      </c>
      <c r="V2" s="5">
        <f t="shared" si="1"/>
        <v>9905.2133456774991</v>
      </c>
      <c r="W2" s="5">
        <f t="shared" si="1"/>
        <v>9905.2133456774991</v>
      </c>
      <c r="X2" s="5">
        <f t="shared" si="1"/>
        <v>9905.2133456774991</v>
      </c>
      <c r="Y2" s="5">
        <f t="shared" si="1"/>
        <v>9905.2133456774991</v>
      </c>
      <c r="Z2" s="5">
        <f t="shared" si="1"/>
        <v>9905.2133456774991</v>
      </c>
      <c r="AA2" s="5">
        <f t="shared" si="1"/>
        <v>9905.2133456774991</v>
      </c>
      <c r="AB2" s="5">
        <f t="shared" si="1"/>
        <v>9905.2133456774991</v>
      </c>
      <c r="AC2" s="5">
        <f t="shared" si="1"/>
        <v>9905.2133456774991</v>
      </c>
      <c r="AD2" s="5">
        <f t="shared" si="1"/>
        <v>9905.2133456774991</v>
      </c>
      <c r="AE2" s="5">
        <f t="shared" si="1"/>
        <v>9905.2133456774991</v>
      </c>
      <c r="AF2" s="5">
        <f t="shared" si="1"/>
        <v>9905.2133456774991</v>
      </c>
      <c r="AG2" s="5">
        <f t="shared" si="1"/>
        <v>9905.2133456774991</v>
      </c>
    </row>
    <row r="3" spans="1:33">
      <c r="A3" t="s">
        <v>3</v>
      </c>
      <c r="B3" s="5">
        <f>(INDEX('[2]AEO 49'!40:40,MATCH([2]About!$B$35,'[2]AEO 49'!5:5,0)))*1000000000/SUM('[2]SYVbT-freight'!$B$3:$H$3)</f>
        <v>37032.719616765411</v>
      </c>
      <c r="C3" s="5">
        <f t="shared" si="0"/>
        <v>37032.719616765411</v>
      </c>
      <c r="D3" s="5">
        <f t="shared" si="0"/>
        <v>37032.719616765411</v>
      </c>
      <c r="E3" s="5">
        <f t="shared" si="0"/>
        <v>37032.719616765411</v>
      </c>
      <c r="F3" s="5">
        <f t="shared" si="0"/>
        <v>37032.719616765411</v>
      </c>
      <c r="G3" s="5">
        <f t="shared" si="0"/>
        <v>37032.719616765411</v>
      </c>
      <c r="H3" s="5">
        <f t="shared" si="0"/>
        <v>37032.719616765411</v>
      </c>
      <c r="I3" s="5">
        <f t="shared" si="0"/>
        <v>37032.719616765411</v>
      </c>
      <c r="J3" s="5">
        <f t="shared" si="0"/>
        <v>37032.719616765411</v>
      </c>
      <c r="K3" s="5">
        <f t="shared" si="0"/>
        <v>37032.719616765411</v>
      </c>
      <c r="L3" s="5">
        <f t="shared" si="0"/>
        <v>37032.719616765411</v>
      </c>
      <c r="M3" s="5">
        <f t="shared" si="0"/>
        <v>37032.719616765411</v>
      </c>
      <c r="N3" s="5">
        <f t="shared" si="0"/>
        <v>37032.719616765411</v>
      </c>
      <c r="O3" s="5">
        <f t="shared" si="0"/>
        <v>37032.719616765411</v>
      </c>
      <c r="P3" s="5">
        <f t="shared" si="0"/>
        <v>37032.719616765411</v>
      </c>
      <c r="Q3" s="5">
        <f t="shared" si="0"/>
        <v>37032.719616765411</v>
      </c>
      <c r="R3" s="5">
        <f t="shared" si="1"/>
        <v>37032.719616765411</v>
      </c>
      <c r="S3" s="5">
        <f t="shared" si="1"/>
        <v>37032.719616765411</v>
      </c>
      <c r="T3" s="5">
        <f t="shared" si="1"/>
        <v>37032.719616765411</v>
      </c>
      <c r="U3" s="5">
        <f t="shared" si="1"/>
        <v>37032.719616765411</v>
      </c>
      <c r="V3" s="5">
        <f t="shared" si="1"/>
        <v>37032.719616765411</v>
      </c>
      <c r="W3" s="5">
        <f t="shared" si="1"/>
        <v>37032.719616765411</v>
      </c>
      <c r="X3" s="5">
        <f t="shared" si="1"/>
        <v>37032.719616765411</v>
      </c>
      <c r="Y3" s="5">
        <f t="shared" si="1"/>
        <v>37032.719616765411</v>
      </c>
      <c r="Z3" s="5">
        <f t="shared" si="1"/>
        <v>37032.719616765411</v>
      </c>
      <c r="AA3" s="5">
        <f t="shared" si="1"/>
        <v>37032.719616765411</v>
      </c>
      <c r="AB3" s="5">
        <f t="shared" si="1"/>
        <v>37032.719616765411</v>
      </c>
      <c r="AC3" s="5">
        <f t="shared" si="1"/>
        <v>37032.719616765411</v>
      </c>
      <c r="AD3" s="5">
        <f t="shared" si="1"/>
        <v>37032.719616765411</v>
      </c>
      <c r="AE3" s="5">
        <f t="shared" si="1"/>
        <v>37032.719616765411</v>
      </c>
      <c r="AF3" s="5">
        <f t="shared" si="1"/>
        <v>37032.719616765411</v>
      </c>
      <c r="AG3" s="5">
        <f t="shared" si="1"/>
        <v>37032.719616765411</v>
      </c>
    </row>
    <row r="4" spans="1:33">
      <c r="A4" t="s">
        <v>4</v>
      </c>
      <c r="B4" s="5">
        <f>(INDEX('[2]AEO 47'!64:64,MATCH([2]About!$B$35,'[2]AEO 47'!$1:$1,0))*1000000000)/'[2]SYVbT-freight'!E4/'[2]AVLo-freight'!B4</f>
        <v>999951.98753447877</v>
      </c>
      <c r="C4" s="5">
        <f t="shared" si="0"/>
        <v>999951.98753447877</v>
      </c>
      <c r="D4" s="5">
        <f t="shared" si="0"/>
        <v>999951.98753447877</v>
      </c>
      <c r="E4" s="5">
        <f t="shared" si="0"/>
        <v>999951.98753447877</v>
      </c>
      <c r="F4" s="5">
        <f t="shared" si="0"/>
        <v>999951.98753447877</v>
      </c>
      <c r="G4" s="5">
        <f t="shared" si="0"/>
        <v>999951.98753447877</v>
      </c>
      <c r="H4" s="5">
        <f t="shared" si="0"/>
        <v>999951.98753447877</v>
      </c>
      <c r="I4" s="5">
        <f t="shared" si="0"/>
        <v>999951.98753447877</v>
      </c>
      <c r="J4" s="5">
        <f t="shared" si="0"/>
        <v>999951.98753447877</v>
      </c>
      <c r="K4" s="5">
        <f t="shared" si="0"/>
        <v>999951.98753447877</v>
      </c>
      <c r="L4" s="5">
        <f t="shared" si="0"/>
        <v>999951.98753447877</v>
      </c>
      <c r="M4" s="5">
        <f t="shared" si="0"/>
        <v>999951.98753447877</v>
      </c>
      <c r="N4" s="5">
        <f t="shared" si="0"/>
        <v>999951.98753447877</v>
      </c>
      <c r="O4" s="5">
        <f t="shared" si="0"/>
        <v>999951.98753447877</v>
      </c>
      <c r="P4" s="5">
        <f t="shared" si="0"/>
        <v>999951.98753447877</v>
      </c>
      <c r="Q4" s="5">
        <f t="shared" si="0"/>
        <v>999951.98753447877</v>
      </c>
      <c r="R4" s="5">
        <f t="shared" si="0"/>
        <v>999951.98753447877</v>
      </c>
      <c r="S4" s="5">
        <f t="shared" si="1"/>
        <v>999951.98753447877</v>
      </c>
      <c r="T4" s="5">
        <f t="shared" si="1"/>
        <v>999951.98753447877</v>
      </c>
      <c r="U4" s="5">
        <f t="shared" si="1"/>
        <v>999951.98753447877</v>
      </c>
      <c r="V4" s="5">
        <f t="shared" si="1"/>
        <v>999951.98753447877</v>
      </c>
      <c r="W4" s="5">
        <f t="shared" si="1"/>
        <v>999951.98753447877</v>
      </c>
      <c r="X4" s="5">
        <f t="shared" si="1"/>
        <v>999951.98753447877</v>
      </c>
      <c r="Y4" s="5">
        <f t="shared" si="1"/>
        <v>999951.98753447877</v>
      </c>
      <c r="Z4" s="5">
        <f t="shared" si="1"/>
        <v>999951.98753447877</v>
      </c>
      <c r="AA4" s="5">
        <f t="shared" si="1"/>
        <v>999951.98753447877</v>
      </c>
      <c r="AB4" s="5">
        <f t="shared" si="1"/>
        <v>999951.98753447877</v>
      </c>
      <c r="AC4" s="5">
        <f t="shared" si="1"/>
        <v>999951.98753447877</v>
      </c>
      <c r="AD4" s="5">
        <f t="shared" si="1"/>
        <v>999951.98753447877</v>
      </c>
      <c r="AE4" s="5">
        <f t="shared" si="1"/>
        <v>999951.98753447877</v>
      </c>
      <c r="AF4" s="5">
        <f t="shared" si="1"/>
        <v>999951.98753447877</v>
      </c>
      <c r="AG4" s="5">
        <f t="shared" si="1"/>
        <v>999951.98753447877</v>
      </c>
    </row>
    <row r="5" spans="1:33">
      <c r="A5" t="s">
        <v>5</v>
      </c>
      <c r="B5" s="5">
        <f>INDEX('[2]AEO 7'!27:27,MATCH([2]About!$B$35,'[2]AEO 7'!$13:$13,0))*1000000000/'[2]SYVbT-freight'!E5/'[2]AVLo-freight'!B5</f>
        <v>19757.954395082073</v>
      </c>
      <c r="C5" s="5">
        <f t="shared" si="0"/>
        <v>19757.954395082073</v>
      </c>
      <c r="D5" s="5">
        <f t="shared" si="0"/>
        <v>19757.954395082073</v>
      </c>
      <c r="E5" s="5">
        <f t="shared" si="0"/>
        <v>19757.954395082073</v>
      </c>
      <c r="F5" s="5">
        <f t="shared" si="0"/>
        <v>19757.954395082073</v>
      </c>
      <c r="G5" s="5">
        <f t="shared" si="0"/>
        <v>19757.954395082073</v>
      </c>
      <c r="H5" s="5">
        <f t="shared" si="0"/>
        <v>19757.954395082073</v>
      </c>
      <c r="I5" s="5">
        <f t="shared" si="0"/>
        <v>19757.954395082073</v>
      </c>
      <c r="J5" s="5">
        <f t="shared" si="0"/>
        <v>19757.954395082073</v>
      </c>
      <c r="K5" s="5">
        <f t="shared" si="0"/>
        <v>19757.954395082073</v>
      </c>
      <c r="L5" s="5">
        <f t="shared" si="0"/>
        <v>19757.954395082073</v>
      </c>
      <c r="M5" s="5">
        <f t="shared" si="0"/>
        <v>19757.954395082073</v>
      </c>
      <c r="N5" s="5">
        <f t="shared" si="0"/>
        <v>19757.954395082073</v>
      </c>
      <c r="O5" s="5">
        <f t="shared" si="0"/>
        <v>19757.954395082073</v>
      </c>
      <c r="P5" s="5">
        <f t="shared" si="0"/>
        <v>19757.954395082073</v>
      </c>
      <c r="Q5" s="5">
        <f t="shared" si="0"/>
        <v>19757.954395082073</v>
      </c>
      <c r="R5" s="5">
        <f t="shared" si="0"/>
        <v>19757.954395082073</v>
      </c>
      <c r="S5" s="5">
        <f t="shared" si="1"/>
        <v>19757.954395082073</v>
      </c>
      <c r="T5" s="5">
        <f t="shared" si="1"/>
        <v>19757.954395082073</v>
      </c>
      <c r="U5" s="5">
        <f t="shared" si="1"/>
        <v>19757.954395082073</v>
      </c>
      <c r="V5" s="5">
        <f t="shared" si="1"/>
        <v>19757.954395082073</v>
      </c>
      <c r="W5" s="5">
        <f t="shared" si="1"/>
        <v>19757.954395082073</v>
      </c>
      <c r="X5" s="5">
        <f t="shared" si="1"/>
        <v>19757.954395082073</v>
      </c>
      <c r="Y5" s="5">
        <f t="shared" si="1"/>
        <v>19757.954395082073</v>
      </c>
      <c r="Z5" s="5">
        <f t="shared" si="1"/>
        <v>19757.954395082073</v>
      </c>
      <c r="AA5" s="5">
        <f t="shared" si="1"/>
        <v>19757.954395082073</v>
      </c>
      <c r="AB5" s="5">
        <f t="shared" si="1"/>
        <v>19757.954395082073</v>
      </c>
      <c r="AC5" s="5">
        <f t="shared" si="1"/>
        <v>19757.954395082073</v>
      </c>
      <c r="AD5" s="5">
        <f t="shared" si="1"/>
        <v>19757.954395082073</v>
      </c>
      <c r="AE5" s="5">
        <f t="shared" si="1"/>
        <v>19757.954395082073</v>
      </c>
      <c r="AF5" s="5">
        <f t="shared" si="1"/>
        <v>19757.954395082073</v>
      </c>
      <c r="AG5" s="5">
        <f t="shared" si="1"/>
        <v>19757.954395082073</v>
      </c>
    </row>
    <row r="6" spans="1:33">
      <c r="A6" t="s">
        <v>6</v>
      </c>
      <c r="B6" s="5">
        <f>(INDEX('[2]AEO 7'!28:28,MATCH([2]About!$B$35,'[2]AEO 7'!$13:$13,0))*1000000000/'[2]SYVbT-freight'!E6/'[2]AVLo-freight'!B6)*(('[2]AEO 7'!C62+'[2]AEO 7'!C63)/'[2]AEO 7'!C62)</f>
        <v>237371.13741892608</v>
      </c>
      <c r="C6" s="5">
        <f t="shared" si="0"/>
        <v>237371.13741892608</v>
      </c>
      <c r="D6" s="5">
        <f t="shared" si="0"/>
        <v>237371.13741892608</v>
      </c>
      <c r="E6" s="5">
        <f t="shared" si="0"/>
        <v>237371.13741892608</v>
      </c>
      <c r="F6" s="5">
        <f t="shared" si="0"/>
        <v>237371.13741892608</v>
      </c>
      <c r="G6" s="5">
        <f t="shared" si="0"/>
        <v>237371.13741892608</v>
      </c>
      <c r="H6" s="5">
        <f t="shared" si="0"/>
        <v>237371.13741892608</v>
      </c>
      <c r="I6" s="5">
        <f t="shared" si="0"/>
        <v>237371.13741892608</v>
      </c>
      <c r="J6" s="5">
        <f t="shared" si="0"/>
        <v>237371.13741892608</v>
      </c>
      <c r="K6" s="5">
        <f t="shared" si="0"/>
        <v>237371.13741892608</v>
      </c>
      <c r="L6" s="5">
        <f t="shared" si="0"/>
        <v>237371.13741892608</v>
      </c>
      <c r="M6" s="5">
        <f t="shared" si="0"/>
        <v>237371.13741892608</v>
      </c>
      <c r="N6" s="5">
        <f t="shared" si="0"/>
        <v>237371.13741892608</v>
      </c>
      <c r="O6" s="5">
        <f t="shared" si="0"/>
        <v>237371.13741892608</v>
      </c>
      <c r="P6" s="5">
        <f t="shared" si="0"/>
        <v>237371.13741892608</v>
      </c>
      <c r="Q6" s="5">
        <f t="shared" si="0"/>
        <v>237371.13741892608</v>
      </c>
      <c r="R6" s="5">
        <f t="shared" si="0"/>
        <v>237371.13741892608</v>
      </c>
      <c r="S6" s="5">
        <f t="shared" si="1"/>
        <v>237371.13741892608</v>
      </c>
      <c r="T6" s="5">
        <f t="shared" si="1"/>
        <v>237371.13741892608</v>
      </c>
      <c r="U6" s="5">
        <f t="shared" si="1"/>
        <v>237371.13741892608</v>
      </c>
      <c r="V6" s="5">
        <f t="shared" si="1"/>
        <v>237371.13741892608</v>
      </c>
      <c r="W6" s="5">
        <f t="shared" si="1"/>
        <v>237371.13741892608</v>
      </c>
      <c r="X6" s="5">
        <f t="shared" si="1"/>
        <v>237371.13741892608</v>
      </c>
      <c r="Y6" s="5">
        <f t="shared" si="1"/>
        <v>237371.13741892608</v>
      </c>
      <c r="Z6" s="5">
        <f t="shared" si="1"/>
        <v>237371.13741892608</v>
      </c>
      <c r="AA6" s="5">
        <f t="shared" si="1"/>
        <v>237371.13741892608</v>
      </c>
      <c r="AB6" s="5">
        <f t="shared" si="1"/>
        <v>237371.13741892608</v>
      </c>
      <c r="AC6" s="5">
        <f t="shared" si="1"/>
        <v>237371.13741892608</v>
      </c>
      <c r="AD6" s="5">
        <f t="shared" si="1"/>
        <v>237371.13741892608</v>
      </c>
      <c r="AE6" s="5">
        <f t="shared" si="1"/>
        <v>237371.13741892608</v>
      </c>
      <c r="AF6" s="5">
        <f t="shared" si="1"/>
        <v>237371.13741892608</v>
      </c>
      <c r="AG6" s="5">
        <f t="shared" si="1"/>
        <v>237371.13741892608</v>
      </c>
    </row>
    <row r="7" spans="1:33">
      <c r="A7" t="s">
        <v>7</v>
      </c>
      <c r="B7" s="5">
        <v>0</v>
      </c>
      <c r="C7" s="5">
        <f t="shared" si="0"/>
        <v>0</v>
      </c>
      <c r="D7" s="5">
        <f t="shared" si="0"/>
        <v>0</v>
      </c>
      <c r="E7" s="5">
        <f t="shared" si="0"/>
        <v>0</v>
      </c>
      <c r="F7" s="5">
        <f t="shared" si="0"/>
        <v>0</v>
      </c>
      <c r="G7" s="5">
        <f t="shared" si="0"/>
        <v>0</v>
      </c>
      <c r="H7" s="5">
        <f t="shared" si="0"/>
        <v>0</v>
      </c>
      <c r="I7" s="5">
        <f t="shared" si="0"/>
        <v>0</v>
      </c>
      <c r="J7" s="5">
        <f t="shared" si="0"/>
        <v>0</v>
      </c>
      <c r="K7" s="5">
        <f t="shared" si="0"/>
        <v>0</v>
      </c>
      <c r="L7" s="5">
        <f t="shared" si="0"/>
        <v>0</v>
      </c>
      <c r="M7" s="5">
        <f t="shared" si="0"/>
        <v>0</v>
      </c>
      <c r="N7" s="5">
        <f t="shared" si="0"/>
        <v>0</v>
      </c>
      <c r="O7" s="5">
        <f t="shared" si="0"/>
        <v>0</v>
      </c>
      <c r="P7" s="5">
        <f t="shared" si="0"/>
        <v>0</v>
      </c>
      <c r="Q7" s="5">
        <f t="shared" si="0"/>
        <v>0</v>
      </c>
      <c r="R7" s="5">
        <f t="shared" si="0"/>
        <v>0</v>
      </c>
      <c r="S7" s="5">
        <f t="shared" si="1"/>
        <v>0</v>
      </c>
      <c r="T7" s="5">
        <f t="shared" si="1"/>
        <v>0</v>
      </c>
      <c r="U7" s="5">
        <f t="shared" si="1"/>
        <v>0</v>
      </c>
      <c r="V7" s="5">
        <f t="shared" si="1"/>
        <v>0</v>
      </c>
      <c r="W7" s="5">
        <f t="shared" si="1"/>
        <v>0</v>
      </c>
      <c r="X7" s="5">
        <f t="shared" si="1"/>
        <v>0</v>
      </c>
      <c r="Y7" s="5">
        <f t="shared" si="1"/>
        <v>0</v>
      </c>
      <c r="Z7" s="5">
        <f t="shared" si="1"/>
        <v>0</v>
      </c>
      <c r="AA7" s="5">
        <f t="shared" si="1"/>
        <v>0</v>
      </c>
      <c r="AB7" s="5">
        <f t="shared" si="1"/>
        <v>0</v>
      </c>
      <c r="AC7" s="5">
        <f t="shared" si="1"/>
        <v>0</v>
      </c>
      <c r="AD7" s="5">
        <f t="shared" si="1"/>
        <v>0</v>
      </c>
      <c r="AE7" s="5">
        <f t="shared" si="1"/>
        <v>0</v>
      </c>
      <c r="AF7" s="5">
        <f t="shared" si="1"/>
        <v>0</v>
      </c>
      <c r="AG7" s="5">
        <f t="shared" si="1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H9"/>
  <sheetViews>
    <sheetView workbookViewId="0">
      <selection activeCell="G4" sqref="G4"/>
    </sheetView>
  </sheetViews>
  <sheetFormatPr defaultRowHeight="14.5"/>
  <cols>
    <col min="1" max="1" width="16.81640625" customWidth="1"/>
    <col min="2" max="2" width="24.54296875" customWidth="1"/>
    <col min="3" max="3" width="20.81640625" customWidth="1"/>
    <col min="4" max="4" width="18.26953125" customWidth="1"/>
    <col min="5" max="5" width="17.1796875" customWidth="1"/>
    <col min="6" max="8" width="23.26953125" customWidth="1"/>
  </cols>
  <sheetData>
    <row r="1" spans="1:8">
      <c r="A1" s="6" t="s">
        <v>15</v>
      </c>
      <c r="B1" s="4" t="s">
        <v>8</v>
      </c>
      <c r="C1" s="4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</row>
    <row r="2" spans="1:8">
      <c r="A2" s="1" t="s">
        <v>2</v>
      </c>
      <c r="B2" s="5">
        <f>LDVs!$M$4</f>
        <v>692.50522052217627</v>
      </c>
      <c r="C2" s="5">
        <f>LDVs!$M$2</f>
        <v>1146.6070044711444</v>
      </c>
      <c r="D2" s="5">
        <f>LDVs!$M$2</f>
        <v>1146.6070044711444</v>
      </c>
      <c r="E2" s="5">
        <f>LDVs!$M$2</f>
        <v>1146.6070044711444</v>
      </c>
      <c r="F2" s="5">
        <f>LDVs!M3</f>
        <v>1021.7290138851781</v>
      </c>
      <c r="G2" s="5">
        <f>LDVs!$M$2</f>
        <v>1146.6070044711444</v>
      </c>
      <c r="H2" s="5">
        <f>B2</f>
        <v>692.50522052217627</v>
      </c>
    </row>
    <row r="3" spans="1:8">
      <c r="A3" s="1" t="s">
        <v>3</v>
      </c>
      <c r="B3" s="5">
        <f>'Cost Data'!$C81</f>
        <v>1950.9181132216977</v>
      </c>
      <c r="C3" s="5">
        <f>'Cost Data'!$B81</f>
        <v>2482.986689554888</v>
      </c>
      <c r="D3" s="5">
        <f>'Cost Data'!$B81</f>
        <v>2482.986689554888</v>
      </c>
      <c r="E3" s="5">
        <f>'Cost Data'!$B81</f>
        <v>2482.986689554888</v>
      </c>
      <c r="F3" s="5">
        <f>'Cost Data'!$B81</f>
        <v>2482.986689554888</v>
      </c>
      <c r="G3" s="5">
        <f>'Cost Data'!$B81</f>
        <v>2482.986689554888</v>
      </c>
      <c r="H3" s="5">
        <f>'Cost Data'!$C81</f>
        <v>1950.9181132216977</v>
      </c>
    </row>
    <row r="4" spans="1:8">
      <c r="A4" s="1" t="s">
        <v>4</v>
      </c>
      <c r="B4" s="22">
        <v>0</v>
      </c>
      <c r="C4" s="5">
        <f>'Cost Data'!$B82</f>
        <v>2279318.9754813975</v>
      </c>
      <c r="D4" s="5">
        <f>'Cost Data'!$B82</f>
        <v>2279318.9754813975</v>
      </c>
      <c r="E4" s="5">
        <f>'Cost Data'!$B82</f>
        <v>2279318.9754813975</v>
      </c>
      <c r="F4" s="5">
        <f>'Cost Data'!$B82</f>
        <v>2279318.9754813975</v>
      </c>
      <c r="G4" s="5">
        <f>'Cost Data'!$B82</f>
        <v>2279318.9754813975</v>
      </c>
      <c r="H4" s="22">
        <v>0</v>
      </c>
    </row>
    <row r="5" spans="1:8">
      <c r="A5" s="1" t="s">
        <v>5</v>
      </c>
      <c r="B5" s="5">
        <f>'Cost Data'!$C83</f>
        <v>2434118.0622207024</v>
      </c>
      <c r="C5" s="5">
        <f>'Cost Data'!$B83</f>
        <v>3332119.6733545554</v>
      </c>
      <c r="D5" s="5">
        <f>'Cost Data'!$B83</f>
        <v>3332119.6733545554</v>
      </c>
      <c r="E5" s="5">
        <f>'Cost Data'!$B83</f>
        <v>3332119.6733545554</v>
      </c>
      <c r="F5" s="5">
        <f>'Cost Data'!$B83</f>
        <v>3332119.6733545554</v>
      </c>
      <c r="G5" s="5">
        <f>'Cost Data'!$B83</f>
        <v>3332119.6733545554</v>
      </c>
      <c r="H5" s="5">
        <f>'Cost Data'!$C83</f>
        <v>2434118.0622207024</v>
      </c>
    </row>
    <row r="6" spans="1:8">
      <c r="A6" s="1" t="s">
        <v>6</v>
      </c>
      <c r="B6" s="22">
        <v>0</v>
      </c>
      <c r="C6" s="5">
        <f>'Cost Data'!$B84</f>
        <v>3000</v>
      </c>
      <c r="D6" s="5">
        <f>'Cost Data'!$B84</f>
        <v>3000</v>
      </c>
      <c r="E6" s="5">
        <f>'Cost Data'!$B84</f>
        <v>3000</v>
      </c>
      <c r="F6" s="5">
        <f>'Cost Data'!$B84</f>
        <v>3000</v>
      </c>
      <c r="G6" s="5">
        <f>'Cost Data'!$B84</f>
        <v>3000</v>
      </c>
      <c r="H6" s="22">
        <v>0</v>
      </c>
    </row>
    <row r="7" spans="1:8">
      <c r="A7" s="1" t="s">
        <v>7</v>
      </c>
      <c r="B7" s="5">
        <f>'Cost Data'!$C85</f>
        <v>552.21751352338572</v>
      </c>
      <c r="C7" s="5">
        <f>'Cost Data'!$B85</f>
        <v>914.32735845675347</v>
      </c>
      <c r="D7" s="5">
        <f>'Cost Data'!$B85</f>
        <v>914.32735845675347</v>
      </c>
      <c r="E7" s="5">
        <f>'Cost Data'!$B85</f>
        <v>914.32735845675347</v>
      </c>
      <c r="F7" s="5">
        <f>'Cost Data'!$B85</f>
        <v>914.32735845675347</v>
      </c>
      <c r="G7" s="5">
        <f>'Cost Data'!$B85</f>
        <v>914.32735845675347</v>
      </c>
      <c r="H7" s="5">
        <f>'Cost Data'!$C85</f>
        <v>552.21751352338572</v>
      </c>
    </row>
    <row r="9" spans="1:8">
      <c r="B9" s="5"/>
      <c r="C9" s="5"/>
      <c r="D9" s="5"/>
      <c r="E9" s="5"/>
      <c r="F9" s="5"/>
      <c r="G9" s="5"/>
      <c r="H9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H7"/>
  <sheetViews>
    <sheetView workbookViewId="0">
      <selection activeCell="B7" sqref="B7"/>
    </sheetView>
  </sheetViews>
  <sheetFormatPr defaultRowHeight="14.5"/>
  <cols>
    <col min="1" max="1" width="16.81640625" customWidth="1"/>
    <col min="2" max="2" width="24.54296875" customWidth="1"/>
    <col min="3" max="3" width="20.81640625" customWidth="1"/>
    <col min="4" max="4" width="18.26953125" customWidth="1"/>
    <col min="5" max="5" width="17.1796875" customWidth="1"/>
    <col min="6" max="8" width="23.26953125" customWidth="1"/>
  </cols>
  <sheetData>
    <row r="1" spans="1:8">
      <c r="A1" s="6" t="s">
        <v>15</v>
      </c>
      <c r="B1" s="4" t="s">
        <v>8</v>
      </c>
      <c r="C1" s="4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</row>
    <row r="2" spans="1:8">
      <c r="A2" s="1" t="s">
        <v>2</v>
      </c>
      <c r="B2" s="5">
        <f>LDVs!N4</f>
        <v>604.21801408632746</v>
      </c>
      <c r="C2" s="5">
        <f>LDVs!$N$2</f>
        <v>1000.4265479134275</v>
      </c>
      <c r="D2" s="5">
        <f>LDVs!$N$2</f>
        <v>1000.4265479134275</v>
      </c>
      <c r="E2" s="5">
        <f>LDVs!$N$2</f>
        <v>1000.4265479134275</v>
      </c>
      <c r="F2" s="5">
        <f>LDVs!N3</f>
        <v>891.46920111097484</v>
      </c>
      <c r="G2" s="5">
        <f>LDVs!$N$2</f>
        <v>1000.4265479134275</v>
      </c>
      <c r="H2" s="5">
        <f>B2</f>
        <v>604.21801408632746</v>
      </c>
    </row>
    <row r="3" spans="1:8">
      <c r="A3" s="1" t="s">
        <v>3</v>
      </c>
      <c r="B3" s="5">
        <f>'Cost Data'!C90</f>
        <v>11785.714285714286</v>
      </c>
      <c r="C3" s="5">
        <f>'Cost Data'!$B90</f>
        <v>15000</v>
      </c>
      <c r="D3" s="5">
        <f>'Cost Data'!$B90</f>
        <v>15000</v>
      </c>
      <c r="E3" s="5">
        <f>'Cost Data'!$B90</f>
        <v>15000</v>
      </c>
      <c r="F3" s="5">
        <f>'Cost Data'!$B90</f>
        <v>15000</v>
      </c>
      <c r="G3" s="5">
        <f>'Cost Data'!$B90</f>
        <v>15000</v>
      </c>
      <c r="H3" s="5">
        <f>'Cost Data'!C90</f>
        <v>11785.714285714286</v>
      </c>
    </row>
    <row r="4" spans="1:8">
      <c r="A4" s="1" t="s">
        <v>4</v>
      </c>
      <c r="B4" s="22">
        <v>0</v>
      </c>
      <c r="C4" s="5">
        <f>'Cost Data'!$B91</f>
        <v>2279318.9754813975</v>
      </c>
      <c r="D4" s="5">
        <f>'Cost Data'!$B91</f>
        <v>2279318.9754813975</v>
      </c>
      <c r="E4" s="5">
        <f>'Cost Data'!$B91</f>
        <v>2279318.9754813975</v>
      </c>
      <c r="F4" s="5">
        <f>'Cost Data'!$B91</f>
        <v>2279318.9754813975</v>
      </c>
      <c r="G4" s="5">
        <f>'Cost Data'!$B91</f>
        <v>2279318.9754813975</v>
      </c>
      <c r="H4" s="22">
        <v>0</v>
      </c>
    </row>
    <row r="5" spans="1:8">
      <c r="A5" s="1" t="s">
        <v>5</v>
      </c>
      <c r="B5" s="5">
        <f>'Cost Data'!$C92</f>
        <v>2434118.0622207024</v>
      </c>
      <c r="C5" s="5">
        <f>'Cost Data'!$B92</f>
        <v>3332119.6733545554</v>
      </c>
      <c r="D5" s="5">
        <f>'Cost Data'!$B92</f>
        <v>3332119.6733545554</v>
      </c>
      <c r="E5" s="5">
        <f>'Cost Data'!$B92</f>
        <v>3332119.6733545554</v>
      </c>
      <c r="F5" s="5">
        <f>'Cost Data'!$B92</f>
        <v>3332119.6733545554</v>
      </c>
      <c r="G5" s="5">
        <f>'Cost Data'!$B92</f>
        <v>3332119.6733545554</v>
      </c>
      <c r="H5" s="5">
        <f>'Cost Data'!$C92</f>
        <v>2434118.0622207024</v>
      </c>
    </row>
    <row r="6" spans="1:8">
      <c r="A6" s="1" t="s">
        <v>6</v>
      </c>
      <c r="B6" s="22">
        <f>'Cost Data'!C93</f>
        <v>1198528.4676677973</v>
      </c>
      <c r="C6" s="5">
        <f>'Cost Data'!$B93</f>
        <v>1695890</v>
      </c>
      <c r="D6" s="5">
        <f>'Cost Data'!$B93</f>
        <v>1695890</v>
      </c>
      <c r="E6" s="5">
        <f>'Cost Data'!$B93</f>
        <v>1695890</v>
      </c>
      <c r="F6" s="5">
        <f>'Cost Data'!$B93</f>
        <v>1695890</v>
      </c>
      <c r="G6" s="5">
        <f>'Cost Data'!$B93</f>
        <v>1695890</v>
      </c>
      <c r="H6" s="22">
        <v>0</v>
      </c>
    </row>
    <row r="7" spans="1:8">
      <c r="A7" s="1" t="s">
        <v>7</v>
      </c>
      <c r="B7" s="22">
        <v>0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  <c r="H7" s="2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LDVs</vt:lpstr>
      <vt:lpstr>Cost Data</vt:lpstr>
      <vt:lpstr>BAADTbVT-passengers</vt:lpstr>
      <vt:lpstr>BAADTbVT-freight</vt:lpstr>
      <vt:lpstr>AVMC-passenger</vt:lpstr>
      <vt:lpstr>AVMC-freight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Dan O'Brien</cp:lastModifiedBy>
  <dcterms:created xsi:type="dcterms:W3CDTF">2017-06-22T21:46:10Z</dcterms:created>
  <dcterms:modified xsi:type="dcterms:W3CDTF">2024-12-12T13:55:24Z</dcterms:modified>
</cp:coreProperties>
</file>