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indst\BPoIFUfE\"/>
    </mc:Choice>
  </mc:AlternateContent>
  <bookViews>
    <workbookView xWindow="2715" yWindow="1680" windowWidth="24615" windowHeight="14610"/>
  </bookViews>
  <sheets>
    <sheet name="About" sheetId="1" r:id="rId1"/>
    <sheet name="Refineries_AEO24" sheetId="25" r:id="rId2"/>
    <sheet name="Pipelines &amp; Military_AEO36" sheetId="29" r:id="rId3"/>
    <sheet name="AEO Table 73" sheetId="26" r:id="rId4"/>
    <sheet name="Data" sheetId="14" r:id="rId5"/>
    <sheet name="Electricity" sheetId="15" r:id="rId6"/>
    <sheet name="Coal" sheetId="16" r:id="rId7"/>
    <sheet name="Natural Gas" sheetId="17" r:id="rId8"/>
    <sheet name="Biomass" sheetId="18" r:id="rId9"/>
    <sheet name="Petroleum Diesel" sheetId="19" r:id="rId10"/>
    <sheet name="Heat" sheetId="20" r:id="rId11"/>
    <sheet name="Crude Oil" sheetId="21" r:id="rId12"/>
    <sheet name="Heavy or Residual Oil" sheetId="22" r:id="rId13"/>
    <sheet name="LPG-propane-butane" sheetId="23" r:id="rId14"/>
    <sheet name="Hydrogen" sheetId="24" r:id="rId15"/>
    <sheet name="BPoIFUfE" sheetId="27" r:id="rId16"/>
  </sheets>
  <externalReferences>
    <externalReference r:id="rId17"/>
  </externalReferences>
  <definedNames>
    <definedName name="gal_per_barrel">[1]About!$A$63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9" l="1"/>
  <c r="B17" i="19" l="1"/>
  <c r="B3" i="19"/>
  <c r="B21" i="17" l="1"/>
  <c r="B17" i="23"/>
  <c r="J5" i="27" l="1"/>
  <c r="C106" i="25" l="1"/>
  <c r="C105" i="25"/>
  <c r="C109" i="25"/>
  <c r="C108" i="25"/>
  <c r="C107" i="25"/>
  <c r="B3" i="16" l="1"/>
  <c r="B14" i="16" l="1"/>
  <c r="B16" i="16"/>
  <c r="B5" i="16" l="1"/>
  <c r="D134" i="14" l="1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C134" i="14"/>
  <c r="AH127" i="14" l="1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J132" i="14" l="1"/>
  <c r="AH132" i="14"/>
  <c r="R132" i="14"/>
  <c r="Z132" i="14"/>
  <c r="H132" i="14"/>
  <c r="P132" i="14"/>
  <c r="X132" i="14"/>
  <c r="L132" i="14"/>
  <c r="T132" i="14"/>
  <c r="AB132" i="14"/>
  <c r="M132" i="14"/>
  <c r="AC132" i="14"/>
  <c r="D132" i="14"/>
  <c r="E132" i="14"/>
  <c r="U132" i="14"/>
  <c r="G132" i="14"/>
  <c r="O132" i="14"/>
  <c r="W132" i="14"/>
  <c r="AE132" i="14"/>
  <c r="AF132" i="14"/>
  <c r="F132" i="14"/>
  <c r="N132" i="14"/>
  <c r="V132" i="14"/>
  <c r="AD132" i="14"/>
  <c r="Y132" i="14"/>
  <c r="Q132" i="14"/>
  <c r="AG132" i="14"/>
  <c r="C132" i="14"/>
  <c r="S132" i="14"/>
  <c r="I132" i="14"/>
  <c r="K132" i="14"/>
  <c r="AA132" i="14"/>
  <c r="F3" i="27"/>
  <c r="G3" i="27"/>
  <c r="I3" i="27"/>
  <c r="J3" i="27"/>
  <c r="K3" i="27"/>
  <c r="C4" i="27"/>
  <c r="E4" i="27"/>
  <c r="G4" i="27"/>
  <c r="H4" i="27"/>
  <c r="K4" i="27"/>
  <c r="E5" i="27"/>
  <c r="G5" i="27"/>
  <c r="H5" i="27"/>
  <c r="K5" i="27"/>
  <c r="E6" i="27"/>
  <c r="G6" i="27"/>
  <c r="H6" i="27"/>
  <c r="J6" i="27"/>
  <c r="K6" i="27"/>
  <c r="C7" i="27"/>
  <c r="D7" i="27"/>
  <c r="E7" i="27"/>
  <c r="F7" i="27"/>
  <c r="G7" i="27"/>
  <c r="H7" i="27"/>
  <c r="I7" i="27"/>
  <c r="J7" i="27"/>
  <c r="K7" i="27"/>
  <c r="C8" i="27"/>
  <c r="E8" i="27"/>
  <c r="G8" i="27"/>
  <c r="H8" i="27"/>
  <c r="K8" i="27"/>
  <c r="G9" i="27"/>
  <c r="H9" i="27"/>
  <c r="K9" i="27"/>
  <c r="E2" i="27"/>
  <c r="K2" i="27"/>
  <c r="H2" i="27"/>
  <c r="G2" i="27"/>
  <c r="B21" i="23"/>
  <c r="B17" i="17"/>
  <c r="B15" i="17"/>
  <c r="B6" i="23"/>
  <c r="B9" i="22"/>
  <c r="I8" i="27" s="1"/>
  <c r="B7" i="22"/>
  <c r="I6" i="27" s="1"/>
  <c r="B6" i="22"/>
  <c r="I5" i="27" s="1"/>
  <c r="B5" i="22"/>
  <c r="I4" i="27" s="1"/>
  <c r="B3" i="22"/>
  <c r="B10" i="22" s="1"/>
  <c r="I9" i="27" s="1"/>
  <c r="B9" i="19"/>
  <c r="F8" i="27" s="1"/>
  <c r="B7" i="19"/>
  <c r="F6" i="27" s="1"/>
  <c r="B6" i="19"/>
  <c r="F5" i="27" s="1"/>
  <c r="B5" i="19"/>
  <c r="F4" i="27" s="1"/>
  <c r="B131" i="14"/>
  <c r="B130" i="14"/>
  <c r="B129" i="14"/>
  <c r="B128" i="14"/>
  <c r="B127" i="14"/>
  <c r="B126" i="14"/>
  <c r="B125" i="14"/>
  <c r="B124" i="14"/>
  <c r="B123" i="14"/>
  <c r="B36" i="14"/>
  <c r="B35" i="14"/>
  <c r="B34" i="14"/>
  <c r="B33" i="14"/>
  <c r="B7" i="14"/>
  <c r="B6" i="14"/>
  <c r="B5" i="14"/>
  <c r="B4" i="14"/>
  <c r="B3" i="14"/>
  <c r="D109" i="25"/>
  <c r="D141" i="14" s="1"/>
  <c r="E109" i="25"/>
  <c r="E141" i="14" s="1"/>
  <c r="F109" i="25"/>
  <c r="F141" i="14" s="1"/>
  <c r="G109" i="25"/>
  <c r="G141" i="14" s="1"/>
  <c r="H109" i="25"/>
  <c r="H141" i="14" s="1"/>
  <c r="I109" i="25"/>
  <c r="I141" i="14" s="1"/>
  <c r="J109" i="25"/>
  <c r="J141" i="14" s="1"/>
  <c r="K109" i="25"/>
  <c r="K141" i="14" s="1"/>
  <c r="L109" i="25"/>
  <c r="L141" i="14" s="1"/>
  <c r="M109" i="25"/>
  <c r="M141" i="14" s="1"/>
  <c r="N109" i="25"/>
  <c r="N141" i="14" s="1"/>
  <c r="O109" i="25"/>
  <c r="O141" i="14" s="1"/>
  <c r="P109" i="25"/>
  <c r="P141" i="14" s="1"/>
  <c r="Q109" i="25"/>
  <c r="Q141" i="14" s="1"/>
  <c r="R109" i="25"/>
  <c r="R141" i="14" s="1"/>
  <c r="S109" i="25"/>
  <c r="S141" i="14" s="1"/>
  <c r="T109" i="25"/>
  <c r="T141" i="14" s="1"/>
  <c r="U109" i="25"/>
  <c r="U141" i="14" s="1"/>
  <c r="V109" i="25"/>
  <c r="V141" i="14" s="1"/>
  <c r="W109" i="25"/>
  <c r="W141" i="14" s="1"/>
  <c r="X109" i="25"/>
  <c r="X141" i="14" s="1"/>
  <c r="Y109" i="25"/>
  <c r="Y141" i="14" s="1"/>
  <c r="Z109" i="25"/>
  <c r="Z141" i="14" s="1"/>
  <c r="AA109" i="25"/>
  <c r="AA141" i="14" s="1"/>
  <c r="AB109" i="25"/>
  <c r="AB141" i="14" s="1"/>
  <c r="AC109" i="25"/>
  <c r="AC141" i="14" s="1"/>
  <c r="AD109" i="25"/>
  <c r="AD141" i="14" s="1"/>
  <c r="AE109" i="25"/>
  <c r="AE141" i="14" s="1"/>
  <c r="AF109" i="25"/>
  <c r="AF141" i="14" s="1"/>
  <c r="AG109" i="25"/>
  <c r="AG141" i="14" s="1"/>
  <c r="AH109" i="25"/>
  <c r="AH141" i="14" s="1"/>
  <c r="C141" i="14"/>
  <c r="D105" i="25"/>
  <c r="D122" i="14" s="1"/>
  <c r="E105" i="25"/>
  <c r="E122" i="14" s="1"/>
  <c r="F105" i="25"/>
  <c r="F122" i="14" s="1"/>
  <c r="G105" i="25"/>
  <c r="G122" i="14" s="1"/>
  <c r="H105" i="25"/>
  <c r="H122" i="14" s="1"/>
  <c r="I105" i="25"/>
  <c r="I122" i="14" s="1"/>
  <c r="J105" i="25"/>
  <c r="J122" i="14" s="1"/>
  <c r="K105" i="25"/>
  <c r="K122" i="14" s="1"/>
  <c r="L105" i="25"/>
  <c r="L122" i="14" s="1"/>
  <c r="M105" i="25"/>
  <c r="M122" i="14" s="1"/>
  <c r="N105" i="25"/>
  <c r="N122" i="14" s="1"/>
  <c r="O105" i="25"/>
  <c r="O122" i="14" s="1"/>
  <c r="P105" i="25"/>
  <c r="P122" i="14" s="1"/>
  <c r="Q105" i="25"/>
  <c r="Q122" i="14" s="1"/>
  <c r="R105" i="25"/>
  <c r="R122" i="14" s="1"/>
  <c r="S105" i="25"/>
  <c r="S122" i="14" s="1"/>
  <c r="T105" i="25"/>
  <c r="T122" i="14" s="1"/>
  <c r="U105" i="25"/>
  <c r="U122" i="14" s="1"/>
  <c r="V105" i="25"/>
  <c r="V122" i="14" s="1"/>
  <c r="W105" i="25"/>
  <c r="W122" i="14" s="1"/>
  <c r="X105" i="25"/>
  <c r="X122" i="14" s="1"/>
  <c r="Y105" i="25"/>
  <c r="Y122" i="14" s="1"/>
  <c r="Z105" i="25"/>
  <c r="Z122" i="14" s="1"/>
  <c r="AA105" i="25"/>
  <c r="AA122" i="14" s="1"/>
  <c r="AB105" i="25"/>
  <c r="AB122" i="14" s="1"/>
  <c r="AC105" i="25"/>
  <c r="AC122" i="14" s="1"/>
  <c r="AD105" i="25"/>
  <c r="AD122" i="14" s="1"/>
  <c r="AE105" i="25"/>
  <c r="AE122" i="14" s="1"/>
  <c r="AF105" i="25"/>
  <c r="AF122" i="14" s="1"/>
  <c r="AG105" i="25"/>
  <c r="AG122" i="14" s="1"/>
  <c r="AH105" i="25"/>
  <c r="AH122" i="14" s="1"/>
  <c r="D106" i="25"/>
  <c r="D133" i="14" s="1"/>
  <c r="D137" i="14" s="1"/>
  <c r="E106" i="25"/>
  <c r="E133" i="14" s="1"/>
  <c r="E137" i="14" s="1"/>
  <c r="F106" i="25"/>
  <c r="F133" i="14" s="1"/>
  <c r="F137" i="14" s="1"/>
  <c r="G106" i="25"/>
  <c r="G133" i="14" s="1"/>
  <c r="G137" i="14" s="1"/>
  <c r="H106" i="25"/>
  <c r="H133" i="14" s="1"/>
  <c r="H137" i="14" s="1"/>
  <c r="I106" i="25"/>
  <c r="I133" i="14" s="1"/>
  <c r="I137" i="14" s="1"/>
  <c r="J106" i="25"/>
  <c r="J133" i="14" s="1"/>
  <c r="J137" i="14" s="1"/>
  <c r="K106" i="25"/>
  <c r="K133" i="14" s="1"/>
  <c r="K137" i="14" s="1"/>
  <c r="L106" i="25"/>
  <c r="L133" i="14" s="1"/>
  <c r="L137" i="14" s="1"/>
  <c r="M106" i="25"/>
  <c r="M133" i="14" s="1"/>
  <c r="M137" i="14" s="1"/>
  <c r="N106" i="25"/>
  <c r="N133" i="14" s="1"/>
  <c r="N137" i="14" s="1"/>
  <c r="O106" i="25"/>
  <c r="O133" i="14" s="1"/>
  <c r="O137" i="14" s="1"/>
  <c r="P106" i="25"/>
  <c r="P133" i="14" s="1"/>
  <c r="P137" i="14" s="1"/>
  <c r="Q106" i="25"/>
  <c r="Q133" i="14" s="1"/>
  <c r="Q137" i="14" s="1"/>
  <c r="R106" i="25"/>
  <c r="R133" i="14" s="1"/>
  <c r="R137" i="14" s="1"/>
  <c r="S106" i="25"/>
  <c r="S133" i="14" s="1"/>
  <c r="S137" i="14" s="1"/>
  <c r="T106" i="25"/>
  <c r="T133" i="14" s="1"/>
  <c r="T137" i="14" s="1"/>
  <c r="U106" i="25"/>
  <c r="U133" i="14" s="1"/>
  <c r="U137" i="14" s="1"/>
  <c r="V106" i="25"/>
  <c r="V133" i="14" s="1"/>
  <c r="V137" i="14" s="1"/>
  <c r="W106" i="25"/>
  <c r="W133" i="14" s="1"/>
  <c r="W137" i="14" s="1"/>
  <c r="X106" i="25"/>
  <c r="X133" i="14" s="1"/>
  <c r="X137" i="14" s="1"/>
  <c r="Y106" i="25"/>
  <c r="Y133" i="14" s="1"/>
  <c r="Y137" i="14" s="1"/>
  <c r="Z106" i="25"/>
  <c r="Z133" i="14" s="1"/>
  <c r="Z137" i="14" s="1"/>
  <c r="AA106" i="25"/>
  <c r="AA133" i="14" s="1"/>
  <c r="AA137" i="14" s="1"/>
  <c r="AB106" i="25"/>
  <c r="AB133" i="14" s="1"/>
  <c r="AB137" i="14" s="1"/>
  <c r="AC106" i="25"/>
  <c r="AC133" i="14" s="1"/>
  <c r="AC137" i="14" s="1"/>
  <c r="AD106" i="25"/>
  <c r="AD133" i="14" s="1"/>
  <c r="AD137" i="14" s="1"/>
  <c r="AE106" i="25"/>
  <c r="AE133" i="14" s="1"/>
  <c r="AE137" i="14" s="1"/>
  <c r="AF106" i="25"/>
  <c r="AF133" i="14" s="1"/>
  <c r="AF137" i="14" s="1"/>
  <c r="AG106" i="25"/>
  <c r="AG133" i="14" s="1"/>
  <c r="AG137" i="14" s="1"/>
  <c r="AH106" i="25"/>
  <c r="AH133" i="14" s="1"/>
  <c r="AH137" i="14" s="1"/>
  <c r="D107" i="25"/>
  <c r="D139" i="14" s="1"/>
  <c r="D140" i="14" s="1"/>
  <c r="E107" i="25"/>
  <c r="E139" i="14" s="1"/>
  <c r="E140" i="14" s="1"/>
  <c r="F107" i="25"/>
  <c r="F139" i="14" s="1"/>
  <c r="F140" i="14" s="1"/>
  <c r="G107" i="25"/>
  <c r="G139" i="14" s="1"/>
  <c r="G140" i="14" s="1"/>
  <c r="H107" i="25"/>
  <c r="H139" i="14" s="1"/>
  <c r="H140" i="14" s="1"/>
  <c r="I107" i="25"/>
  <c r="I139" i="14" s="1"/>
  <c r="I140" i="14" s="1"/>
  <c r="J107" i="25"/>
  <c r="J139" i="14" s="1"/>
  <c r="J140" i="14" s="1"/>
  <c r="K107" i="25"/>
  <c r="K139" i="14" s="1"/>
  <c r="K140" i="14" s="1"/>
  <c r="L107" i="25"/>
  <c r="L139" i="14" s="1"/>
  <c r="L140" i="14" s="1"/>
  <c r="M107" i="25"/>
  <c r="M139" i="14" s="1"/>
  <c r="M140" i="14" s="1"/>
  <c r="N107" i="25"/>
  <c r="N139" i="14" s="1"/>
  <c r="N140" i="14" s="1"/>
  <c r="O107" i="25"/>
  <c r="O139" i="14" s="1"/>
  <c r="O140" i="14" s="1"/>
  <c r="P107" i="25"/>
  <c r="P139" i="14" s="1"/>
  <c r="P140" i="14" s="1"/>
  <c r="Q107" i="25"/>
  <c r="Q139" i="14" s="1"/>
  <c r="Q140" i="14" s="1"/>
  <c r="R107" i="25"/>
  <c r="R139" i="14" s="1"/>
  <c r="R140" i="14" s="1"/>
  <c r="S107" i="25"/>
  <c r="S139" i="14" s="1"/>
  <c r="S140" i="14" s="1"/>
  <c r="T107" i="25"/>
  <c r="T139" i="14" s="1"/>
  <c r="T140" i="14" s="1"/>
  <c r="U107" i="25"/>
  <c r="U139" i="14" s="1"/>
  <c r="U140" i="14" s="1"/>
  <c r="V107" i="25"/>
  <c r="V139" i="14" s="1"/>
  <c r="V140" i="14" s="1"/>
  <c r="W107" i="25"/>
  <c r="W139" i="14" s="1"/>
  <c r="W140" i="14" s="1"/>
  <c r="X107" i="25"/>
  <c r="X139" i="14" s="1"/>
  <c r="X140" i="14" s="1"/>
  <c r="Y107" i="25"/>
  <c r="Y139" i="14" s="1"/>
  <c r="Y140" i="14" s="1"/>
  <c r="Z107" i="25"/>
  <c r="Z139" i="14" s="1"/>
  <c r="Z140" i="14" s="1"/>
  <c r="AA107" i="25"/>
  <c r="AA139" i="14" s="1"/>
  <c r="AA140" i="14" s="1"/>
  <c r="AB107" i="25"/>
  <c r="AB139" i="14" s="1"/>
  <c r="AB140" i="14" s="1"/>
  <c r="AC107" i="25"/>
  <c r="AC139" i="14" s="1"/>
  <c r="AC140" i="14" s="1"/>
  <c r="AD107" i="25"/>
  <c r="AD139" i="14" s="1"/>
  <c r="AD140" i="14" s="1"/>
  <c r="AE107" i="25"/>
  <c r="AE139" i="14" s="1"/>
  <c r="AE140" i="14" s="1"/>
  <c r="AF107" i="25"/>
  <c r="AF139" i="14" s="1"/>
  <c r="AF140" i="14" s="1"/>
  <c r="AG107" i="25"/>
  <c r="AG139" i="14" s="1"/>
  <c r="AG140" i="14" s="1"/>
  <c r="AH107" i="25"/>
  <c r="AH139" i="14" s="1"/>
  <c r="AH140" i="14" s="1"/>
  <c r="D108" i="25"/>
  <c r="D143" i="14" s="1"/>
  <c r="E108" i="25"/>
  <c r="E143" i="14" s="1"/>
  <c r="F108" i="25"/>
  <c r="F143" i="14" s="1"/>
  <c r="G108" i="25"/>
  <c r="G143" i="14" s="1"/>
  <c r="H108" i="25"/>
  <c r="H143" i="14" s="1"/>
  <c r="I108" i="25"/>
  <c r="I143" i="14" s="1"/>
  <c r="J108" i="25"/>
  <c r="J143" i="14" s="1"/>
  <c r="K108" i="25"/>
  <c r="K143" i="14" s="1"/>
  <c r="L108" i="25"/>
  <c r="L143" i="14" s="1"/>
  <c r="M108" i="25"/>
  <c r="M143" i="14" s="1"/>
  <c r="N108" i="25"/>
  <c r="N143" i="14" s="1"/>
  <c r="O108" i="25"/>
  <c r="O143" i="14" s="1"/>
  <c r="P108" i="25"/>
  <c r="P143" i="14" s="1"/>
  <c r="Q108" i="25"/>
  <c r="Q143" i="14" s="1"/>
  <c r="R108" i="25"/>
  <c r="R143" i="14" s="1"/>
  <c r="S108" i="25"/>
  <c r="S143" i="14" s="1"/>
  <c r="T108" i="25"/>
  <c r="T143" i="14" s="1"/>
  <c r="U108" i="25"/>
  <c r="U143" i="14" s="1"/>
  <c r="V108" i="25"/>
  <c r="V143" i="14" s="1"/>
  <c r="W108" i="25"/>
  <c r="W143" i="14" s="1"/>
  <c r="X108" i="25"/>
  <c r="X143" i="14" s="1"/>
  <c r="Y108" i="25"/>
  <c r="Y143" i="14" s="1"/>
  <c r="Z108" i="25"/>
  <c r="Z143" i="14" s="1"/>
  <c r="AA108" i="25"/>
  <c r="AA143" i="14" s="1"/>
  <c r="AB108" i="25"/>
  <c r="AB143" i="14" s="1"/>
  <c r="AC108" i="25"/>
  <c r="AC143" i="14" s="1"/>
  <c r="AD108" i="25"/>
  <c r="AD143" i="14" s="1"/>
  <c r="AE108" i="25"/>
  <c r="AE143" i="14" s="1"/>
  <c r="AF108" i="25"/>
  <c r="AF143" i="14" s="1"/>
  <c r="AG108" i="25"/>
  <c r="AG143" i="14" s="1"/>
  <c r="AH108" i="25"/>
  <c r="AH143" i="14" s="1"/>
  <c r="C143" i="14"/>
  <c r="C139" i="14"/>
  <c r="C140" i="14" s="1"/>
  <c r="C133" i="14"/>
  <c r="C137" i="14" s="1"/>
  <c r="C122" i="14"/>
  <c r="K144" i="14" l="1"/>
  <c r="K146" i="14" s="1"/>
  <c r="S144" i="14"/>
  <c r="S146" i="14" s="1"/>
  <c r="AH144" i="14"/>
  <c r="AH146" i="14" s="1"/>
  <c r="Z144" i="14"/>
  <c r="Z146" i="14" s="1"/>
  <c r="R144" i="14"/>
  <c r="R146" i="14" s="1"/>
  <c r="J144" i="14"/>
  <c r="J146" i="14" s="1"/>
  <c r="AD144" i="14"/>
  <c r="AD146" i="14" s="1"/>
  <c r="V144" i="14"/>
  <c r="V146" i="14" s="1"/>
  <c r="F144" i="14"/>
  <c r="F146" i="14" s="1"/>
  <c r="M144" i="14"/>
  <c r="M146" i="14" s="1"/>
  <c r="AE144" i="14"/>
  <c r="AE146" i="14" s="1"/>
  <c r="W144" i="14"/>
  <c r="W146" i="14" s="1"/>
  <c r="O144" i="14"/>
  <c r="O146" i="14" s="1"/>
  <c r="G144" i="14"/>
  <c r="G146" i="14" s="1"/>
  <c r="N144" i="14"/>
  <c r="N146" i="14" s="1"/>
  <c r="AF144" i="14"/>
  <c r="AF146" i="14" s="1"/>
  <c r="X144" i="14"/>
  <c r="X146" i="14" s="1"/>
  <c r="AC144" i="14"/>
  <c r="AC146" i="14" s="1"/>
  <c r="U144" i="14"/>
  <c r="U146" i="14" s="1"/>
  <c r="E144" i="14"/>
  <c r="E146" i="14" s="1"/>
  <c r="AB144" i="14"/>
  <c r="AB146" i="14" s="1"/>
  <c r="T144" i="14"/>
  <c r="T146" i="14" s="1"/>
  <c r="D144" i="14"/>
  <c r="D146" i="14" s="1"/>
  <c r="L144" i="14"/>
  <c r="L146" i="14" s="1"/>
  <c r="AG144" i="14"/>
  <c r="AG146" i="14" s="1"/>
  <c r="Q144" i="14"/>
  <c r="Q146" i="14" s="1"/>
  <c r="I144" i="14"/>
  <c r="I146" i="14" s="1"/>
  <c r="P144" i="14"/>
  <c r="P146" i="14" s="1"/>
  <c r="H144" i="14"/>
  <c r="H146" i="14" s="1"/>
  <c r="Y144" i="14"/>
  <c r="Y146" i="14" s="1"/>
  <c r="B4" i="15"/>
  <c r="B3" i="27" s="1"/>
  <c r="I2" i="27"/>
  <c r="B4" i="21"/>
  <c r="B15" i="21" s="1"/>
  <c r="H3" i="27" s="1"/>
  <c r="AA144" i="14"/>
  <c r="AA146" i="14" s="1"/>
  <c r="B4" i="17"/>
  <c r="D3" i="27" s="1"/>
  <c r="B4" i="16"/>
  <c r="C3" i="27" s="1"/>
  <c r="B4" i="18"/>
  <c r="B10" i="19"/>
  <c r="F9" i="27" s="1"/>
  <c r="F2" i="27"/>
  <c r="C144" i="14"/>
  <c r="C146" i="14" s="1"/>
  <c r="E3" i="27" l="1"/>
  <c r="B10" i="18"/>
  <c r="E9" i="27" s="1"/>
  <c r="B3" i="23" l="1"/>
  <c r="B5" i="23"/>
  <c r="J4" i="27" s="1"/>
  <c r="B9" i="23"/>
  <c r="J8" i="27" s="1"/>
  <c r="B9" i="15"/>
  <c r="B8" i="27" s="1"/>
  <c r="B7" i="15"/>
  <c r="B6" i="27" s="1"/>
  <c r="B6" i="15"/>
  <c r="B5" i="27" s="1"/>
  <c r="B5" i="15"/>
  <c r="B4" i="27" s="1"/>
  <c r="B3" i="15"/>
  <c r="B2" i="27" s="1"/>
  <c r="B10" i="23" l="1"/>
  <c r="J9" i="27" s="1"/>
  <c r="J2" i="27"/>
  <c r="B7" i="17"/>
  <c r="D6" i="27" s="1"/>
  <c r="B6" i="17"/>
  <c r="D5" i="27" s="1"/>
  <c r="B9" i="17" l="1"/>
  <c r="D8" i="27" s="1"/>
  <c r="B5" i="17"/>
  <c r="D4" i="27" s="1"/>
  <c r="B3" i="17"/>
  <c r="D2" i="27" s="1"/>
  <c r="B7" i="16"/>
  <c r="C6" i="27" s="1"/>
  <c r="B6" i="16"/>
  <c r="C5" i="27" s="1"/>
  <c r="C2" i="27" l="1"/>
  <c r="B10" i="16"/>
  <c r="B10" i="17"/>
  <c r="AB82" i="14"/>
  <c r="AC82" i="14"/>
  <c r="AD82" i="14"/>
  <c r="AE82" i="14"/>
  <c r="AF82" i="14"/>
  <c r="AG82" i="14"/>
  <c r="AH82" i="14"/>
  <c r="D9" i="27" l="1"/>
  <c r="C9" i="27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B8" i="15" l="1"/>
  <c r="B10" i="15" l="1"/>
  <c r="B9" i="27" s="1"/>
  <c r="B7" i="27"/>
</calcChain>
</file>

<file path=xl/sharedStrings.xml><?xml version="1.0" encoding="utf-8"?>
<sst xmlns="http://schemas.openxmlformats.org/spreadsheetml/2006/main" count="1099" uniqueCount="547">
  <si>
    <t>Year</t>
  </si>
  <si>
    <t xml:space="preserve">   Total</t>
  </si>
  <si>
    <t>Energy Information Administration</t>
  </si>
  <si>
    <t>Model subscript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</si>
  <si>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</si>
  <si>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</si>
  <si>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</si>
  <si>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</si>
  <si>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</si>
  <si>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</si>
  <si>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</si>
  <si>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</si>
  <si>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</si>
  <si>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</si>
  <si>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</si>
  <si>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</si>
  <si>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</si>
  <si>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</si>
  <si>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</si>
  <si>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</si>
  <si>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</si>
  <si>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</si>
  <si>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</si>
  <si>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</si>
  <si>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</si>
  <si>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</si>
  <si>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</si>
  <si>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</si>
  <si>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</si>
  <si>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</si>
  <si>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</si>
  <si>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</si>
  <si>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</si>
  <si>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</si>
  <si>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</si>
  <si>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</si>
  <si>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</si>
  <si>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</si>
  <si>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</si>
  <si>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</si>
  <si>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</si>
  <si>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</si>
  <si>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</si>
  <si>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</si>
  <si>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</si>
  <si>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</si>
  <si>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</si>
  <si>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</si>
  <si>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</si>
  <si>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</si>
  <si>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agriculture</t>
  </si>
  <si>
    <t xml:space="preserve">   Distillate Fuel Oil</t>
  </si>
  <si>
    <t xml:space="preserve">   Residual Fuel Oil</t>
  </si>
  <si>
    <t xml:space="preserve">   Petrochemical Feedstocks</t>
  </si>
  <si>
    <t xml:space="preserve">     Natural Gas Subtotal</t>
  </si>
  <si>
    <t xml:space="preserve">   Other Industrial Coal</t>
  </si>
  <si>
    <t xml:space="preserve">     Coal Subtotal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</si>
  <si>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</si>
  <si>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</si>
  <si>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</si>
  <si>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</si>
  <si>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</si>
  <si>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</si>
  <si>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</si>
  <si>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</si>
  <si>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</si>
  <si>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</si>
  <si>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</si>
  <si>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</si>
  <si>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</si>
  <si>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</si>
  <si>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</si>
  <si>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</si>
  <si>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</si>
  <si>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</si>
  <si>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</si>
  <si>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</si>
  <si>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Note:</t>
  </si>
  <si>
    <t>Agriculture (BTU)</t>
  </si>
  <si>
    <t xml:space="preserve"> Propane</t>
  </si>
  <si>
    <t xml:space="preserve">   Petroleum and Other Liquids Subtotal</t>
  </si>
  <si>
    <t>Cement and Lime Industry Energy Consumption (trillion BTU) from Table 30</t>
  </si>
  <si>
    <t>Refining Industry Energy Consumption (trillion BTU) from Table 25</t>
  </si>
  <si>
    <t>Iron and Steel Industry Energy Use (trillion BTU) from Table 31</t>
  </si>
  <si>
    <t xml:space="preserve">    Propane</t>
  </si>
  <si>
    <t xml:space="preserve">      Petroleum and Other Liquids Subtotal</t>
  </si>
  <si>
    <t xml:space="preserve">         Petroleum and Other Liquids Subtotal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</si>
  <si>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</si>
  <si>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</si>
  <si>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</si>
  <si>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</si>
  <si>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</si>
  <si>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>Agriculture Energy Use (trillion BTU) from Table 35</t>
  </si>
  <si>
    <t xml:space="preserve">      Propane</t>
  </si>
  <si>
    <t xml:space="preserve">     Petroleum and Other Liquids Subtotal</t>
  </si>
  <si>
    <t>Table 30</t>
  </si>
  <si>
    <t>Table 31</t>
  </si>
  <si>
    <t>Table 28</t>
  </si>
  <si>
    <t>Table 35</t>
  </si>
  <si>
    <t xml:space="preserve">      Lease and Plant Fuel 2/</t>
  </si>
  <si>
    <t>Population</t>
  </si>
  <si>
    <t>Table 1</t>
  </si>
  <si>
    <t>https://www2.census.gov/programs-surveys/popproj/tables/2017/2017-summary-tables/np2017-t1.xlsx</t>
  </si>
  <si>
    <t>2017 National Population Projections: Summary Tables</t>
  </si>
  <si>
    <t xml:space="preserve"> Biofuels Heat and Coproducts</t>
  </si>
  <si>
    <t>Heat and Power</t>
  </si>
  <si>
    <t>Feedstock</t>
  </si>
  <si>
    <t xml:space="preserve">    Liquefied Petroleum Gases and Other 3/</t>
  </si>
  <si>
    <t xml:space="preserve">    Petrochemical Feedstocks</t>
  </si>
  <si>
    <t xml:space="preserve">      Total Feedstocks</t>
  </si>
  <si>
    <t>Electricity</t>
  </si>
  <si>
    <t>Coal</t>
  </si>
  <si>
    <t>Natural Gas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</si>
  <si>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</si>
  <si>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</si>
  <si>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</si>
  <si>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</si>
  <si>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</si>
  <si>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</si>
  <si>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</si>
  <si>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</si>
  <si>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>2018-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</si>
  <si>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</si>
  <si>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</si>
  <si>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</si>
  <si>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</si>
  <si>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</si>
  <si>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</si>
  <si>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</si>
  <si>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</si>
  <si>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</si>
  <si>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</si>
  <si>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</si>
  <si>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</si>
  <si>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BTUs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</si>
  <si>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</si>
  <si>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</si>
  <si>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</si>
  <si>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</si>
  <si>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</si>
  <si>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</si>
  <si>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</si>
  <si>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</si>
  <si>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</si>
  <si>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</si>
  <si>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</si>
  <si>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</si>
  <si>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</si>
  <si>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</si>
  <si>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</si>
  <si>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</si>
  <si>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</si>
  <si>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</si>
  <si>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</si>
  <si>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</si>
  <si>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</si>
  <si>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</si>
  <si>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</si>
  <si>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</si>
  <si>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</si>
  <si>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</si>
  <si>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</si>
  <si>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</si>
  <si>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</si>
  <si>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</si>
  <si>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</si>
  <si>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</si>
  <si>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</si>
  <si>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</si>
  <si>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</si>
  <si>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</si>
  <si>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</si>
  <si>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</si>
  <si>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</si>
  <si>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</si>
  <si>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</si>
  <si>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</si>
  <si>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</si>
  <si>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</si>
  <si>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</si>
  <si>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</si>
  <si>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</si>
  <si>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</si>
  <si>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</si>
  <si>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</si>
  <si>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</si>
  <si>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</si>
  <si>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</si>
  <si>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</si>
  <si>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</si>
  <si>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</si>
  <si>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</si>
  <si>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</si>
  <si>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</si>
  <si>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</si>
  <si>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</si>
  <si>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</si>
  <si>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</si>
  <si>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</si>
  <si>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</si>
  <si>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</si>
  <si>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</si>
  <si>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</si>
  <si>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</si>
  <si>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</si>
  <si>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</si>
  <si>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</si>
  <si>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</si>
  <si>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</si>
  <si>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</si>
  <si>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</si>
  <si>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</si>
  <si>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</si>
  <si>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</si>
  <si>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</si>
  <si>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</si>
  <si>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</si>
  <si>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</si>
  <si>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</si>
  <si>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</si>
  <si>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</si>
  <si>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</si>
  <si>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</si>
  <si>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</si>
  <si>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</si>
  <si>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</si>
  <si>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</si>
  <si>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</si>
  <si>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</si>
  <si>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</si>
  <si>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</si>
  <si>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</si>
  <si>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</si>
  <si>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</si>
  <si>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</si>
  <si>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</si>
  <si>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</si>
  <si>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</si>
  <si>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</si>
  <si>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</si>
  <si>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</si>
  <si>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</si>
  <si>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</si>
  <si>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</si>
  <si>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</si>
  <si>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</si>
  <si>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</si>
  <si>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</si>
  <si>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</si>
  <si>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</si>
  <si>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</si>
  <si>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</si>
  <si>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</si>
  <si>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</si>
  <si>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</si>
  <si>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</si>
  <si>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</si>
  <si>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</si>
  <si>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</si>
  <si>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</si>
  <si>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</si>
  <si>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</si>
  <si>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</si>
  <si>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</si>
  <si>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</si>
  <si>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</si>
  <si>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</si>
  <si>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</si>
  <si>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</si>
  <si>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</si>
  <si>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</si>
  <si>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</si>
  <si>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</si>
  <si>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</si>
  <si>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</si>
  <si>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</si>
  <si>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</si>
  <si>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</si>
  <si>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</si>
  <si>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</si>
  <si>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</si>
  <si>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Calculations</t>
  </si>
  <si>
    <t>Crude Oil</t>
  </si>
  <si>
    <t>Industry Total Energy Use (Quadrillion BTU) adjusted for Refineries</t>
  </si>
  <si>
    <t xml:space="preserve">   Crude Oil</t>
  </si>
  <si>
    <t xml:space="preserve">   Propane Heat and Power</t>
  </si>
  <si>
    <t xml:space="preserve">   Liquefied Petroleum Gas and Other Feedstocks</t>
  </si>
  <si>
    <t xml:space="preserve">   Motor Gasoline</t>
  </si>
  <si>
    <t xml:space="preserve">   Petroleum Coke</t>
  </si>
  <si>
    <t xml:space="preserve">   Asphalt and Road Oil</t>
  </si>
  <si>
    <t xml:space="preserve">   Miscellaneous Petroleum 3/</t>
  </si>
  <si>
    <t xml:space="preserve">   Natural Gas Heat and Power</t>
  </si>
  <si>
    <t xml:space="preserve">   Natural Gas Feedstocks</t>
  </si>
  <si>
    <t xml:space="preserve">   Lease and Plant Fuel 4/</t>
  </si>
  <si>
    <t xml:space="preserve">   Natural Gas Liquefaction for Export 5/</t>
  </si>
  <si>
    <t xml:space="preserve">   Metallurgical Coal and Coke 6/</t>
  </si>
  <si>
    <t xml:space="preserve">   Renewables 7/</t>
  </si>
  <si>
    <t xml:space="preserve">   Purchased Electricity</t>
  </si>
  <si>
    <t xml:space="preserve"> Industrial Consumption Excluding Refining from Table 6</t>
  </si>
  <si>
    <t>biomass</t>
  </si>
  <si>
    <t>EPS Mapped Fuel</t>
  </si>
  <si>
    <t>Total Fuel Used</t>
  </si>
  <si>
    <t>Feedstock Energy</t>
  </si>
  <si>
    <t>Total Energy Use</t>
  </si>
  <si>
    <t>electricity</t>
  </si>
  <si>
    <t>coal</t>
  </si>
  <si>
    <t>natural gas</t>
  </si>
  <si>
    <t>petroleum diesel</t>
  </si>
  <si>
    <t>heat</t>
  </si>
  <si>
    <t>crude oil</t>
  </si>
  <si>
    <t>heavy or residual fuel oil</t>
  </si>
  <si>
    <t>LPG propane or butane</t>
  </si>
  <si>
    <t>hydrogen</t>
  </si>
  <si>
    <t>cement and other carbonates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</si>
  <si>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</si>
  <si>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</si>
  <si>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</si>
  <si>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</si>
  <si>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</si>
  <si>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</si>
  <si>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</si>
  <si>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</si>
  <si>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</si>
  <si>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</si>
  <si>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</si>
  <si>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</si>
  <si>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</si>
  <si>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</si>
  <si>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</si>
  <si>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</si>
  <si>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</si>
  <si>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</si>
  <si>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</si>
  <si>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</si>
  <si>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</si>
  <si>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</si>
  <si>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</si>
  <si>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</si>
  <si>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</si>
  <si>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</si>
  <si>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</si>
  <si>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</si>
  <si>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</si>
  <si>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</si>
  <si>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</si>
  <si>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</si>
  <si>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</si>
  <si>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</si>
  <si>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</si>
  <si>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</si>
  <si>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</si>
  <si>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</si>
  <si>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</si>
  <si>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</si>
  <si>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</si>
  <si>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</si>
  <si>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</si>
  <si>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</si>
  <si>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</si>
  <si>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</si>
  <si>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</si>
  <si>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</si>
  <si>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</si>
  <si>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</si>
  <si>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</si>
  <si>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</si>
  <si>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</si>
  <si>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</si>
  <si>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</si>
  <si>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</si>
  <si>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</si>
  <si>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</si>
  <si>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</si>
  <si>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</si>
  <si>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</si>
  <si>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</si>
  <si>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</si>
  <si>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</si>
  <si>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</si>
  <si>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</si>
  <si>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</si>
  <si>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</si>
  <si>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</si>
  <si>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</si>
  <si>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</si>
  <si>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</si>
  <si>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</si>
  <si>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</si>
  <si>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</si>
  <si>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</si>
  <si>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</si>
  <si>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</si>
  <si>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</si>
  <si>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</si>
  <si>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</si>
  <si>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</si>
  <si>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</si>
  <si>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</si>
  <si>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</si>
  <si>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</si>
  <si>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</si>
  <si>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</si>
  <si>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</si>
  <si>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</si>
  <si>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</si>
  <si>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</si>
  <si>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</si>
  <si>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</si>
  <si>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</si>
  <si>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</si>
  <si>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</si>
  <si>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</si>
  <si>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</si>
  <si>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</si>
  <si>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</si>
  <si>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</si>
  <si>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</si>
  <si>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</si>
  <si>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</si>
  <si>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</si>
  <si>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</si>
  <si>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</si>
  <si>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</si>
  <si>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</si>
  <si>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</si>
  <si>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</si>
  <si>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</si>
  <si>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</si>
  <si>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</si>
  <si>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</si>
  <si>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</si>
  <si>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</si>
  <si>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</si>
  <si>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</si>
  <si>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</si>
  <si>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</si>
  <si>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</si>
  <si>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</si>
  <si>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</si>
  <si>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</si>
  <si>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</si>
  <si>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</si>
  <si>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</si>
  <si>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</si>
  <si>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</si>
  <si>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</si>
  <si>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</si>
  <si>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</si>
  <si>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</si>
  <si>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</si>
  <si>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</si>
  <si>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</si>
  <si>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</si>
  <si>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</si>
  <si>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</si>
  <si>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</si>
  <si>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</si>
  <si>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Table 11, Table 25, Table 35, Table 37</t>
  </si>
  <si>
    <t>Calculated crude in from Tables 11 and 25. Lease and plant fuel taken from Table 35. Pipline fuel natural gas taken from Table 37.</t>
  </si>
  <si>
    <t>Table 2, Table 37</t>
  </si>
  <si>
    <t>Industry total minus the industries above plus military fuel use</t>
  </si>
  <si>
    <t>BPoIFUfE BAU Proportion of Industrial Fuel Used for Energy</t>
  </si>
  <si>
    <t>This variable is used to generate fractions that specify the total amount of energy used by industry for energy purposes only.</t>
  </si>
  <si>
    <t>It follows the same methodology as BAU Industrial Fuel Use before CCS. We calculate fractions used for energy by removing the</t>
  </si>
  <si>
    <t>share used for feedstocks based on data from EIA.</t>
  </si>
  <si>
    <t>Proportion Used for Energy (dimensionless)</t>
  </si>
  <si>
    <t>Chemicals Industry Energy Use for Heat and Power (trillion BTU) from Table 27</t>
  </si>
  <si>
    <t>Heavy or Residual Oil</t>
  </si>
  <si>
    <t>Petroleum Diesel</t>
  </si>
  <si>
    <t>LPG/propane/butane</t>
  </si>
  <si>
    <t xml:space="preserve">      Propylene</t>
  </si>
  <si>
    <t>Mining Energy Use (trillion BTU) from Table 34</t>
  </si>
  <si>
    <t>Annual Energy Outlook 2020</t>
  </si>
  <si>
    <t>24. Refining Industry Energy Consumption</t>
  </si>
  <si>
    <t>IRF000:ba_ValueofShipme</t>
  </si>
  <si>
    <t>Value of Shipments (billion 2012 dollars)</t>
  </si>
  <si>
    <t>IRF000:ba_CrudeOilInput</t>
  </si>
  <si>
    <t>IRF000:ca_ResidualOil</t>
  </si>
  <si>
    <t>IRF000:ca_DistillateOil</t>
  </si>
  <si>
    <t>IRF000:ca_LiquefiedPetr</t>
  </si>
  <si>
    <t>IRF000:ca_PetroleumCoke</t>
  </si>
  <si>
    <t>IRF000:ca_StillGas</t>
  </si>
  <si>
    <t>IRF000:ca_OtherPetroleu</t>
  </si>
  <si>
    <t>IRF000:ca_PetroleumSubt</t>
  </si>
  <si>
    <t>IRF000:ca_NaturalGas</t>
  </si>
  <si>
    <t>IRF000:NatGas_owHeatPow</t>
  </si>
  <si>
    <t>IRF000:NatGas_owFeed</t>
  </si>
  <si>
    <t>IRF000:NatGas_owGTLHeat</t>
  </si>
  <si>
    <t>IRF000:ca_SteamCoal</t>
  </si>
  <si>
    <t>IRF000:ca_BiofuelsHeat</t>
  </si>
  <si>
    <t>IRF000:ca_PurchasedElec</t>
  </si>
  <si>
    <t>IRF000:ca_Total</t>
  </si>
  <si>
    <t>IRF000:ea_tonscarbon_dd</t>
  </si>
  <si>
    <t>IRF000:da_ResidualOil</t>
  </si>
  <si>
    <t>IRF000:da_DistillateOil</t>
  </si>
  <si>
    <t>IRF000:da_LiquefiedPetr</t>
  </si>
  <si>
    <t>IRF000:da_PetroleumCoke</t>
  </si>
  <si>
    <t>IRF000:da_StillGas</t>
  </si>
  <si>
    <t>IRF000:da_OtherPetroleu</t>
  </si>
  <si>
    <t>IRF000:da_PetroleumSubt</t>
  </si>
  <si>
    <t>IRF000:da_NaturalGas</t>
  </si>
  <si>
    <t>IRF000:da_SteamCoal</t>
  </si>
  <si>
    <t>IRF000:da_PurchasedElec</t>
  </si>
  <si>
    <t>IRF000:da_Total</t>
  </si>
  <si>
    <t>IRF000:da_tonscarbon_dd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</si>
  <si>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</si>
  <si>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</si>
  <si>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</si>
  <si>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</si>
  <si>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</si>
  <si>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</si>
  <si>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</si>
  <si>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</si>
  <si>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</si>
  <si>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>IRF000:db_PurchasedElec</t>
  </si>
  <si>
    <t>IRF000:db_Total</t>
  </si>
  <si>
    <t>IRF000:ga_Petroleum</t>
  </si>
  <si>
    <t>IRF000:ga_NaturalGas</t>
  </si>
  <si>
    <t>IRF000:ga_Coal</t>
  </si>
  <si>
    <t>IRF000:ga_Other</t>
  </si>
  <si>
    <t>IRF000:ga_Total</t>
  </si>
  <si>
    <t>IRF000:ha_Petroleum</t>
  </si>
  <si>
    <t>IRF000:ha_NaturalGas</t>
  </si>
  <si>
    <t>IRF000:ha_Coal</t>
  </si>
  <si>
    <t>IRF000:ha_Other</t>
  </si>
  <si>
    <t>IRF000:ha_Total</t>
  </si>
  <si>
    <t>IRF000:ha_SalestotheGri</t>
  </si>
  <si>
    <t>IRF000:ha_Generationfor</t>
  </si>
  <si>
    <t>IRF000:ja_NaturalGas</t>
  </si>
  <si>
    <t>IRF000:ja_Coal</t>
  </si>
  <si>
    <t>IRF000:ja_Electricity</t>
  </si>
  <si>
    <t>IRF000:ja_Total</t>
  </si>
  <si>
    <t>ref2020.d112119a</t>
  </si>
  <si>
    <t>ref2020</t>
  </si>
  <si>
    <t>d112119a</t>
  </si>
  <si>
    <t xml:space="preserve"> January 2020</t>
  </si>
  <si>
    <t>36. Transportation Sector Energy Use by Fuel Type Within a Mode</t>
  </si>
  <si>
    <t>2019-</t>
  </si>
  <si>
    <t xml:space="preserve">   Sources:  2019 and projections:  U.S. Energy Information Administration (EIA), AEO2020 National Energy Modeling System run ref2020.d112119a.</t>
  </si>
  <si>
    <t>72. Conversion Factors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</si>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</sst>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%"/>
    <numFmt numFmtId="166" formatCode="0.000E+00"/>
    <numFmt numFmtId="167" formatCode="#,##0.00000"/>
    <numFmt numFmtId="168" formatCode="#,##0.000"/>
    <numFmt numFmtId="169" formatCode="0.0000"/>
    <numFmt numFmtId="170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5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4" fillId="0" borderId="0"/>
    <xf numFmtId="0" fontId="14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7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4" fillId="0" borderId="8" applyNumberFormat="0" applyFont="0" applyProtection="0">
      <alignment wrapText="1"/>
    </xf>
    <xf numFmtId="0" fontId="14" fillId="0" borderId="11" applyNumberFormat="0" applyProtection="0">
      <alignment wrapText="1"/>
    </xf>
  </cellStyleXfs>
  <cellXfs count="10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0" fontId="4" fillId="0" borderId="0" xfId="9" applyAlignment="1" applyProtection="1"/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9" applyFont="1" applyAlignment="1" applyProtection="1"/>
    <xf numFmtId="0" fontId="0" fillId="0" borderId="0" xfId="0" applyFont="1"/>
    <xf numFmtId="165" fontId="0" fillId="0" borderId="2" xfId="2" applyNumberFormat="1" applyFont="1" applyFill="1" applyAlignment="1">
      <alignment horizontal="right" wrapText="1"/>
    </xf>
    <xf numFmtId="165" fontId="2" fillId="0" borderId="4" xfId="5" applyNumberFormat="1" applyFill="1" applyAlignment="1">
      <alignment horizontal="right" wrapText="1"/>
    </xf>
    <xf numFmtId="166" fontId="0" fillId="0" borderId="0" xfId="0" applyNumberFormat="1"/>
    <xf numFmtId="1" fontId="1" fillId="0" borderId="0" xfId="0" applyNumberFormat="1" applyFont="1"/>
    <xf numFmtId="0" fontId="11" fillId="0" borderId="10" xfId="1" applyFont="1" applyFill="1" applyBorder="1" applyAlignment="1">
      <alignment wrapText="1"/>
    </xf>
    <xf numFmtId="4" fontId="0" fillId="0" borderId="0" xfId="0" applyNumberForma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11" fontId="0" fillId="0" borderId="0" xfId="0" applyNumberFormat="1"/>
    <xf numFmtId="0" fontId="0" fillId="0" borderId="0" xfId="0" applyNumberFormat="1"/>
    <xf numFmtId="166" fontId="0" fillId="0" borderId="0" xfId="0" applyNumberFormat="1" applyFill="1"/>
    <xf numFmtId="0" fontId="13" fillId="0" borderId="8" xfId="2" applyFont="1" applyFill="1" applyBorder="1" applyAlignment="1">
      <alignment wrapText="1"/>
    </xf>
    <xf numFmtId="0" fontId="0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7" fontId="0" fillId="0" borderId="0" xfId="0" applyNumberFormat="1" applyFill="1"/>
    <xf numFmtId="0" fontId="0" fillId="0" borderId="0" xfId="0" applyAlignment="1" applyProtection="1">
      <alignment horizontal="left"/>
    </xf>
    <xf numFmtId="0" fontId="18" fillId="0" borderId="0" xfId="0" applyFont="1"/>
    <xf numFmtId="0" fontId="14" fillId="0" borderId="0" xfId="18"/>
    <xf numFmtId="0" fontId="14" fillId="0" borderId="0" xfId="19" applyFont="1"/>
    <xf numFmtId="0" fontId="11" fillId="0" borderId="10" xfId="20" applyFont="1" applyFill="1" applyBorder="1" applyAlignment="1">
      <alignment wrapText="1"/>
    </xf>
    <xf numFmtId="0" fontId="15" fillId="0" borderId="0" xfId="18" applyFont="1"/>
    <xf numFmtId="0" fontId="16" fillId="0" borderId="0" xfId="18" applyFont="1"/>
    <xf numFmtId="0" fontId="17" fillId="0" borderId="0" xfId="21" applyFont="1" applyFill="1" applyBorder="1" applyAlignment="1">
      <alignment horizontal="left"/>
    </xf>
    <xf numFmtId="0" fontId="14" fillId="0" borderId="0" xfId="18" applyAlignment="1" applyProtection="1">
      <alignment horizontal="left"/>
    </xf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168" fontId="0" fillId="0" borderId="8" xfId="23" applyNumberFormat="1" applyFont="1" applyFill="1" applyAlignment="1">
      <alignment horizontal="right" wrapText="1"/>
    </xf>
    <xf numFmtId="165" fontId="0" fillId="0" borderId="8" xfId="23" applyNumberFormat="1" applyFont="1" applyFill="1" applyAlignment="1">
      <alignment horizontal="right" wrapText="1"/>
    </xf>
    <xf numFmtId="0" fontId="14" fillId="0" borderId="9" xfId="22" applyFont="1" applyFill="1" applyBorder="1" applyAlignment="1">
      <alignment wrapText="1"/>
    </xf>
    <xf numFmtId="4" fontId="0" fillId="0" borderId="8" xfId="23" applyNumberFormat="1" applyFont="1" applyFill="1" applyAlignment="1">
      <alignment horizontal="right" wrapText="1"/>
    </xf>
    <xf numFmtId="3" fontId="11" fillId="0" borderId="9" xfId="22" applyNumberFormat="1" applyFill="1" applyAlignment="1">
      <alignment horizontal="right" wrapText="1"/>
    </xf>
    <xf numFmtId="165" fontId="11" fillId="0" borderId="9" xfId="22" applyNumberFormat="1" applyFill="1" applyAlignment="1">
      <alignment horizontal="right" wrapText="1"/>
    </xf>
    <xf numFmtId="0" fontId="18" fillId="0" borderId="0" xfId="18" applyFont="1"/>
    <xf numFmtId="0" fontId="0" fillId="0" borderId="0" xfId="2" applyFont="1" applyFill="1" applyBorder="1" applyAlignment="1">
      <alignment wrapText="1"/>
    </xf>
    <xf numFmtId="164" fontId="11" fillId="0" borderId="9" xfId="22" applyNumberFormat="1" applyFill="1" applyAlignment="1">
      <alignment horizontal="right" wrapText="1"/>
    </xf>
    <xf numFmtId="164" fontId="0" fillId="0" borderId="8" xfId="23" applyNumberFormat="1" applyFont="1" applyFill="1" applyAlignment="1">
      <alignment horizontal="right" wrapText="1"/>
    </xf>
    <xf numFmtId="4" fontId="11" fillId="0" borderId="9" xfId="22" applyNumberFormat="1" applyFill="1" applyAlignment="1">
      <alignment horizontal="right" wrapText="1"/>
    </xf>
    <xf numFmtId="0" fontId="0" fillId="4" borderId="8" xfId="23" applyFont="1" applyFill="1" applyBorder="1" applyAlignment="1">
      <alignment wrapText="1"/>
    </xf>
    <xf numFmtId="0" fontId="0" fillId="4" borderId="8" xfId="2" applyFont="1" applyFill="1" applyBorder="1" applyAlignment="1">
      <alignment wrapText="1"/>
    </xf>
    <xf numFmtId="164" fontId="0" fillId="4" borderId="2" xfId="2" applyNumberFormat="1" applyFont="1" applyFill="1" applyAlignment="1">
      <alignment horizontal="right" wrapText="1"/>
    </xf>
    <xf numFmtId="165" fontId="0" fillId="4" borderId="2" xfId="2" applyNumberFormat="1" applyFont="1" applyFill="1" applyAlignment="1">
      <alignment horizontal="right" wrapText="1"/>
    </xf>
    <xf numFmtId="0" fontId="8" fillId="4" borderId="0" xfId="0" applyFont="1" applyFill="1" applyBorder="1"/>
    <xf numFmtId="0" fontId="11" fillId="4" borderId="9" xfId="5" applyFont="1" applyFill="1" applyBorder="1" applyAlignment="1">
      <alignment wrapText="1"/>
    </xf>
    <xf numFmtId="164" fontId="2" fillId="4" borderId="4" xfId="5" applyNumberFormat="1" applyFill="1" applyAlignment="1">
      <alignment horizontal="right" wrapText="1"/>
    </xf>
    <xf numFmtId="165" fontId="2" fillId="4" borderId="4" xfId="5" applyNumberFormat="1" applyFill="1" applyAlignment="1">
      <alignment horizontal="right" wrapText="1"/>
    </xf>
    <xf numFmtId="0" fontId="1" fillId="4" borderId="0" xfId="0" applyFont="1" applyFill="1"/>
    <xf numFmtId="170" fontId="0" fillId="0" borderId="0" xfId="0" applyNumberFormat="1"/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6" fillId="3" borderId="0" xfId="18" applyFont="1" applyFill="1"/>
    <xf numFmtId="0" fontId="0" fillId="3" borderId="8" xfId="23" applyFont="1" applyFill="1" applyBorder="1" applyAlignment="1">
      <alignment wrapText="1"/>
    </xf>
    <xf numFmtId="168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4" fillId="3" borderId="0" xfId="18" applyFill="1"/>
    <xf numFmtId="0" fontId="11" fillId="0" borderId="0" xfId="5" applyFont="1" applyFill="1" applyBorder="1" applyAlignment="1">
      <alignment wrapText="1"/>
    </xf>
    <xf numFmtId="0" fontId="0" fillId="4" borderId="0" xfId="2" applyFont="1" applyFill="1" applyBorder="1" applyAlignment="1">
      <alignment wrapText="1"/>
    </xf>
    <xf numFmtId="0" fontId="11" fillId="4" borderId="0" xfId="5" applyFont="1" applyFill="1" applyBorder="1" applyAlignment="1">
      <alignment wrapText="1"/>
    </xf>
    <xf numFmtId="0" fontId="11" fillId="0" borderId="0" xfId="22" applyFont="1" applyFill="1" applyBorder="1" applyAlignment="1">
      <alignment wrapText="1"/>
    </xf>
    <xf numFmtId="4" fontId="1" fillId="2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169" fontId="0" fillId="0" borderId="0" xfId="0" applyNumberFormat="1" applyAlignment="1"/>
    <xf numFmtId="0" fontId="15" fillId="0" borderId="0" xfId="0" applyFont="1"/>
    <xf numFmtId="0" fontId="16" fillId="0" borderId="0" xfId="0" applyFont="1"/>
    <xf numFmtId="3" fontId="0" fillId="0" borderId="8" xfId="23" applyNumberFormat="1" applyFont="1" applyFill="1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14" fillId="0" borderId="11" xfId="24" applyFont="1" applyFill="1" applyBorder="1" applyAlignment="1">
      <alignment wrapText="1"/>
    </xf>
    <xf numFmtId="0" fontId="0" fillId="3" borderId="0" xfId="0" applyFill="1"/>
    <xf numFmtId="0" fontId="1" fillId="3" borderId="0" xfId="8" applyFont="1" applyFill="1"/>
    <xf numFmtId="0" fontId="17" fillId="0" borderId="0" xfId="21">
      <alignment horizontal="left"/>
    </xf>
    <xf numFmtId="170" fontId="0" fillId="0" borderId="0" xfId="0" applyNumberFormat="1" applyFill="1"/>
    <xf numFmtId="169" fontId="0" fillId="0" borderId="0" xfId="0" applyNumberFormat="1" applyFill="1" applyAlignment="1"/>
  </cellXfs>
  <cellStyles count="25">
    <cellStyle name="Body: normal cell" xfId="2"/>
    <cellStyle name="Body: normal cell 2" xfId="23"/>
    <cellStyle name="Followed Hyperlink" xfId="10" builtinId="9" customBuiltin="1"/>
    <cellStyle name="Font: Calibri, 9pt regular" xfId="8"/>
    <cellStyle name="Font: Calibri, 9pt regular 2" xfId="19"/>
    <cellStyle name="Footnotes: all except top row" xfId="11"/>
    <cellStyle name="Footnotes: top row" xfId="6"/>
    <cellStyle name="Footnotes: top row 2" xfId="24"/>
    <cellStyle name="Header: bottom row" xfId="1"/>
    <cellStyle name="Header: bottom row 2" xfId="20"/>
    <cellStyle name="Header: top rows" xfId="3"/>
    <cellStyle name="Hyperlink" xfId="9" builtinId="8" customBuiltin="1"/>
    <cellStyle name="Normal" xfId="0" builtinId="0"/>
    <cellStyle name="Normal 2" xfId="18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Parent row 2" xfId="22"/>
    <cellStyle name="Section Break" xfId="7"/>
    <cellStyle name="Section Break: parent row" xfId="4"/>
    <cellStyle name="Table title" xfId="12"/>
    <cellStyle name="Table title 2" xfId="2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ref.php" TargetMode="External"/><Relationship Id="rId1" Type="http://schemas.openxmlformats.org/officeDocument/2006/relationships/hyperlink" Target="http://iopscience.iop.org/1748-9326/7/3/034034/media/erl426087suppdat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/>
  </sheetViews>
  <sheetFormatPr defaultColWidth="8.86328125" defaultRowHeight="14.25" x14ac:dyDescent="0.45"/>
  <cols>
    <col min="1" max="1" width="8.86328125" style="6"/>
    <col min="2" max="2" width="41.1328125" style="6" customWidth="1"/>
    <col min="3" max="3" width="42.3984375" style="6" customWidth="1"/>
    <col min="4" max="4" width="57.86328125" style="6" bestFit="1" customWidth="1"/>
    <col min="5" max="5" width="60.3984375" style="6" customWidth="1"/>
    <col min="6" max="16384" width="8.86328125" style="6"/>
  </cols>
  <sheetData>
    <row r="1" spans="1:5" x14ac:dyDescent="0.45">
      <c r="A1" s="1" t="s">
        <v>461</v>
      </c>
    </row>
    <row r="3" spans="1:5" x14ac:dyDescent="0.45">
      <c r="A3" s="1" t="s">
        <v>61</v>
      </c>
      <c r="B3" s="3" t="s">
        <v>62</v>
      </c>
    </row>
    <row r="4" spans="1:5" x14ac:dyDescent="0.45">
      <c r="B4" s="6" t="s">
        <v>2</v>
      </c>
    </row>
    <row r="5" spans="1:5" x14ac:dyDescent="0.45">
      <c r="B5" s="2">
        <v>2020</v>
      </c>
    </row>
    <row r="6" spans="1:5" x14ac:dyDescent="0.45">
      <c r="B6" s="6" t="s">
        <v>472</v>
      </c>
    </row>
    <row r="7" spans="1:5" x14ac:dyDescent="0.45">
      <c r="B7" s="12" t="s">
        <v>456</v>
      </c>
    </row>
    <row r="9" spans="1:5" x14ac:dyDescent="0.45">
      <c r="B9" s="3" t="s">
        <v>63</v>
      </c>
      <c r="C9" s="3" t="s">
        <v>100</v>
      </c>
      <c r="D9" s="4"/>
    </row>
    <row r="10" spans="1:5" x14ac:dyDescent="0.45">
      <c r="B10" s="6" t="s">
        <v>66</v>
      </c>
      <c r="C10" s="6" t="s">
        <v>64</v>
      </c>
      <c r="D10" s="4"/>
    </row>
    <row r="11" spans="1:5" x14ac:dyDescent="0.45">
      <c r="B11" s="2">
        <v>2012</v>
      </c>
      <c r="C11" s="2">
        <v>2017</v>
      </c>
      <c r="D11" s="4"/>
    </row>
    <row r="12" spans="1:5" x14ac:dyDescent="0.45">
      <c r="B12" s="6" t="s">
        <v>67</v>
      </c>
      <c r="C12" s="6" t="s">
        <v>103</v>
      </c>
      <c r="D12" s="4"/>
    </row>
    <row r="13" spans="1:5" x14ac:dyDescent="0.45">
      <c r="B13" s="12" t="s">
        <v>60</v>
      </c>
      <c r="C13" s="4" t="s">
        <v>102</v>
      </c>
      <c r="D13" s="4"/>
    </row>
    <row r="14" spans="1:5" x14ac:dyDescent="0.45">
      <c r="B14" s="6" t="s">
        <v>68</v>
      </c>
      <c r="C14" s="20" t="s">
        <v>101</v>
      </c>
      <c r="D14" s="4"/>
    </row>
    <row r="15" spans="1:5" x14ac:dyDescent="0.45">
      <c r="D15" s="4"/>
      <c r="E15" s="4"/>
    </row>
    <row r="16" spans="1:5" x14ac:dyDescent="0.45">
      <c r="B16" s="3" t="s">
        <v>3</v>
      </c>
      <c r="C16" s="3" t="s">
        <v>28</v>
      </c>
      <c r="D16" s="3" t="s">
        <v>10</v>
      </c>
    </row>
    <row r="17" spans="1:4" x14ac:dyDescent="0.45">
      <c r="B17" s="6" t="s">
        <v>4</v>
      </c>
      <c r="C17" s="6" t="s">
        <v>95</v>
      </c>
    </row>
    <row r="18" spans="1:4" ht="28.5" x14ac:dyDescent="0.45">
      <c r="B18" s="6" t="s">
        <v>5</v>
      </c>
      <c r="C18" s="6" t="s">
        <v>457</v>
      </c>
      <c r="D18" s="94" t="s">
        <v>458</v>
      </c>
    </row>
    <row r="19" spans="1:4" x14ac:dyDescent="0.45">
      <c r="B19" s="6" t="s">
        <v>6</v>
      </c>
      <c r="C19" s="6" t="s">
        <v>96</v>
      </c>
    </row>
    <row r="20" spans="1:4" x14ac:dyDescent="0.45">
      <c r="B20" s="6" t="s">
        <v>7</v>
      </c>
      <c r="C20" s="6" t="s">
        <v>97</v>
      </c>
    </row>
    <row r="21" spans="1:4" x14ac:dyDescent="0.45">
      <c r="B21" s="6" t="s">
        <v>11</v>
      </c>
      <c r="C21" s="6" t="s">
        <v>98</v>
      </c>
    </row>
    <row r="22" spans="1:4" x14ac:dyDescent="0.45">
      <c r="B22" s="6" t="s">
        <v>8</v>
      </c>
      <c r="C22" s="6" t="s">
        <v>69</v>
      </c>
      <c r="D22" s="6" t="s">
        <v>65</v>
      </c>
    </row>
    <row r="23" spans="1:4" x14ac:dyDescent="0.45">
      <c r="B23" s="6" t="s">
        <v>50</v>
      </c>
      <c r="C23" s="6" t="s">
        <v>98</v>
      </c>
    </row>
    <row r="24" spans="1:4" x14ac:dyDescent="0.45">
      <c r="B24" s="6" t="s">
        <v>9</v>
      </c>
      <c r="C24" s="6" t="s">
        <v>459</v>
      </c>
      <c r="D24" s="6" t="s">
        <v>460</v>
      </c>
    </row>
    <row r="29" spans="1:4" x14ac:dyDescent="0.45">
      <c r="A29" s="1" t="s">
        <v>77</v>
      </c>
      <c r="B29" s="6" t="s">
        <v>462</v>
      </c>
    </row>
    <row r="30" spans="1:4" x14ac:dyDescent="0.45">
      <c r="A30" s="21"/>
      <c r="B30" s="6" t="s">
        <v>463</v>
      </c>
    </row>
    <row r="31" spans="1:4" x14ac:dyDescent="0.45">
      <c r="A31" s="21"/>
      <c r="B31" s="6" t="s">
        <v>464</v>
      </c>
    </row>
    <row r="32" spans="1:4" x14ac:dyDescent="0.45">
      <c r="A32" s="21"/>
    </row>
    <row r="33" spans="1:1" x14ac:dyDescent="0.45">
      <c r="A33" s="21"/>
    </row>
    <row r="35" spans="1:1" x14ac:dyDescent="0.45">
      <c r="A35" s="21"/>
    </row>
    <row r="36" spans="1:1" x14ac:dyDescent="0.45">
      <c r="A36" s="21"/>
    </row>
    <row r="37" spans="1:1" x14ac:dyDescent="0.45">
      <c r="A37" s="21"/>
    </row>
    <row r="38" spans="1:1" x14ac:dyDescent="0.45">
      <c r="A38" s="21"/>
    </row>
    <row r="39" spans="1:1" x14ac:dyDescent="0.45">
      <c r="A39" s="21"/>
    </row>
    <row r="40" spans="1:1" x14ac:dyDescent="0.45">
      <c r="A40" s="1"/>
    </row>
    <row r="64" spans="1:1" x14ac:dyDescent="0.45">
      <c r="A64" s="21"/>
    </row>
    <row r="65" spans="1:4" x14ac:dyDescent="0.45">
      <c r="A65" s="21"/>
    </row>
    <row r="66" spans="1:4" x14ac:dyDescent="0.45">
      <c r="A66" s="21"/>
    </row>
    <row r="67" spans="1:4" x14ac:dyDescent="0.45">
      <c r="A67" s="21"/>
    </row>
    <row r="68" spans="1:4" x14ac:dyDescent="0.45">
      <c r="A68" s="21"/>
    </row>
    <row r="74" spans="1:4" x14ac:dyDescent="0.45">
      <c r="D74" s="14"/>
    </row>
    <row r="75" spans="1:4" x14ac:dyDescent="0.45">
      <c r="A75" s="76"/>
      <c r="D75" s="54"/>
    </row>
    <row r="76" spans="1:4" x14ac:dyDescent="0.45">
      <c r="A76" s="77"/>
      <c r="D76" s="54"/>
    </row>
    <row r="77" spans="1:4" x14ac:dyDescent="0.45">
      <c r="A77" s="77"/>
      <c r="D77" s="54"/>
    </row>
    <row r="78" spans="1:4" x14ac:dyDescent="0.45">
      <c r="A78" s="77"/>
      <c r="D78" s="54"/>
    </row>
    <row r="79" spans="1:4" x14ac:dyDescent="0.45">
      <c r="A79" s="77"/>
      <c r="D79" s="54"/>
    </row>
    <row r="80" spans="1:4" x14ac:dyDescent="0.45">
      <c r="A80" s="77"/>
      <c r="D80" s="54"/>
    </row>
    <row r="81" spans="1:4" x14ac:dyDescent="0.45">
      <c r="A81" s="77"/>
      <c r="D81" s="54"/>
    </row>
    <row r="82" spans="1:4" x14ac:dyDescent="0.45">
      <c r="A82" s="77"/>
      <c r="D82" s="54"/>
    </row>
    <row r="83" spans="1:4" x14ac:dyDescent="0.45">
      <c r="A83" s="77"/>
      <c r="D83" s="54"/>
    </row>
    <row r="84" spans="1:4" x14ac:dyDescent="0.45">
      <c r="A84" s="77"/>
      <c r="D84" s="54"/>
    </row>
    <row r="85" spans="1:4" x14ac:dyDescent="0.45">
      <c r="D85" s="54"/>
    </row>
    <row r="86" spans="1:4" x14ac:dyDescent="0.45">
      <c r="D86" s="54"/>
    </row>
    <row r="87" spans="1:4" x14ac:dyDescent="0.45">
      <c r="D87" s="54"/>
    </row>
    <row r="88" spans="1:4" x14ac:dyDescent="0.45">
      <c r="D88" s="54"/>
    </row>
    <row r="89" spans="1:4" x14ac:dyDescent="0.45">
      <c r="D89" s="54"/>
    </row>
    <row r="90" spans="1:4" x14ac:dyDescent="0.45">
      <c r="D90" s="54"/>
    </row>
    <row r="91" spans="1:4" x14ac:dyDescent="0.45">
      <c r="D91" s="54"/>
    </row>
    <row r="92" spans="1:4" x14ac:dyDescent="0.45">
      <c r="D92" s="54"/>
    </row>
    <row r="93" spans="1:4" x14ac:dyDescent="0.45">
      <c r="D93" s="54"/>
    </row>
    <row r="94" spans="1:4" x14ac:dyDescent="0.45">
      <c r="D94" s="53"/>
    </row>
    <row r="95" spans="1:4" x14ac:dyDescent="0.45">
      <c r="D95" s="54"/>
    </row>
    <row r="96" spans="1:4" x14ac:dyDescent="0.45">
      <c r="D96" s="53"/>
    </row>
  </sheetData>
  <hyperlinks>
    <hyperlink ref="B13" r:id="rId1"/>
    <hyperlink ref="B7" r:id="rId2"/>
  </hyperlinks>
  <pageMargins left="0.7" right="0.7" top="0.75" bottom="0.75" header="0.3" footer="0.3"/>
  <pageSetup orientation="portrait" horizontalDpi="1200" verticalDpi="1200" r:id="rId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F30" sqref="F30"/>
    </sheetView>
  </sheetViews>
  <sheetFormatPr defaultColWidth="9.1328125" defaultRowHeight="14.25" x14ac:dyDescent="0.45"/>
  <cols>
    <col min="1" max="1" width="39.86328125" style="6" customWidth="1"/>
    <col min="2" max="2" width="10.265625" style="6" bestFit="1" customWidth="1"/>
    <col min="3" max="35" width="9.59765625" style="6" bestFit="1" customWidth="1"/>
    <col min="36" max="16384" width="9.1328125" style="6"/>
  </cols>
  <sheetData>
    <row r="1" spans="1:35" s="9" customFormat="1" x14ac:dyDescent="0.45">
      <c r="A1" s="3" t="s">
        <v>301</v>
      </c>
    </row>
    <row r="2" spans="1:35" x14ac:dyDescent="0.4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5">
      <c r="A3" s="6" t="s">
        <v>70</v>
      </c>
      <c r="B3" s="24">
        <f>INDEX(Data!$C$3:$AJ$3,MATCH(B$2,Data!$C$1:$AJ$1,0))*10^12+INDEX(Data!$C$6:$AJ$6,MATCH(B$2,Data!$C$1:$AJ$1,0))*10^12</f>
        <v>58400000000000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x14ac:dyDescent="0.45">
      <c r="A4" s="6" t="s">
        <v>71</v>
      </c>
      <c r="B4" s="24">
        <v>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x14ac:dyDescent="0.45">
      <c r="A5" s="6" t="s">
        <v>72</v>
      </c>
      <c r="B5" s="24">
        <f>INDEX(Data!$C$33:$AJ$33,MATCH(B$2,Data!$C$1:$AJ$1,0))*10^12</f>
        <v>2700000000000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x14ac:dyDescent="0.45">
      <c r="A6" s="6" t="s">
        <v>73</v>
      </c>
      <c r="B6" s="24">
        <f>SUM(INDEX(Data!$C$49:$AJ$49,MATCH(B$2,Data!$C$1:$AJ$1,0)),INDEX(Data!$C$51:$AK$51,1,MATCH(B$2,Data!$C$1:$AJ$1,0)))*10^12</f>
        <v>85500000000000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x14ac:dyDescent="0.45">
      <c r="A7" s="6" t="s">
        <v>74</v>
      </c>
      <c r="B7" s="24">
        <f>INDEX(Data!$C$67:$AJ$67,MATCH(B$2,Data!$C$1:$AJ$1,0))*10^12+INDEX(Data!$C$68:$AJ$68,MATCH(B$2,Data!$C$1:$AJ$1,0))</f>
        <v>162100000000040.91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x14ac:dyDescent="0.45">
      <c r="A8" s="6" t="s">
        <v>75</v>
      </c>
      <c r="B8" s="24"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x14ac:dyDescent="0.45">
      <c r="A9" s="6" t="s">
        <v>78</v>
      </c>
      <c r="B9" s="24">
        <f>INDEX(Data!$C$85:$AJ$85,MATCH(B$2,Data!$C$1:$AJ$1,0))*10^12+INDEX(Data!$C$87:$AJ$87,MATCH(B$2,Data!$C$1:$AJ$1,0))*10^12</f>
        <v>522900000000000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x14ac:dyDescent="0.45">
      <c r="A10" s="6" t="s">
        <v>76</v>
      </c>
      <c r="B10" s="24">
        <f>INDEX(Data!$C$125:$AJ$125,MATCH(B$2,Data!$C$1:$AJ$1,0))*10^15+INDEX(Data!$C$126:$AJ$126,MATCH(B$2,Data!$C$1:$AJ$1,0))*10^15+INDEX(Data!$C$129:$AJ$129,MATCH(B$2,Data!$C$1:$AJ$1,0))*10^15+INDEX(Data!$C$130:$AJ$130,MATCH(B$2,Data!$C$1:$AJ$1,0))*10^15-SUM(B3:B9)</f>
        <v>2151450078999959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2" spans="1:35" s="3" customFormat="1" x14ac:dyDescent="0.45">
      <c r="A12" s="3" t="s">
        <v>302</v>
      </c>
    </row>
    <row r="13" spans="1:35" x14ac:dyDescent="0.45">
      <c r="A13" s="1" t="s">
        <v>0</v>
      </c>
      <c r="B13" s="1">
        <v>2019</v>
      </c>
    </row>
    <row r="14" spans="1:35" x14ac:dyDescent="0.45">
      <c r="A14" s="6" t="s">
        <v>70</v>
      </c>
      <c r="B14" s="24">
        <v>0</v>
      </c>
    </row>
    <row r="15" spans="1:35" x14ac:dyDescent="0.45">
      <c r="A15" s="6" t="s">
        <v>71</v>
      </c>
      <c r="B15" s="24">
        <v>0</v>
      </c>
    </row>
    <row r="16" spans="1:35" x14ac:dyDescent="0.45">
      <c r="A16" s="6" t="s">
        <v>72</v>
      </c>
      <c r="B16" s="24">
        <v>0</v>
      </c>
    </row>
    <row r="17" spans="1:2" x14ac:dyDescent="0.45">
      <c r="A17" s="6" t="s">
        <v>73</v>
      </c>
      <c r="B17" s="24">
        <f>INDEX(Data!$C$51:$AJ$51,MATCH(B$2,Data!$C$1:$AJ$1,0))*10^12</f>
        <v>38500000000000</v>
      </c>
    </row>
    <row r="18" spans="1:2" x14ac:dyDescent="0.45">
      <c r="A18" s="6" t="s">
        <v>74</v>
      </c>
      <c r="B18" s="24">
        <v>0</v>
      </c>
    </row>
    <row r="19" spans="1:2" x14ac:dyDescent="0.45">
      <c r="A19" s="6" t="s">
        <v>75</v>
      </c>
      <c r="B19" s="24">
        <v>0</v>
      </c>
    </row>
    <row r="20" spans="1:2" x14ac:dyDescent="0.45">
      <c r="A20" s="6" t="s">
        <v>78</v>
      </c>
      <c r="B20" s="24">
        <v>0</v>
      </c>
    </row>
    <row r="21" spans="1:2" x14ac:dyDescent="0.45">
      <c r="A21" s="6" t="s">
        <v>76</v>
      </c>
      <c r="B21" s="24">
        <f>SUM(INDEX(Data!$C$103:$AJ$103,MATCH(B$2,Data!$C$1:$AJ$1,0)),INDEX(Data!$C$104:$AJ$104,MATCH(B$2,Data!$C$1:$AJ$1,0)))*10^15-B17</f>
        <v>931500000000000</v>
      </c>
    </row>
    <row r="24" spans="1:2" x14ac:dyDescent="0.45">
      <c r="B24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/>
  </sheetViews>
  <sheetFormatPr defaultColWidth="9.1328125" defaultRowHeight="14.25" x14ac:dyDescent="0.45"/>
  <cols>
    <col min="1" max="1" width="39.86328125" style="6" customWidth="1"/>
    <col min="2" max="16384" width="9.1328125" style="6"/>
  </cols>
  <sheetData>
    <row r="1" spans="1:35" s="9" customFormat="1" x14ac:dyDescent="0.45">
      <c r="A1" s="3" t="s">
        <v>303</v>
      </c>
    </row>
    <row r="2" spans="1:35" x14ac:dyDescent="0.4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5">
      <c r="A3" s="6" t="s">
        <v>70</v>
      </c>
      <c r="B3" s="6">
        <v>0</v>
      </c>
    </row>
    <row r="4" spans="1:35" x14ac:dyDescent="0.45">
      <c r="A4" s="6" t="s">
        <v>71</v>
      </c>
      <c r="B4" s="6">
        <v>0</v>
      </c>
    </row>
    <row r="5" spans="1:35" x14ac:dyDescent="0.45">
      <c r="A5" s="6" t="s">
        <v>72</v>
      </c>
      <c r="B5" s="6">
        <v>0</v>
      </c>
    </row>
    <row r="6" spans="1:35" x14ac:dyDescent="0.45">
      <c r="A6" s="6" t="s">
        <v>73</v>
      </c>
      <c r="B6" s="6">
        <v>0</v>
      </c>
    </row>
    <row r="7" spans="1:35" x14ac:dyDescent="0.45">
      <c r="A7" s="6" t="s">
        <v>74</v>
      </c>
      <c r="B7" s="6">
        <v>0</v>
      </c>
    </row>
    <row r="8" spans="1:35" x14ac:dyDescent="0.45">
      <c r="A8" s="6" t="s">
        <v>75</v>
      </c>
      <c r="B8" s="6">
        <v>0</v>
      </c>
    </row>
    <row r="9" spans="1:35" x14ac:dyDescent="0.45">
      <c r="A9" s="6" t="s">
        <v>78</v>
      </c>
      <c r="B9" s="6">
        <v>0</v>
      </c>
    </row>
    <row r="10" spans="1:35" x14ac:dyDescent="0.45">
      <c r="A10" s="6" t="s">
        <v>76</v>
      </c>
      <c r="B10" s="6">
        <v>0</v>
      </c>
    </row>
    <row r="12" spans="1:35" s="3" customFormat="1" x14ac:dyDescent="0.45">
      <c r="A12" s="3" t="s">
        <v>302</v>
      </c>
    </row>
    <row r="13" spans="1:35" x14ac:dyDescent="0.45">
      <c r="A13" s="1" t="s">
        <v>0</v>
      </c>
      <c r="B13" s="1">
        <v>2019</v>
      </c>
    </row>
    <row r="14" spans="1:35" x14ac:dyDescent="0.45">
      <c r="A14" s="6" t="s">
        <v>70</v>
      </c>
      <c r="B14" s="6">
        <v>0</v>
      </c>
    </row>
    <row r="15" spans="1:35" x14ac:dyDescent="0.45">
      <c r="A15" s="6" t="s">
        <v>71</v>
      </c>
      <c r="B15" s="6">
        <v>0</v>
      </c>
    </row>
    <row r="16" spans="1:35" x14ac:dyDescent="0.45">
      <c r="A16" s="6" t="s">
        <v>72</v>
      </c>
      <c r="B16" s="6">
        <v>0</v>
      </c>
    </row>
    <row r="17" spans="1:2" x14ac:dyDescent="0.45">
      <c r="A17" s="6" t="s">
        <v>73</v>
      </c>
      <c r="B17" s="6">
        <v>0</v>
      </c>
    </row>
    <row r="18" spans="1:2" x14ac:dyDescent="0.45">
      <c r="A18" s="6" t="s">
        <v>74</v>
      </c>
      <c r="B18" s="6">
        <v>0</v>
      </c>
    </row>
    <row r="19" spans="1:2" x14ac:dyDescent="0.45">
      <c r="A19" s="6" t="s">
        <v>75</v>
      </c>
      <c r="B19" s="6">
        <v>0</v>
      </c>
    </row>
    <row r="20" spans="1:2" x14ac:dyDescent="0.45">
      <c r="A20" s="6" t="s">
        <v>78</v>
      </c>
      <c r="B20" s="6">
        <v>0</v>
      </c>
    </row>
    <row r="21" spans="1:2" x14ac:dyDescent="0.45">
      <c r="A21" s="6" t="s">
        <v>76</v>
      </c>
      <c r="B21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2.73046875" style="6" bestFit="1" customWidth="1"/>
    <col min="3" max="16384" width="9.1328125" style="6"/>
  </cols>
  <sheetData>
    <row r="1" spans="1:35" s="3" customFormat="1" x14ac:dyDescent="0.45">
      <c r="A1" s="3" t="s">
        <v>303</v>
      </c>
    </row>
    <row r="2" spans="1:35" x14ac:dyDescent="0.4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5">
      <c r="A3" s="6" t="s">
        <v>70</v>
      </c>
      <c r="B3" s="6">
        <v>0</v>
      </c>
    </row>
    <row r="4" spans="1:35" x14ac:dyDescent="0.45">
      <c r="A4" s="6" t="s">
        <v>71</v>
      </c>
      <c r="B4" s="6">
        <f>Refineries_AEO24!C105</f>
        <v>3.7401190806655304E+16</v>
      </c>
    </row>
    <row r="5" spans="1:35" x14ac:dyDescent="0.45">
      <c r="A5" s="6" t="s">
        <v>72</v>
      </c>
      <c r="B5" s="6">
        <v>0</v>
      </c>
    </row>
    <row r="6" spans="1:35" x14ac:dyDescent="0.45">
      <c r="A6" s="6" t="s">
        <v>73</v>
      </c>
      <c r="B6" s="6">
        <v>0</v>
      </c>
    </row>
    <row r="7" spans="1:35" x14ac:dyDescent="0.45">
      <c r="A7" s="6" t="s">
        <v>74</v>
      </c>
      <c r="B7" s="6">
        <v>0</v>
      </c>
    </row>
    <row r="8" spans="1:35" x14ac:dyDescent="0.45">
      <c r="A8" s="6" t="s">
        <v>75</v>
      </c>
      <c r="B8" s="6">
        <v>0</v>
      </c>
    </row>
    <row r="9" spans="1:35" x14ac:dyDescent="0.45">
      <c r="A9" s="6" t="s">
        <v>78</v>
      </c>
      <c r="B9" s="6">
        <v>0</v>
      </c>
    </row>
    <row r="10" spans="1:35" x14ac:dyDescent="0.45">
      <c r="A10" s="6" t="s">
        <v>76</v>
      </c>
      <c r="B10" s="6">
        <v>0</v>
      </c>
    </row>
    <row r="12" spans="1:35" s="3" customFormat="1" x14ac:dyDescent="0.45">
      <c r="A12" s="3" t="s">
        <v>302</v>
      </c>
    </row>
    <row r="13" spans="1:35" x14ac:dyDescent="0.45">
      <c r="A13" s="1" t="s">
        <v>0</v>
      </c>
      <c r="B13" s="1">
        <v>2019</v>
      </c>
    </row>
    <row r="14" spans="1:35" x14ac:dyDescent="0.45">
      <c r="A14" s="6" t="s">
        <v>70</v>
      </c>
      <c r="B14" s="6">
        <v>0</v>
      </c>
    </row>
    <row r="15" spans="1:35" x14ac:dyDescent="0.45">
      <c r="A15" s="6" t="s">
        <v>71</v>
      </c>
      <c r="B15" s="6">
        <f>(B4-SUM(Data!C23)*10^12)</f>
        <v>3.5357390806655304E+16</v>
      </c>
    </row>
    <row r="16" spans="1:35" x14ac:dyDescent="0.45">
      <c r="A16" s="6" t="s">
        <v>72</v>
      </c>
      <c r="B16" s="6">
        <v>0</v>
      </c>
    </row>
    <row r="17" spans="1:2" x14ac:dyDescent="0.45">
      <c r="A17" s="6" t="s">
        <v>73</v>
      </c>
      <c r="B17" s="6">
        <v>0</v>
      </c>
    </row>
    <row r="18" spans="1:2" x14ac:dyDescent="0.45">
      <c r="A18" s="6" t="s">
        <v>74</v>
      </c>
      <c r="B18" s="6">
        <v>0</v>
      </c>
    </row>
    <row r="19" spans="1:2" x14ac:dyDescent="0.45">
      <c r="A19" s="6" t="s">
        <v>75</v>
      </c>
      <c r="B19" s="6">
        <v>0</v>
      </c>
    </row>
    <row r="20" spans="1:2" x14ac:dyDescent="0.45">
      <c r="A20" s="6" t="s">
        <v>78</v>
      </c>
      <c r="B20" s="6">
        <v>0</v>
      </c>
    </row>
    <row r="21" spans="1:2" x14ac:dyDescent="0.45">
      <c r="A21" s="6" t="s">
        <v>76</v>
      </c>
      <c r="B21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2" style="6" bestFit="1" customWidth="1"/>
    <col min="3" max="16384" width="9.1328125" style="6"/>
  </cols>
  <sheetData>
    <row r="1" spans="1:35" s="3" customFormat="1" x14ac:dyDescent="0.45">
      <c r="A1" s="3" t="s">
        <v>303</v>
      </c>
    </row>
    <row r="2" spans="1:35" x14ac:dyDescent="0.4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5">
      <c r="A3" s="6" t="s">
        <v>70</v>
      </c>
      <c r="B3" s="6">
        <f>INDEX(Data!$C$4:$AJ$4,MATCH(B$2,Data!$C$1:$AJ$1,0))*10^12+INDEX(Data!$C$7:$AJ$7,MATCH(B$2,Data!$C$1:$AJ$1,0))*10^12</f>
        <v>5700000000000</v>
      </c>
    </row>
    <row r="4" spans="1:35" x14ac:dyDescent="0.45">
      <c r="A4" s="6" t="s">
        <v>71</v>
      </c>
      <c r="B4" s="6">
        <v>0</v>
      </c>
    </row>
    <row r="5" spans="1:35" x14ac:dyDescent="0.45">
      <c r="A5" s="6" t="s">
        <v>72</v>
      </c>
      <c r="B5" s="6">
        <f>INDEX(Data!$C$34:$AJ$34,MATCH(B$2,Data!$C$1:$AJ$1,0))*10^12+INDEX(Data!$C$36:$AJ$36,MATCH(B$2,Data!$C$1:$AJ$1,0))*10^12</f>
        <v>21600000000000</v>
      </c>
    </row>
    <row r="6" spans="1:35" x14ac:dyDescent="0.45">
      <c r="A6" s="6" t="s">
        <v>73</v>
      </c>
      <c r="B6" s="6">
        <f>INDEX(Data!$C$48:$AJ$48,MATCH(B$2,Data!$C$1:$AJ$1,0))*10^12+INDEX(Data!$C$52:$AJ$52,MATCH(B$2,Data!$C$1:$AJ$1,0))*10^12</f>
        <v>161400000000000</v>
      </c>
    </row>
    <row r="7" spans="1:35" x14ac:dyDescent="0.45">
      <c r="A7" s="6" t="s">
        <v>74</v>
      </c>
      <c r="B7" s="6">
        <f>INDEX(Data!$C$66:$AJ$66,MATCH(B$2,Data!$C$1:$AJ$1,0))*10^12+INDEX(Data!$C$69:$AJ$69,MATCH(B$2,Data!$C$1:$AJ$1,0))*10^12</f>
        <v>48500000000000</v>
      </c>
    </row>
    <row r="8" spans="1:35" x14ac:dyDescent="0.45">
      <c r="A8" s="6" t="s">
        <v>75</v>
      </c>
      <c r="B8" s="6">
        <v>0</v>
      </c>
    </row>
    <row r="9" spans="1:35" x14ac:dyDescent="0.45">
      <c r="A9" s="6" t="s">
        <v>78</v>
      </c>
      <c r="B9" s="31">
        <f>INDEX(Data!$C$84:$AJ$84,MATCH(B$2,Data!$C$1:$AJ$1,0))*10^12+INDEX(Data!$C$88:$AJ$88,MATCH(B$2,Data!$C$1:$AJ$1,0))*10^12</f>
        <v>51500000000000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x14ac:dyDescent="0.45">
      <c r="A10" s="6" t="s">
        <v>76</v>
      </c>
      <c r="B10" s="6">
        <f>INDEX(Data!$C$127:$AJ$127,MATCH(B$2,Data!$C$1:$AJ$1,0))*10^15+INDEX(Data!$C$131:$AJ$131,MATCH(B$2,Data!$C$1:$AJ$1,0))*10^15-SUM(B3:B9)</f>
        <v>160750865000000</v>
      </c>
    </row>
    <row r="12" spans="1:35" s="3" customFormat="1" x14ac:dyDescent="0.45">
      <c r="A12" s="3" t="s">
        <v>302</v>
      </c>
    </row>
    <row r="13" spans="1:35" x14ac:dyDescent="0.45">
      <c r="A13" s="1" t="s">
        <v>0</v>
      </c>
      <c r="B13" s="1">
        <v>2019</v>
      </c>
    </row>
    <row r="14" spans="1:35" x14ac:dyDescent="0.45">
      <c r="A14" s="6" t="s">
        <v>70</v>
      </c>
      <c r="B14" s="6">
        <v>0</v>
      </c>
    </row>
    <row r="15" spans="1:35" x14ac:dyDescent="0.45">
      <c r="A15" s="6" t="s">
        <v>71</v>
      </c>
      <c r="B15" s="6">
        <v>0</v>
      </c>
    </row>
    <row r="16" spans="1:35" x14ac:dyDescent="0.45">
      <c r="A16" s="6" t="s">
        <v>72</v>
      </c>
      <c r="B16" s="6">
        <v>0</v>
      </c>
    </row>
    <row r="17" spans="1:2" x14ac:dyDescent="0.45">
      <c r="A17" s="6" t="s">
        <v>73</v>
      </c>
      <c r="B17" s="6">
        <v>0</v>
      </c>
    </row>
    <row r="18" spans="1:2" x14ac:dyDescent="0.45">
      <c r="A18" s="6" t="s">
        <v>74</v>
      </c>
      <c r="B18" s="6">
        <v>0</v>
      </c>
    </row>
    <row r="19" spans="1:2" x14ac:dyDescent="0.45">
      <c r="A19" s="6" t="s">
        <v>75</v>
      </c>
      <c r="B19" s="6">
        <v>0</v>
      </c>
    </row>
    <row r="20" spans="1:2" x14ac:dyDescent="0.45">
      <c r="A20" s="6" t="s">
        <v>78</v>
      </c>
      <c r="B20" s="31">
        <v>0</v>
      </c>
    </row>
    <row r="21" spans="1:2" x14ac:dyDescent="0.45">
      <c r="A21" s="6" t="s">
        <v>76</v>
      </c>
      <c r="B21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2.73046875" style="6" bestFit="1" customWidth="1"/>
    <col min="3" max="16384" width="9.1328125" style="6"/>
  </cols>
  <sheetData>
    <row r="1" spans="1:35" s="3" customFormat="1" x14ac:dyDescent="0.45">
      <c r="A1" s="3" t="s">
        <v>303</v>
      </c>
    </row>
    <row r="2" spans="1:35" x14ac:dyDescent="0.4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5">
      <c r="A3" s="6" t="s">
        <v>70</v>
      </c>
      <c r="B3" s="6">
        <f>INDEX(Data!$C$5:$AJ$5,MATCH(B$2,Data!$C$1:$AJ$1,0))*10^12</f>
        <v>400000000000</v>
      </c>
    </row>
    <row r="4" spans="1:35" x14ac:dyDescent="0.45">
      <c r="A4" s="6" t="s">
        <v>71</v>
      </c>
      <c r="B4" s="6">
        <v>0</v>
      </c>
    </row>
    <row r="5" spans="1:35" x14ac:dyDescent="0.45">
      <c r="A5" s="6" t="s">
        <v>72</v>
      </c>
      <c r="B5" s="6">
        <f>INDEX(Data!$C$35:$AJ$35,MATCH(B$2,Data!$C$1:$AJ$1,0))*10^12</f>
        <v>200000000000</v>
      </c>
    </row>
    <row r="6" spans="1:35" x14ac:dyDescent="0.45">
      <c r="A6" s="6" t="s">
        <v>73</v>
      </c>
      <c r="B6" s="6">
        <f>INDEX(Data!$C$50:$AJ$50,MATCH(B$2,Data!$C$1:$AJ$1,0))*10^12+INDEX(Data!$C$60:$AJ$60,MATCH(B$2,Data!$C$1:$AJ$1,0))*10^12++INDEX(Data!$C$62:$AJ$62,MATCH(B$2,Data!$C$1:$AJ$1,0))*10^12</f>
        <v>3582300000000000</v>
      </c>
    </row>
    <row r="7" spans="1:35" x14ac:dyDescent="0.45">
      <c r="A7" s="6" t="s">
        <v>74</v>
      </c>
      <c r="B7" s="6">
        <v>0</v>
      </c>
    </row>
    <row r="8" spans="1:35" x14ac:dyDescent="0.45">
      <c r="A8" s="6" t="s">
        <v>75</v>
      </c>
      <c r="B8" s="6">
        <v>0</v>
      </c>
    </row>
    <row r="9" spans="1:35" x14ac:dyDescent="0.45">
      <c r="A9" s="6" t="s">
        <v>78</v>
      </c>
      <c r="B9" s="32">
        <f>INDEX(Data!$C$86:$AJ$86,MATCH(B$2,Data!$C$1:$AJ$1,0))*10^12</f>
        <v>85500000000000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</row>
    <row r="10" spans="1:35" x14ac:dyDescent="0.45">
      <c r="A10" s="6" t="s">
        <v>76</v>
      </c>
      <c r="B10" s="6">
        <f>INDEX(Data!$C$96:$AJ$96,MATCH(B$2,Data!$C$1:$AJ$1,0))*10^15+INDEX(Data!$C$97:$AJ$97,MATCH(B$2,Data!$C$1:$AJ$1,0))*10^15+INDEX(Data!$C$102:$AJ$102,MATCH(B$2,Data!$C$1:$AJ$1,0))*10^15-SUM(B3:B9)</f>
        <v>91600000000000</v>
      </c>
    </row>
    <row r="12" spans="1:35" s="3" customFormat="1" x14ac:dyDescent="0.45">
      <c r="A12" s="3" t="s">
        <v>302</v>
      </c>
    </row>
    <row r="13" spans="1:35" x14ac:dyDescent="0.45">
      <c r="A13" s="1" t="s">
        <v>0</v>
      </c>
      <c r="B13" s="1">
        <v>2019</v>
      </c>
    </row>
    <row r="14" spans="1:35" x14ac:dyDescent="0.45">
      <c r="A14" s="6" t="s">
        <v>70</v>
      </c>
      <c r="B14" s="6">
        <v>0</v>
      </c>
    </row>
    <row r="15" spans="1:35" x14ac:dyDescent="0.45">
      <c r="A15" s="6" t="s">
        <v>71</v>
      </c>
      <c r="B15" s="6">
        <v>0</v>
      </c>
    </row>
    <row r="16" spans="1:35" x14ac:dyDescent="0.45">
      <c r="A16" s="6" t="s">
        <v>72</v>
      </c>
      <c r="B16" s="6">
        <v>0</v>
      </c>
    </row>
    <row r="17" spans="1:2" x14ac:dyDescent="0.45">
      <c r="A17" s="6" t="s">
        <v>73</v>
      </c>
      <c r="B17" s="6">
        <f>SUM(Data!C60,Data!C62)*10^12</f>
        <v>3571300000000000</v>
      </c>
    </row>
    <row r="18" spans="1:2" x14ac:dyDescent="0.45">
      <c r="A18" s="6" t="s">
        <v>74</v>
      </c>
      <c r="B18" s="6">
        <v>0</v>
      </c>
    </row>
    <row r="19" spans="1:2" x14ac:dyDescent="0.45">
      <c r="A19" s="6" t="s">
        <v>75</v>
      </c>
      <c r="B19" s="6">
        <v>0</v>
      </c>
    </row>
    <row r="20" spans="1:2" x14ac:dyDescent="0.45">
      <c r="A20" s="6" t="s">
        <v>78</v>
      </c>
      <c r="B20" s="32">
        <v>0</v>
      </c>
    </row>
    <row r="21" spans="1:2" x14ac:dyDescent="0.45">
      <c r="A21" s="6" t="s">
        <v>76</v>
      </c>
      <c r="B21" s="6">
        <f>MAX(0,Data!C128*10^15-SUM('LPG-propane-butane'!B14:B20))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/>
  </sheetViews>
  <sheetFormatPr defaultColWidth="9.1328125" defaultRowHeight="14.25" x14ac:dyDescent="0.45"/>
  <cols>
    <col min="1" max="1" width="39.86328125" style="6" customWidth="1"/>
    <col min="2" max="16384" width="9.1328125" style="6"/>
  </cols>
  <sheetData>
    <row r="1" spans="1:35" s="3" customFormat="1" x14ac:dyDescent="0.45">
      <c r="A1" s="3" t="s">
        <v>303</v>
      </c>
    </row>
    <row r="2" spans="1:35" x14ac:dyDescent="0.4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5">
      <c r="A3" s="6" t="s">
        <v>70</v>
      </c>
      <c r="B3" s="6">
        <v>0</v>
      </c>
    </row>
    <row r="4" spans="1:35" x14ac:dyDescent="0.45">
      <c r="A4" s="6" t="s">
        <v>71</v>
      </c>
      <c r="B4" s="6">
        <v>0</v>
      </c>
    </row>
    <row r="5" spans="1:35" x14ac:dyDescent="0.45">
      <c r="A5" s="6" t="s">
        <v>72</v>
      </c>
      <c r="B5" s="6">
        <v>0</v>
      </c>
    </row>
    <row r="6" spans="1:35" x14ac:dyDescent="0.45">
      <c r="A6" s="6" t="s">
        <v>73</v>
      </c>
      <c r="B6" s="6">
        <v>0</v>
      </c>
    </row>
    <row r="7" spans="1:35" x14ac:dyDescent="0.45">
      <c r="A7" s="6" t="s">
        <v>74</v>
      </c>
      <c r="B7" s="6">
        <v>0</v>
      </c>
    </row>
    <row r="8" spans="1:35" x14ac:dyDescent="0.45">
      <c r="A8" s="6" t="s">
        <v>75</v>
      </c>
      <c r="B8" s="6">
        <v>0</v>
      </c>
    </row>
    <row r="9" spans="1:35" x14ac:dyDescent="0.45">
      <c r="A9" s="6" t="s">
        <v>78</v>
      </c>
      <c r="B9" s="6">
        <v>0</v>
      </c>
    </row>
    <row r="10" spans="1:35" x14ac:dyDescent="0.45">
      <c r="A10" s="6" t="s">
        <v>76</v>
      </c>
      <c r="B10" s="6">
        <v>0</v>
      </c>
    </row>
    <row r="12" spans="1:35" s="3" customFormat="1" x14ac:dyDescent="0.45">
      <c r="A12" s="3" t="s">
        <v>302</v>
      </c>
    </row>
    <row r="13" spans="1:35" x14ac:dyDescent="0.45">
      <c r="A13" s="1" t="s">
        <v>0</v>
      </c>
      <c r="B13" s="1">
        <v>2019</v>
      </c>
    </row>
    <row r="14" spans="1:35" x14ac:dyDescent="0.45">
      <c r="A14" s="6" t="s">
        <v>70</v>
      </c>
      <c r="B14" s="6">
        <v>0</v>
      </c>
    </row>
    <row r="15" spans="1:35" x14ac:dyDescent="0.45">
      <c r="A15" s="6" t="s">
        <v>71</v>
      </c>
      <c r="B15" s="6">
        <v>0</v>
      </c>
    </row>
    <row r="16" spans="1:35" x14ac:dyDescent="0.45">
      <c r="A16" s="6" t="s">
        <v>72</v>
      </c>
      <c r="B16" s="6">
        <v>0</v>
      </c>
    </row>
    <row r="17" spans="1:2" x14ac:dyDescent="0.45">
      <c r="A17" s="6" t="s">
        <v>73</v>
      </c>
      <c r="B17" s="6">
        <v>0</v>
      </c>
    </row>
    <row r="18" spans="1:2" x14ac:dyDescent="0.45">
      <c r="A18" s="6" t="s">
        <v>74</v>
      </c>
      <c r="B18" s="6">
        <v>0</v>
      </c>
    </row>
    <row r="19" spans="1:2" x14ac:dyDescent="0.45">
      <c r="A19" s="6" t="s">
        <v>75</v>
      </c>
      <c r="B19" s="6">
        <v>0</v>
      </c>
    </row>
    <row r="20" spans="1:2" x14ac:dyDescent="0.45">
      <c r="A20" s="6" t="s">
        <v>78</v>
      </c>
      <c r="B20" s="6">
        <v>0</v>
      </c>
    </row>
    <row r="21" spans="1:2" x14ac:dyDescent="0.45">
      <c r="A21" s="6" t="s">
        <v>76</v>
      </c>
      <c r="B21" s="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9"/>
  <sheetViews>
    <sheetView workbookViewId="0">
      <selection activeCell="H30" sqref="H30"/>
    </sheetView>
  </sheetViews>
  <sheetFormatPr defaultRowHeight="14.25" x14ac:dyDescent="0.45"/>
  <cols>
    <col min="1" max="1" width="32.3984375" bestFit="1" customWidth="1"/>
    <col min="2" max="2" width="10" bestFit="1" customWidth="1"/>
    <col min="3" max="3" width="9.59765625" bestFit="1" customWidth="1"/>
    <col min="4" max="4" width="10.73046875" bestFit="1" customWidth="1"/>
    <col min="5" max="5" width="9.59765625" bestFit="1" customWidth="1"/>
    <col min="6" max="6" width="16.59765625" bestFit="1" customWidth="1"/>
    <col min="7" max="8" width="9.59765625" bestFit="1" customWidth="1"/>
    <col min="9" max="9" width="23.3984375" bestFit="1" customWidth="1"/>
    <col min="10" max="10" width="21.86328125" bestFit="1" customWidth="1"/>
    <col min="11" max="11" width="9.59765625" bestFit="1" customWidth="1"/>
  </cols>
  <sheetData>
    <row r="1" spans="1:11" ht="28.5" x14ac:dyDescent="0.45">
      <c r="A1" s="95" t="s">
        <v>465</v>
      </c>
      <c r="B1" s="88" t="s">
        <v>304</v>
      </c>
      <c r="C1" s="88" t="s">
        <v>305</v>
      </c>
      <c r="D1" s="88" t="s">
        <v>306</v>
      </c>
      <c r="E1" s="88" t="s">
        <v>299</v>
      </c>
      <c r="F1" s="88" t="s">
        <v>307</v>
      </c>
      <c r="G1" s="88" t="s">
        <v>308</v>
      </c>
      <c r="H1" s="88" t="s">
        <v>309</v>
      </c>
      <c r="I1" s="88" t="s">
        <v>310</v>
      </c>
      <c r="J1" s="88" t="s">
        <v>311</v>
      </c>
      <c r="K1" s="88" t="s">
        <v>312</v>
      </c>
    </row>
    <row r="2" spans="1:11" x14ac:dyDescent="0.45">
      <c r="A2" s="89" t="s">
        <v>313</v>
      </c>
      <c r="B2" s="90">
        <f>IFERROR(1-(Electricity!B14/Electricity!B3),1)</f>
        <v>1</v>
      </c>
      <c r="C2" s="90">
        <f>IFERROR(1-(Coal!B14/Coal!B3),1)</f>
        <v>0.95097460129946842</v>
      </c>
      <c r="D2" s="90">
        <f>IFERROR(1-('Natural Gas'!B14/'Natural Gas'!B3),1)</f>
        <v>1</v>
      </c>
      <c r="E2" s="90">
        <f>IFERROR(1-(Biomass!B14/Biomass!B3),1)</f>
        <v>1</v>
      </c>
      <c r="F2" s="90">
        <f>IFERROR(1-('Petroleum Diesel'!B14/'Petroleum Diesel'!B3),1)</f>
        <v>1</v>
      </c>
      <c r="G2" s="90">
        <f>IFERROR(1-(Heat!B14/Heat!B3),1)</f>
        <v>1</v>
      </c>
      <c r="H2" s="90">
        <f>IFERROR(1-('Crude Oil'!B14/'Crude Oil'!B3),1)</f>
        <v>1</v>
      </c>
      <c r="I2" s="90">
        <f>IFERROR(1-('Heavy or Residual Oil'!B14/'Heavy or Residual Oil'!B3),1)</f>
        <v>1</v>
      </c>
      <c r="J2" s="90">
        <f>IFERROR(1-('LPG-propane-butane'!B14/'LPG-propane-butane'!B3),1)</f>
        <v>1</v>
      </c>
      <c r="K2" s="90">
        <f>IFERROR(1-(Hydrogen!B14/Hydrogen!B3),1)</f>
        <v>1</v>
      </c>
    </row>
    <row r="3" spans="1:11" x14ac:dyDescent="0.45">
      <c r="A3" s="89" t="s">
        <v>5</v>
      </c>
      <c r="B3" s="90">
        <f>IFERROR(1-(Electricity!B15/Electricity!B4),1)</f>
        <v>1</v>
      </c>
      <c r="C3" s="90">
        <f>IFERROR(1-(Coal!B15/Coal!B4),1)</f>
        <v>1</v>
      </c>
      <c r="D3" s="90">
        <f>IFERROR(1-('Natural Gas'!B15/'Natural Gas'!B4),1)</f>
        <v>0.93738313776776183</v>
      </c>
      <c r="E3" s="90">
        <f>IFERROR(1-(Biomass!B15/Biomass!B4),1)</f>
        <v>1</v>
      </c>
      <c r="F3" s="90">
        <f>IFERROR(1-('Petroleum Diesel'!B15/'Petroleum Diesel'!B4),1)</f>
        <v>1</v>
      </c>
      <c r="G3" s="90">
        <f>IFERROR(1-(Heat!B15/Heat!B4),1)</f>
        <v>1</v>
      </c>
      <c r="H3" s="90">
        <f>IFERROR(1-('Crude Oil'!B15/'Crude Oil'!B4),1)</f>
        <v>5.4645318930228282E-2</v>
      </c>
      <c r="I3" s="90">
        <f>IFERROR(1-('Heavy or Residual Oil'!B15/'Heavy or Residual Oil'!B4),1)</f>
        <v>1</v>
      </c>
      <c r="J3" s="90">
        <f>IFERROR(1-('LPG-propane-butane'!B15/'LPG-propane-butane'!B4),1)</f>
        <v>1</v>
      </c>
      <c r="K3" s="90">
        <f>IFERROR(1-(Hydrogen!B15/Hydrogen!B4),1)</f>
        <v>1</v>
      </c>
    </row>
    <row r="4" spans="1:11" x14ac:dyDescent="0.45">
      <c r="A4" s="89" t="s">
        <v>6</v>
      </c>
      <c r="B4" s="90">
        <f>IFERROR(1-(Electricity!B16/Electricity!B5),1)</f>
        <v>1</v>
      </c>
      <c r="C4" s="90">
        <f>IFERROR(1-(Coal!B16/Coal!B5),1)</f>
        <v>0.12792297111416784</v>
      </c>
      <c r="D4" s="90">
        <f>IFERROR(1-('Natural Gas'!B16/'Natural Gas'!B5),1)</f>
        <v>1</v>
      </c>
      <c r="E4" s="90">
        <f>IFERROR(1-(Biomass!B16/Biomass!B5),1)</f>
        <v>1</v>
      </c>
      <c r="F4" s="90">
        <f>IFERROR(1-('Petroleum Diesel'!B16/'Petroleum Diesel'!B5),1)</f>
        <v>1</v>
      </c>
      <c r="G4" s="90">
        <f>IFERROR(1-(Heat!B16/Heat!B5),1)</f>
        <v>1</v>
      </c>
      <c r="H4" s="90">
        <f>IFERROR(1-('Crude Oil'!B16/'Crude Oil'!B5),1)</f>
        <v>1</v>
      </c>
      <c r="I4" s="90">
        <f>IFERROR(1-('Heavy or Residual Oil'!B16/'Heavy or Residual Oil'!B5),1)</f>
        <v>1</v>
      </c>
      <c r="J4" s="90">
        <f>IFERROR(1-('LPG-propane-butane'!B16/'LPG-propane-butane'!B5),1)</f>
        <v>1</v>
      </c>
      <c r="K4" s="90">
        <f>IFERROR(1-(Hydrogen!B16/Hydrogen!B5),1)</f>
        <v>1</v>
      </c>
    </row>
    <row r="5" spans="1:11" x14ac:dyDescent="0.45">
      <c r="A5" s="89" t="s">
        <v>7</v>
      </c>
      <c r="B5" s="90">
        <f>IFERROR(1-(Electricity!B17/Electricity!B6),1)</f>
        <v>1</v>
      </c>
      <c r="C5" s="90">
        <f>IFERROR(1-(Coal!B17/Coal!B6),1)</f>
        <v>1</v>
      </c>
      <c r="D5" s="90">
        <f>IFERROR(1-('Natural Gas'!B17/'Natural Gas'!B6),1)</f>
        <v>0.7399630541871921</v>
      </c>
      <c r="E5" s="90">
        <f>IFERROR(1-(Biomass!B17/Biomass!B6),1)</f>
        <v>1</v>
      </c>
      <c r="F5" s="90">
        <f>IFERROR(1-('Petroleum Diesel'!B17/'Petroleum Diesel'!B6),1)</f>
        <v>0.54970760233918137</v>
      </c>
      <c r="G5" s="90">
        <f>IFERROR(1-(Heat!B17/Heat!B6),1)</f>
        <v>1</v>
      </c>
      <c r="H5" s="90">
        <f>IFERROR(1-('Crude Oil'!B17/'Crude Oil'!B6),1)</f>
        <v>1</v>
      </c>
      <c r="I5" s="90">
        <f>IFERROR(1-('Heavy or Residual Oil'!B17/'Heavy or Residual Oil'!B6),1)</f>
        <v>1</v>
      </c>
      <c r="J5" s="101">
        <f>IFERROR(1-('LPG-propane-butane'!B17/'LPG-propane-butane'!B6),1)</f>
        <v>3.0706529324735499E-3</v>
      </c>
      <c r="K5" s="90">
        <f>IFERROR(1-(Hydrogen!B17/Hydrogen!B6),1)</f>
        <v>1</v>
      </c>
    </row>
    <row r="6" spans="1:11" x14ac:dyDescent="0.45">
      <c r="A6" s="89" t="s">
        <v>11</v>
      </c>
      <c r="B6" s="90">
        <f>IFERROR(1-(Electricity!B18/Electricity!B7),1)</f>
        <v>1</v>
      </c>
      <c r="C6" s="90">
        <f>IFERROR(1-(Coal!B18/Coal!B7),1)</f>
        <v>1</v>
      </c>
      <c r="D6" s="90">
        <f>IFERROR(1-('Natural Gas'!B18/'Natural Gas'!B7),1)</f>
        <v>1</v>
      </c>
      <c r="E6" s="90">
        <f>IFERROR(1-(Biomass!B18/Biomass!B7),1)</f>
        <v>1</v>
      </c>
      <c r="F6" s="90">
        <f>IFERROR(1-('Petroleum Diesel'!B18/'Petroleum Diesel'!B7),1)</f>
        <v>1</v>
      </c>
      <c r="G6" s="90">
        <f>IFERROR(1-(Heat!B18/Heat!B7),1)</f>
        <v>1</v>
      </c>
      <c r="H6" s="90">
        <f>IFERROR(1-('Crude Oil'!B18/'Crude Oil'!B7),1)</f>
        <v>1</v>
      </c>
      <c r="I6" s="90">
        <f>IFERROR(1-('Heavy or Residual Oil'!B18/'Heavy or Residual Oil'!B7),1)</f>
        <v>1</v>
      </c>
      <c r="J6" s="90">
        <f>IFERROR(1-('LPG-propane-butane'!B18/'LPG-propane-butane'!B7),1)</f>
        <v>1</v>
      </c>
      <c r="K6" s="90">
        <f>IFERROR(1-(Hydrogen!B18/Hydrogen!B7),1)</f>
        <v>1</v>
      </c>
    </row>
    <row r="7" spans="1:11" x14ac:dyDescent="0.45">
      <c r="A7" s="89" t="s">
        <v>8</v>
      </c>
      <c r="B7" s="90">
        <f>IFERROR(1-(Electricity!B19/Electricity!B8),1)</f>
        <v>1</v>
      </c>
      <c r="C7" s="90">
        <f>IFERROR(1-(Coal!B19/Coal!B8),1)</f>
        <v>1</v>
      </c>
      <c r="D7" s="90">
        <f>IFERROR(1-('Natural Gas'!B19/'Natural Gas'!B8),1)</f>
        <v>1</v>
      </c>
      <c r="E7" s="90">
        <f>IFERROR(1-(Biomass!B19/Biomass!B8),1)</f>
        <v>1</v>
      </c>
      <c r="F7" s="90">
        <f>IFERROR(1-('Petroleum Diesel'!B19/'Petroleum Diesel'!B8),1)</f>
        <v>1</v>
      </c>
      <c r="G7" s="90">
        <f>IFERROR(1-(Heat!B19/Heat!B8),1)</f>
        <v>1</v>
      </c>
      <c r="H7" s="90">
        <f>IFERROR(1-('Crude Oil'!B19/'Crude Oil'!B8),1)</f>
        <v>1</v>
      </c>
      <c r="I7" s="90">
        <f>IFERROR(1-('Heavy or Residual Oil'!B19/'Heavy or Residual Oil'!B8),1)</f>
        <v>1</v>
      </c>
      <c r="J7" s="90">
        <f>IFERROR(1-('LPG-propane-butane'!B19/'LPG-propane-butane'!B8),1)</f>
        <v>1</v>
      </c>
      <c r="K7" s="90">
        <f>IFERROR(1-(Hydrogen!B19/Hydrogen!B8),1)</f>
        <v>1</v>
      </c>
    </row>
    <row r="8" spans="1:11" x14ac:dyDescent="0.45">
      <c r="A8" s="89" t="s">
        <v>50</v>
      </c>
      <c r="B8" s="90">
        <f>IFERROR(1-(Electricity!B20/Electricity!B9),1)</f>
        <v>1</v>
      </c>
      <c r="C8" s="90">
        <f>IFERROR(1-(Coal!B20/Coal!B9),1)</f>
        <v>1</v>
      </c>
      <c r="D8" s="90">
        <f>IFERROR(1-('Natural Gas'!B20/'Natural Gas'!B9),1)</f>
        <v>1</v>
      </c>
      <c r="E8" s="90">
        <f>IFERROR(1-(Biomass!B20/Biomass!B9),1)</f>
        <v>1</v>
      </c>
      <c r="F8" s="90">
        <f>IFERROR(1-('Petroleum Diesel'!B20/'Petroleum Diesel'!B9),1)</f>
        <v>1</v>
      </c>
      <c r="G8" s="90">
        <f>IFERROR(1-(Heat!B20/Heat!B9),1)</f>
        <v>1</v>
      </c>
      <c r="H8" s="90">
        <f>IFERROR(1-('Crude Oil'!B20/'Crude Oil'!B9),1)</f>
        <v>1</v>
      </c>
      <c r="I8" s="90">
        <f>IFERROR(1-('Heavy or Residual Oil'!B20/'Heavy or Residual Oil'!B9),1)</f>
        <v>1</v>
      </c>
      <c r="J8" s="90">
        <f>IFERROR(1-('LPG-propane-butane'!B20/'LPG-propane-butane'!B9),1)</f>
        <v>1</v>
      </c>
      <c r="K8" s="90">
        <f>IFERROR(1-(Hydrogen!B20/Hydrogen!B9),1)</f>
        <v>1</v>
      </c>
    </row>
    <row r="9" spans="1:11" x14ac:dyDescent="0.45">
      <c r="A9" s="89" t="s">
        <v>9</v>
      </c>
      <c r="B9" s="90">
        <f>IFERROR(1-(Electricity!B21/Electricity!B10),1)</f>
        <v>1</v>
      </c>
      <c r="C9" s="90">
        <f>IFERROR(1-(Coal!B21/Coal!B10),1)</f>
        <v>1</v>
      </c>
      <c r="D9" s="90">
        <f>IFERROR(1-('Natural Gas'!B21/'Natural Gas'!B10),1)</f>
        <v>1</v>
      </c>
      <c r="E9" s="90">
        <f>IFERROR(1-(Biomass!B21/Biomass!B10),1)</f>
        <v>1</v>
      </c>
      <c r="F9" s="90">
        <f>IFERROR(1-('Petroleum Diesel'!B21/'Petroleum Diesel'!B10),1)</f>
        <v>0.5670362007967289</v>
      </c>
      <c r="G9" s="90">
        <f>IFERROR(1-(Heat!B21/Heat!B10),1)</f>
        <v>1</v>
      </c>
      <c r="H9" s="90">
        <f>IFERROR(1-('Crude Oil'!B21/'Crude Oil'!B10),1)</f>
        <v>1</v>
      </c>
      <c r="I9" s="90">
        <f>IFERROR(1-('Heavy or Residual Oil'!B21/'Heavy or Residual Oil'!B10),1)</f>
        <v>1</v>
      </c>
      <c r="J9" s="90">
        <f>IFERROR(1-('LPG-propane-butane'!B21/'LPG-propane-butane'!B10),1)</f>
        <v>1</v>
      </c>
      <c r="K9" s="90">
        <f>IFERROR(1-(Hydrogen!B21/Hydrogen!B10),1)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workbookViewId="0"/>
  </sheetViews>
  <sheetFormatPr defaultColWidth="9.1328125" defaultRowHeight="14.25" x14ac:dyDescent="0.45"/>
  <cols>
    <col min="1" max="1" width="8" style="6" customWidth="1"/>
    <col min="2" max="2" width="45.73046875" style="6" customWidth="1"/>
    <col min="3" max="3" width="12" style="6" bestFit="1" customWidth="1"/>
    <col min="4" max="16384" width="9.1328125" style="6"/>
  </cols>
  <sheetData>
    <row r="1" spans="1:37" ht="15" customHeight="1" x14ac:dyDescent="0.5">
      <c r="B1" s="99" t="s">
        <v>473</v>
      </c>
    </row>
    <row r="2" spans="1:37" ht="15" customHeight="1" x14ac:dyDescent="0.45">
      <c r="B2" s="47" t="s">
        <v>120</v>
      </c>
    </row>
    <row r="3" spans="1:37" ht="15" customHeight="1" x14ac:dyDescent="0.45">
      <c r="B3" s="47" t="s">
        <v>120</v>
      </c>
      <c r="C3" s="44" t="s">
        <v>120</v>
      </c>
      <c r="D3" s="44" t="s">
        <v>120</v>
      </c>
      <c r="E3" s="44" t="s">
        <v>120</v>
      </c>
      <c r="F3" s="44" t="s">
        <v>120</v>
      </c>
      <c r="G3" s="44" t="s">
        <v>120</v>
      </c>
      <c r="H3" s="44" t="s">
        <v>120</v>
      </c>
      <c r="I3" s="44" t="s">
        <v>120</v>
      </c>
      <c r="J3" s="44" t="s">
        <v>120</v>
      </c>
      <c r="K3" s="44" t="s">
        <v>120</v>
      </c>
      <c r="L3" s="44" t="s">
        <v>120</v>
      </c>
      <c r="M3" s="44" t="s">
        <v>120</v>
      </c>
      <c r="N3" s="44" t="s">
        <v>120</v>
      </c>
      <c r="O3" s="44" t="s">
        <v>120</v>
      </c>
      <c r="P3" s="44" t="s">
        <v>120</v>
      </c>
      <c r="Q3" s="44" t="s">
        <v>120</v>
      </c>
      <c r="R3" s="44" t="s">
        <v>120</v>
      </c>
      <c r="S3" s="44" t="s">
        <v>120</v>
      </c>
      <c r="T3" s="44" t="s">
        <v>120</v>
      </c>
      <c r="U3" s="44" t="s">
        <v>120</v>
      </c>
      <c r="V3" s="44" t="s">
        <v>120</v>
      </c>
      <c r="W3" s="44" t="s">
        <v>120</v>
      </c>
      <c r="X3" s="44" t="s">
        <v>120</v>
      </c>
      <c r="Y3" s="44" t="s">
        <v>120</v>
      </c>
      <c r="Z3" s="44" t="s">
        <v>120</v>
      </c>
      <c r="AA3" s="44" t="s">
        <v>120</v>
      </c>
      <c r="AB3" s="44" t="s">
        <v>120</v>
      </c>
      <c r="AC3" s="44" t="s">
        <v>120</v>
      </c>
      <c r="AD3" s="44" t="s">
        <v>120</v>
      </c>
      <c r="AE3" s="44" t="s">
        <v>120</v>
      </c>
      <c r="AF3" s="44" t="s">
        <v>120</v>
      </c>
      <c r="AG3" s="44" t="s">
        <v>120</v>
      </c>
      <c r="AH3" s="44" t="s">
        <v>120</v>
      </c>
      <c r="AI3" s="44" t="s">
        <v>120</v>
      </c>
      <c r="AJ3" s="44" t="s">
        <v>120</v>
      </c>
      <c r="AK3" s="44" t="s">
        <v>121</v>
      </c>
    </row>
    <row r="4" spans="1:37" ht="15" customHeight="1" thickBot="1" x14ac:dyDescent="0.5">
      <c r="B4" s="48" t="s">
        <v>250</v>
      </c>
      <c r="C4" s="48">
        <v>2019</v>
      </c>
      <c r="D4" s="48">
        <v>2020</v>
      </c>
      <c r="E4" s="48">
        <v>2021</v>
      </c>
      <c r="F4" s="48">
        <v>2022</v>
      </c>
      <c r="G4" s="48">
        <v>2023</v>
      </c>
      <c r="H4" s="48">
        <v>2024</v>
      </c>
      <c r="I4" s="48">
        <v>2025</v>
      </c>
      <c r="J4" s="48">
        <v>2026</v>
      </c>
      <c r="K4" s="48">
        <v>2027</v>
      </c>
      <c r="L4" s="48">
        <v>2028</v>
      </c>
      <c r="M4" s="48">
        <v>2029</v>
      </c>
      <c r="N4" s="48">
        <v>2030</v>
      </c>
      <c r="O4" s="48">
        <v>2031</v>
      </c>
      <c r="P4" s="48">
        <v>2032</v>
      </c>
      <c r="Q4" s="48">
        <v>2033</v>
      </c>
      <c r="R4" s="48">
        <v>2034</v>
      </c>
      <c r="S4" s="48">
        <v>2035</v>
      </c>
      <c r="T4" s="48">
        <v>2036</v>
      </c>
      <c r="U4" s="48">
        <v>2037</v>
      </c>
      <c r="V4" s="48">
        <v>2038</v>
      </c>
      <c r="W4" s="48">
        <v>2039</v>
      </c>
      <c r="X4" s="48">
        <v>2040</v>
      </c>
      <c r="Y4" s="48">
        <v>2041</v>
      </c>
      <c r="Z4" s="48">
        <v>2042</v>
      </c>
      <c r="AA4" s="48">
        <v>2043</v>
      </c>
      <c r="AB4" s="48">
        <v>2044</v>
      </c>
      <c r="AC4" s="48">
        <v>2045</v>
      </c>
      <c r="AD4" s="48">
        <v>2046</v>
      </c>
      <c r="AE4" s="48">
        <v>2047</v>
      </c>
      <c r="AF4" s="48">
        <v>2048</v>
      </c>
      <c r="AG4" s="48">
        <v>2049</v>
      </c>
      <c r="AH4" s="48">
        <v>2050</v>
      </c>
      <c r="AI4" s="48">
        <v>2050</v>
      </c>
      <c r="AJ4" s="48"/>
      <c r="AK4" s="48"/>
    </row>
    <row r="5" spans="1:37" ht="15" customHeight="1" thickTop="1" x14ac:dyDescent="0.45"/>
    <row r="6" spans="1:37" ht="15" customHeight="1" x14ac:dyDescent="0.45">
      <c r="A6" s="6" t="s">
        <v>474</v>
      </c>
      <c r="B6" s="53" t="s">
        <v>475</v>
      </c>
      <c r="C6" s="59">
        <v>830.62298599999997</v>
      </c>
      <c r="D6" s="59">
        <v>844.79089399999998</v>
      </c>
      <c r="E6" s="59">
        <v>843.077271</v>
      </c>
      <c r="F6" s="59">
        <v>839.33947799999999</v>
      </c>
      <c r="G6" s="59">
        <v>834.62487799999997</v>
      </c>
      <c r="H6" s="59">
        <v>826.828125</v>
      </c>
      <c r="I6" s="59">
        <v>822.47699</v>
      </c>
      <c r="J6" s="59">
        <v>819.43237299999998</v>
      </c>
      <c r="K6" s="59">
        <v>814.15087900000003</v>
      </c>
      <c r="L6" s="59">
        <v>814.48931900000002</v>
      </c>
      <c r="M6" s="59">
        <v>812.45581100000004</v>
      </c>
      <c r="N6" s="59">
        <v>810.68127400000003</v>
      </c>
      <c r="O6" s="59">
        <v>809.217896</v>
      </c>
      <c r="P6" s="59">
        <v>806.84240699999998</v>
      </c>
      <c r="Q6" s="59">
        <v>802.72979699999996</v>
      </c>
      <c r="R6" s="59">
        <v>802.73028599999998</v>
      </c>
      <c r="S6" s="59">
        <v>801.13421600000004</v>
      </c>
      <c r="T6" s="59">
        <v>800.10809300000005</v>
      </c>
      <c r="U6" s="59">
        <v>797.83917199999996</v>
      </c>
      <c r="V6" s="59">
        <v>796.984375</v>
      </c>
      <c r="W6" s="59">
        <v>796.810608</v>
      </c>
      <c r="X6" s="59">
        <v>796.65289299999995</v>
      </c>
      <c r="Y6" s="59">
        <v>797.99011199999995</v>
      </c>
      <c r="Z6" s="59">
        <v>799.96771200000001</v>
      </c>
      <c r="AA6" s="59">
        <v>802.42657499999996</v>
      </c>
      <c r="AB6" s="59">
        <v>805.08300799999995</v>
      </c>
      <c r="AC6" s="59">
        <v>807.80999799999995</v>
      </c>
      <c r="AD6" s="59">
        <v>810.24481200000002</v>
      </c>
      <c r="AE6" s="59">
        <v>813.96099900000002</v>
      </c>
      <c r="AF6" s="59">
        <v>816.45538299999998</v>
      </c>
      <c r="AG6" s="59">
        <v>820.27191200000004</v>
      </c>
      <c r="AH6" s="59">
        <v>821.44628899999998</v>
      </c>
      <c r="AI6" s="59">
        <v>-3.5799999999999997E-4</v>
      </c>
      <c r="AJ6" s="59"/>
      <c r="AK6" s="60"/>
    </row>
    <row r="7" spans="1:37" x14ac:dyDescent="0.45">
      <c r="B7" s="53" t="s">
        <v>251</v>
      </c>
    </row>
    <row r="8" spans="1:37" x14ac:dyDescent="0.45">
      <c r="A8" s="6" t="s">
        <v>476</v>
      </c>
      <c r="B8" s="53" t="s">
        <v>252</v>
      </c>
      <c r="C8" s="63">
        <v>17.525960999999999</v>
      </c>
      <c r="D8" s="63">
        <v>18.474661000000001</v>
      </c>
      <c r="E8" s="63">
        <v>18.238848000000001</v>
      </c>
      <c r="F8" s="63">
        <v>18.458856999999998</v>
      </c>
      <c r="G8" s="63">
        <v>18.449514000000001</v>
      </c>
      <c r="H8" s="63">
        <v>18.409275000000001</v>
      </c>
      <c r="I8" s="63">
        <v>18.471519000000001</v>
      </c>
      <c r="J8" s="63">
        <v>18.465933</v>
      </c>
      <c r="K8" s="63">
        <v>18.349817000000002</v>
      </c>
      <c r="L8" s="63">
        <v>18.332552</v>
      </c>
      <c r="M8" s="63">
        <v>18.282268999999999</v>
      </c>
      <c r="N8" s="63">
        <v>18.283702999999999</v>
      </c>
      <c r="O8" s="63">
        <v>18.325771</v>
      </c>
      <c r="P8" s="63">
        <v>18.312629999999999</v>
      </c>
      <c r="Q8" s="63">
        <v>18.226879</v>
      </c>
      <c r="R8" s="63">
        <v>18.258832999999999</v>
      </c>
      <c r="S8" s="63">
        <v>18.33906</v>
      </c>
      <c r="T8" s="63">
        <v>18.285322000000001</v>
      </c>
      <c r="U8" s="63">
        <v>18.352996999999998</v>
      </c>
      <c r="V8" s="63">
        <v>18.441284</v>
      </c>
      <c r="W8" s="63">
        <v>18.464872</v>
      </c>
      <c r="X8" s="63">
        <v>18.427081999999999</v>
      </c>
      <c r="Y8" s="63">
        <v>18.497150000000001</v>
      </c>
      <c r="Z8" s="63">
        <v>18.522912999999999</v>
      </c>
      <c r="AA8" s="63">
        <v>18.470628999999999</v>
      </c>
      <c r="AB8" s="63">
        <v>18.503107</v>
      </c>
      <c r="AC8" s="63">
        <v>18.526402999999998</v>
      </c>
      <c r="AD8" s="63">
        <v>18.502678</v>
      </c>
      <c r="AE8" s="63">
        <v>18.382137</v>
      </c>
      <c r="AF8" s="63">
        <v>18.421249</v>
      </c>
      <c r="AG8" s="63">
        <v>18.408352000000001</v>
      </c>
      <c r="AH8" s="63">
        <v>18.536069999999999</v>
      </c>
      <c r="AI8" s="63">
        <v>1.8090000000000001E-3</v>
      </c>
      <c r="AJ8" s="63"/>
      <c r="AK8" s="60"/>
    </row>
    <row r="10" spans="1:37" ht="15" customHeight="1" x14ac:dyDescent="0.45">
      <c r="B10" s="53" t="s">
        <v>253</v>
      </c>
    </row>
    <row r="11" spans="1:37" ht="15" customHeight="1" x14ac:dyDescent="0.45">
      <c r="A11" s="6" t="s">
        <v>477</v>
      </c>
      <c r="B11" s="66" t="s">
        <v>13</v>
      </c>
      <c r="C11" s="64">
        <v>1.6160000000000001</v>
      </c>
      <c r="D11" s="64">
        <v>1.6160000000000001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 s="64">
        <v>0</v>
      </c>
      <c r="AD11" s="64">
        <v>0</v>
      </c>
      <c r="AE11" s="64">
        <v>0</v>
      </c>
      <c r="AF11" s="64">
        <v>0</v>
      </c>
      <c r="AG11" s="64">
        <v>0</v>
      </c>
      <c r="AH11" s="64">
        <v>0</v>
      </c>
      <c r="AI11" s="64" t="s">
        <v>131</v>
      </c>
      <c r="AJ11" s="64"/>
      <c r="AK11" s="56"/>
    </row>
    <row r="12" spans="1:37" ht="15" customHeight="1" x14ac:dyDescent="0.45">
      <c r="A12" s="6" t="s">
        <v>478</v>
      </c>
      <c r="B12" s="66" t="s">
        <v>12</v>
      </c>
      <c r="C12" s="64">
        <v>2.5590000000000002</v>
      </c>
      <c r="D12" s="64">
        <v>2.5590000000000002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64">
        <v>0</v>
      </c>
      <c r="AB12" s="64">
        <v>0</v>
      </c>
      <c r="AC12" s="64">
        <v>0</v>
      </c>
      <c r="AD12" s="64">
        <v>0</v>
      </c>
      <c r="AE12" s="64">
        <v>0</v>
      </c>
      <c r="AF12" s="64">
        <v>0</v>
      </c>
      <c r="AG12" s="64">
        <v>0</v>
      </c>
      <c r="AH12" s="64">
        <v>0</v>
      </c>
      <c r="AI12" s="64" t="s">
        <v>131</v>
      </c>
      <c r="AJ12" s="64"/>
      <c r="AK12" s="56"/>
    </row>
    <row r="13" spans="1:37" ht="15" customHeight="1" x14ac:dyDescent="0.45">
      <c r="A13" s="6" t="s">
        <v>479</v>
      </c>
      <c r="B13" s="66" t="s">
        <v>14</v>
      </c>
      <c r="C13" s="64">
        <v>8.4529999999999994</v>
      </c>
      <c r="D13" s="64">
        <v>8.4529999999999994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64">
        <v>0</v>
      </c>
      <c r="U13" s="64">
        <v>0</v>
      </c>
      <c r="V13" s="64">
        <v>0</v>
      </c>
      <c r="W13" s="64">
        <v>0</v>
      </c>
      <c r="X13" s="64">
        <v>0</v>
      </c>
      <c r="Y13" s="64">
        <v>0</v>
      </c>
      <c r="Z13" s="64">
        <v>0</v>
      </c>
      <c r="AA13" s="64">
        <v>0</v>
      </c>
      <c r="AB13" s="64">
        <v>0</v>
      </c>
      <c r="AC13" s="64">
        <v>0</v>
      </c>
      <c r="AD13" s="64">
        <v>0</v>
      </c>
      <c r="AE13" s="64">
        <v>0</v>
      </c>
      <c r="AF13" s="64">
        <v>0</v>
      </c>
      <c r="AG13" s="64">
        <v>0</v>
      </c>
      <c r="AH13" s="64">
        <v>0</v>
      </c>
      <c r="AI13" s="64" t="s">
        <v>131</v>
      </c>
      <c r="AJ13" s="64"/>
      <c r="AK13" s="56"/>
    </row>
    <row r="14" spans="1:37" ht="15" customHeight="1" x14ac:dyDescent="0.45">
      <c r="A14" s="6" t="s">
        <v>480</v>
      </c>
      <c r="B14" s="66" t="s">
        <v>15</v>
      </c>
      <c r="C14" s="64">
        <v>521.067993</v>
      </c>
      <c r="D14" s="64">
        <v>531.70300299999997</v>
      </c>
      <c r="E14" s="64">
        <v>518.81604000000004</v>
      </c>
      <c r="F14" s="64">
        <v>517.70855700000004</v>
      </c>
      <c r="G14" s="64">
        <v>515.19726600000001</v>
      </c>
      <c r="H14" s="64">
        <v>505.01620500000001</v>
      </c>
      <c r="I14" s="64">
        <v>508.48889200000002</v>
      </c>
      <c r="J14" s="64">
        <v>502.68228099999999</v>
      </c>
      <c r="K14" s="64">
        <v>504.06817599999999</v>
      </c>
      <c r="L14" s="64">
        <v>502.47125199999999</v>
      </c>
      <c r="M14" s="64">
        <v>502.67871100000002</v>
      </c>
      <c r="N14" s="64">
        <v>510.02719100000002</v>
      </c>
      <c r="O14" s="64">
        <v>509.07849099999999</v>
      </c>
      <c r="P14" s="64">
        <v>509.11050399999999</v>
      </c>
      <c r="Q14" s="64">
        <v>512.29638699999998</v>
      </c>
      <c r="R14" s="64">
        <v>509.712402</v>
      </c>
      <c r="S14" s="64">
        <v>509.78909299999998</v>
      </c>
      <c r="T14" s="64">
        <v>514.92291299999999</v>
      </c>
      <c r="U14" s="64">
        <v>512.52569600000004</v>
      </c>
      <c r="V14" s="64">
        <v>514.34503199999995</v>
      </c>
      <c r="W14" s="64">
        <v>516.43811000000005</v>
      </c>
      <c r="X14" s="64">
        <v>522.55011000000002</v>
      </c>
      <c r="Y14" s="64">
        <v>522.73449700000003</v>
      </c>
      <c r="Z14" s="64">
        <v>529.23138400000005</v>
      </c>
      <c r="AA14" s="64">
        <v>529.01062000000002</v>
      </c>
      <c r="AB14" s="64">
        <v>531.09997599999997</v>
      </c>
      <c r="AC14" s="64">
        <v>534.77343800000006</v>
      </c>
      <c r="AD14" s="64">
        <v>537.70233199999996</v>
      </c>
      <c r="AE14" s="64">
        <v>538.50585899999999</v>
      </c>
      <c r="AF14" s="64">
        <v>541.35345500000005</v>
      </c>
      <c r="AG14" s="64">
        <v>540.82739300000003</v>
      </c>
      <c r="AH14" s="64">
        <v>551.40502900000001</v>
      </c>
      <c r="AI14" s="64">
        <v>1.8270000000000001E-3</v>
      </c>
      <c r="AJ14" s="64"/>
      <c r="AK14" s="56"/>
    </row>
    <row r="15" spans="1:37" ht="15" customHeight="1" x14ac:dyDescent="0.45">
      <c r="A15" s="6" t="s">
        <v>481</v>
      </c>
      <c r="B15" s="66" t="s">
        <v>23</v>
      </c>
      <c r="C15" s="64">
        <v>1504.7698969999999</v>
      </c>
      <c r="D15" s="64">
        <v>1504.7698969999999</v>
      </c>
      <c r="E15" s="64">
        <v>1516.7368160000001</v>
      </c>
      <c r="F15" s="64">
        <v>1531.475586</v>
      </c>
      <c r="G15" s="64">
        <v>1527.7806399999999</v>
      </c>
      <c r="H15" s="64">
        <v>1486.219116</v>
      </c>
      <c r="I15" s="64">
        <v>1497.665283</v>
      </c>
      <c r="J15" s="64">
        <v>1511.4788820000001</v>
      </c>
      <c r="K15" s="64">
        <v>1448.585693</v>
      </c>
      <c r="L15" s="64">
        <v>1509.111572</v>
      </c>
      <c r="M15" s="64">
        <v>1513.0307620000001</v>
      </c>
      <c r="N15" s="64">
        <v>1517.823975</v>
      </c>
      <c r="O15" s="64">
        <v>1519.7917480000001</v>
      </c>
      <c r="P15" s="64">
        <v>1520.106689</v>
      </c>
      <c r="Q15" s="64">
        <v>1470.0158690000001</v>
      </c>
      <c r="R15" s="64">
        <v>1515.7102050000001</v>
      </c>
      <c r="S15" s="64">
        <v>1522.161255</v>
      </c>
      <c r="T15" s="64">
        <v>1497.2700199999999</v>
      </c>
      <c r="U15" s="64">
        <v>1503.8979489999999</v>
      </c>
      <c r="V15" s="64">
        <v>1510.4884030000001</v>
      </c>
      <c r="W15" s="64">
        <v>1515.701904</v>
      </c>
      <c r="X15" s="64">
        <v>1464.034302</v>
      </c>
      <c r="Y15" s="64">
        <v>1471.273193</v>
      </c>
      <c r="Z15" s="64">
        <v>1472.9160159999999</v>
      </c>
      <c r="AA15" s="64">
        <v>1473.806885</v>
      </c>
      <c r="AB15" s="64">
        <v>1476.305908</v>
      </c>
      <c r="AC15" s="64">
        <v>1492.0264890000001</v>
      </c>
      <c r="AD15" s="64">
        <v>1484.401001</v>
      </c>
      <c r="AE15" s="64">
        <v>1487.861572</v>
      </c>
      <c r="AF15" s="64">
        <v>1498.295654</v>
      </c>
      <c r="AG15" s="64">
        <v>1499.444092</v>
      </c>
      <c r="AH15" s="64">
        <v>1525.8488769999999</v>
      </c>
      <c r="AI15" s="64">
        <v>4.4900000000000002E-4</v>
      </c>
      <c r="AJ15" s="64"/>
      <c r="AK15" s="56"/>
    </row>
    <row r="16" spans="1:37" ht="15" customHeight="1" x14ac:dyDescent="0.45">
      <c r="A16" s="6" t="s">
        <v>482</v>
      </c>
      <c r="B16" s="66" t="s">
        <v>16</v>
      </c>
      <c r="C16" s="64">
        <v>5.3550000000000004</v>
      </c>
      <c r="D16" s="64">
        <v>5.3550000000000004</v>
      </c>
      <c r="E16" s="64">
        <v>1.1374E-2</v>
      </c>
      <c r="F16" s="64">
        <v>0.174928</v>
      </c>
      <c r="G16" s="64">
        <v>1.013746</v>
      </c>
      <c r="H16" s="64">
        <v>1.7021000000000001E-2</v>
      </c>
      <c r="I16" s="64">
        <v>1.124865</v>
      </c>
      <c r="J16" s="64">
        <v>9.0293999999999999E-2</v>
      </c>
      <c r="K16" s="64">
        <v>0</v>
      </c>
      <c r="L16" s="64">
        <v>1.8E-5</v>
      </c>
      <c r="M16" s="64">
        <v>9.1617000000000004E-2</v>
      </c>
      <c r="N16" s="64">
        <v>0.19690099999999999</v>
      </c>
      <c r="O16" s="64">
        <v>0.158917</v>
      </c>
      <c r="P16" s="64">
        <v>0.29409299999999999</v>
      </c>
      <c r="Q16" s="64">
        <v>0</v>
      </c>
      <c r="R16" s="64">
        <v>0.141185</v>
      </c>
      <c r="S16" s="64">
        <v>9.2732999999999996E-2</v>
      </c>
      <c r="T16" s="64">
        <v>7.8347E-2</v>
      </c>
      <c r="U16" s="64">
        <v>6.3106999999999996E-2</v>
      </c>
      <c r="V16" s="64">
        <v>0.13903599999999999</v>
      </c>
      <c r="W16" s="64">
        <v>0.16986999999999999</v>
      </c>
      <c r="X16" s="64">
        <v>8.378E-3</v>
      </c>
      <c r="Y16" s="64">
        <v>2.372E-3</v>
      </c>
      <c r="Z16" s="64">
        <v>0</v>
      </c>
      <c r="AA16" s="64">
        <v>1.8415999999999998E-2</v>
      </c>
      <c r="AB16" s="64">
        <v>2.5959999999999998E-3</v>
      </c>
      <c r="AC16" s="64">
        <v>6.7100000000000005E-4</v>
      </c>
      <c r="AD16" s="64">
        <v>0</v>
      </c>
      <c r="AE16" s="64">
        <v>3.0293E-2</v>
      </c>
      <c r="AF16" s="64">
        <v>9.2710000000000001E-2</v>
      </c>
      <c r="AG16" s="64">
        <v>0.16480300000000001</v>
      </c>
      <c r="AH16" s="64">
        <v>0.10627200000000001</v>
      </c>
      <c r="AI16" s="64">
        <v>-0.11877699999999999</v>
      </c>
      <c r="AJ16" s="64"/>
      <c r="AK16" s="56"/>
    </row>
    <row r="17" spans="1:37" ht="15" customHeight="1" x14ac:dyDescent="0.45">
      <c r="A17" s="6" t="s">
        <v>483</v>
      </c>
      <c r="B17" s="66" t="s">
        <v>80</v>
      </c>
      <c r="C17" s="64">
        <v>2043.8208010000001</v>
      </c>
      <c r="D17" s="64">
        <v>2054.4558109999998</v>
      </c>
      <c r="E17" s="64">
        <v>2035.5642089999999</v>
      </c>
      <c r="F17" s="64">
        <v>2049.3591310000002</v>
      </c>
      <c r="G17" s="64">
        <v>2043.9916989999999</v>
      </c>
      <c r="H17" s="64">
        <v>1991.2523189999999</v>
      </c>
      <c r="I17" s="64">
        <v>2007.279053</v>
      </c>
      <c r="J17" s="64">
        <v>2014.2514650000001</v>
      </c>
      <c r="K17" s="64">
        <v>1952.6538089999999</v>
      </c>
      <c r="L17" s="64">
        <v>2011.582764</v>
      </c>
      <c r="M17" s="64">
        <v>2015.8011469999999</v>
      </c>
      <c r="N17" s="64">
        <v>2028.048096</v>
      </c>
      <c r="O17" s="64">
        <v>2029.0291749999999</v>
      </c>
      <c r="P17" s="64">
        <v>2029.5112300000001</v>
      </c>
      <c r="Q17" s="64">
        <v>1982.3122559999999</v>
      </c>
      <c r="R17" s="64">
        <v>2025.5638429999999</v>
      </c>
      <c r="S17" s="64">
        <v>2032.043091</v>
      </c>
      <c r="T17" s="64">
        <v>2012.27124</v>
      </c>
      <c r="U17" s="64">
        <v>2016.4866939999999</v>
      </c>
      <c r="V17" s="64">
        <v>2024.972534</v>
      </c>
      <c r="W17" s="64">
        <v>2032.309937</v>
      </c>
      <c r="X17" s="64">
        <v>1986.5928960000001</v>
      </c>
      <c r="Y17" s="64">
        <v>1994.01001</v>
      </c>
      <c r="Z17" s="64">
        <v>2002.147461</v>
      </c>
      <c r="AA17" s="64">
        <v>2002.8359379999999</v>
      </c>
      <c r="AB17" s="64">
        <v>2007.408447</v>
      </c>
      <c r="AC17" s="64">
        <v>2026.8005370000001</v>
      </c>
      <c r="AD17" s="64">
        <v>2022.1032709999999</v>
      </c>
      <c r="AE17" s="64">
        <v>2026.3977050000001</v>
      </c>
      <c r="AF17" s="64">
        <v>2039.7418210000001</v>
      </c>
      <c r="AG17" s="64">
        <v>2040.436279</v>
      </c>
      <c r="AH17" s="64">
        <v>2077.360107</v>
      </c>
      <c r="AI17" s="64">
        <v>5.2499999999999997E-4</v>
      </c>
      <c r="AJ17" s="64"/>
      <c r="AK17" s="56"/>
    </row>
    <row r="18" spans="1:37" ht="15" customHeight="1" x14ac:dyDescent="0.45">
      <c r="A18" s="6" t="s">
        <v>484</v>
      </c>
      <c r="B18" s="54" t="s">
        <v>17</v>
      </c>
      <c r="C18" s="64">
        <v>1521.7799070000001</v>
      </c>
      <c r="D18" s="64">
        <v>1541.780029</v>
      </c>
      <c r="E18" s="64">
        <v>1491.6258539999999</v>
      </c>
      <c r="F18" s="64">
        <v>1502.880615</v>
      </c>
      <c r="G18" s="64">
        <v>1498.6473390000001</v>
      </c>
      <c r="H18" s="64">
        <v>1509.945923</v>
      </c>
      <c r="I18" s="64">
        <v>1484.1260990000001</v>
      </c>
      <c r="J18" s="64">
        <v>1510.9033199999999</v>
      </c>
      <c r="K18" s="64">
        <v>1478.1879879999999</v>
      </c>
      <c r="L18" s="64">
        <v>1489.062134</v>
      </c>
      <c r="M18" s="64">
        <v>1485.5672609999999</v>
      </c>
      <c r="N18" s="64">
        <v>1408.8920900000001</v>
      </c>
      <c r="O18" s="64">
        <v>1394.736572</v>
      </c>
      <c r="P18" s="64">
        <v>1416.5014650000001</v>
      </c>
      <c r="Q18" s="64">
        <v>1398.2523189999999</v>
      </c>
      <c r="R18" s="64">
        <v>1447.6595460000001</v>
      </c>
      <c r="S18" s="64">
        <v>1458.515625</v>
      </c>
      <c r="T18" s="64">
        <v>1435.3447269999999</v>
      </c>
      <c r="U18" s="64">
        <v>1521.260376</v>
      </c>
      <c r="V18" s="64">
        <v>1529.4060059999999</v>
      </c>
      <c r="W18" s="64">
        <v>1534.4167480000001</v>
      </c>
      <c r="X18" s="64">
        <v>1553.0859379999999</v>
      </c>
      <c r="Y18" s="64">
        <v>1577.6389160000001</v>
      </c>
      <c r="Z18" s="64">
        <v>1591.0924070000001</v>
      </c>
      <c r="AA18" s="64">
        <v>1605.6838379999999</v>
      </c>
      <c r="AB18" s="64">
        <v>1626.0251459999999</v>
      </c>
      <c r="AC18" s="64">
        <v>1660.025879</v>
      </c>
      <c r="AD18" s="64">
        <v>1648.3405760000001</v>
      </c>
      <c r="AE18" s="64">
        <v>1722.088745</v>
      </c>
      <c r="AF18" s="64">
        <v>1756.8258060000001</v>
      </c>
      <c r="AG18" s="64">
        <v>1782.3811040000001</v>
      </c>
      <c r="AH18" s="64">
        <v>1769.461914</v>
      </c>
      <c r="AI18" s="64">
        <v>4.8760000000000001E-3</v>
      </c>
      <c r="AJ18" s="64"/>
      <c r="AK18" s="56"/>
    </row>
    <row r="19" spans="1:37" ht="15" customHeight="1" x14ac:dyDescent="0.45">
      <c r="A19" s="6" t="s">
        <v>485</v>
      </c>
      <c r="B19" s="54" t="s">
        <v>24</v>
      </c>
      <c r="C19" s="64">
        <v>1306.7799070000001</v>
      </c>
      <c r="D19" s="64">
        <v>1306.780029</v>
      </c>
      <c r="E19" s="64">
        <v>1243.4273679999999</v>
      </c>
      <c r="F19" s="64">
        <v>1256.899658</v>
      </c>
      <c r="G19" s="64">
        <v>1251.864014</v>
      </c>
      <c r="H19" s="64">
        <v>1271.0004879999999</v>
      </c>
      <c r="I19" s="64">
        <v>1248.9598390000001</v>
      </c>
      <c r="J19" s="64">
        <v>1263.443481</v>
      </c>
      <c r="K19" s="64">
        <v>1256.5699460000001</v>
      </c>
      <c r="L19" s="64">
        <v>1250.1286620000001</v>
      </c>
      <c r="M19" s="64">
        <v>1245.402832</v>
      </c>
      <c r="N19" s="64">
        <v>1203.371948</v>
      </c>
      <c r="O19" s="64">
        <v>1196.184082</v>
      </c>
      <c r="P19" s="64">
        <v>1210.874634</v>
      </c>
      <c r="Q19" s="64">
        <v>1210.6625979999999</v>
      </c>
      <c r="R19" s="64">
        <v>1231.306274</v>
      </c>
      <c r="S19" s="64">
        <v>1239.94165</v>
      </c>
      <c r="T19" s="64">
        <v>1230.714966</v>
      </c>
      <c r="U19" s="64">
        <v>1281.033203</v>
      </c>
      <c r="V19" s="64">
        <v>1286.3142089999999</v>
      </c>
      <c r="W19" s="64">
        <v>1290.3911129999999</v>
      </c>
      <c r="X19" s="64">
        <v>1315.7983400000001</v>
      </c>
      <c r="Y19" s="64">
        <v>1332.397217</v>
      </c>
      <c r="Z19" s="64">
        <v>1344.283447</v>
      </c>
      <c r="AA19" s="64">
        <v>1353.861328</v>
      </c>
      <c r="AB19" s="64">
        <v>1366.6085210000001</v>
      </c>
      <c r="AC19" s="64">
        <v>1391.1999510000001</v>
      </c>
      <c r="AD19" s="64">
        <v>1383.2506100000001</v>
      </c>
      <c r="AE19" s="64">
        <v>1432.047607</v>
      </c>
      <c r="AF19" s="64">
        <v>1453.7646480000001</v>
      </c>
      <c r="AG19" s="64">
        <v>1470.02478</v>
      </c>
      <c r="AH19" s="64">
        <v>1457.5859379999999</v>
      </c>
      <c r="AI19" s="64">
        <v>3.529E-3</v>
      </c>
      <c r="AJ19" s="64"/>
      <c r="AK19" s="56"/>
    </row>
    <row r="20" spans="1:37" ht="15" customHeight="1" x14ac:dyDescent="0.45">
      <c r="A20" s="6" t="s">
        <v>486</v>
      </c>
      <c r="B20" s="54" t="s">
        <v>25</v>
      </c>
      <c r="C20" s="64">
        <v>215</v>
      </c>
      <c r="D20" s="64">
        <v>235</v>
      </c>
      <c r="E20" s="64">
        <v>248.198532</v>
      </c>
      <c r="F20" s="64">
        <v>245.98095699999999</v>
      </c>
      <c r="G20" s="64">
        <v>246.783264</v>
      </c>
      <c r="H20" s="64">
        <v>238.94548</v>
      </c>
      <c r="I20" s="64">
        <v>235.16622899999999</v>
      </c>
      <c r="J20" s="64">
        <v>247.459824</v>
      </c>
      <c r="K20" s="64">
        <v>221.61807300000001</v>
      </c>
      <c r="L20" s="64">
        <v>238.93344099999999</v>
      </c>
      <c r="M20" s="64">
        <v>240.164368</v>
      </c>
      <c r="N20" s="64">
        <v>205.520172</v>
      </c>
      <c r="O20" s="64">
        <v>198.55242899999999</v>
      </c>
      <c r="P20" s="64">
        <v>205.626846</v>
      </c>
      <c r="Q20" s="64">
        <v>187.58973700000001</v>
      </c>
      <c r="R20" s="64">
        <v>216.353241</v>
      </c>
      <c r="S20" s="64">
        <v>218.57401999999999</v>
      </c>
      <c r="T20" s="64">
        <v>204.629715</v>
      </c>
      <c r="U20" s="64">
        <v>240.22721899999999</v>
      </c>
      <c r="V20" s="64">
        <v>243.091812</v>
      </c>
      <c r="W20" s="64">
        <v>244.025665</v>
      </c>
      <c r="X20" s="64">
        <v>237.287598</v>
      </c>
      <c r="Y20" s="64">
        <v>245.24172999999999</v>
      </c>
      <c r="Z20" s="64">
        <v>246.808975</v>
      </c>
      <c r="AA20" s="64">
        <v>251.822495</v>
      </c>
      <c r="AB20" s="64">
        <v>259.41662600000001</v>
      </c>
      <c r="AC20" s="64">
        <v>268.825897</v>
      </c>
      <c r="AD20" s="64">
        <v>265.08993500000003</v>
      </c>
      <c r="AE20" s="64">
        <v>290.04119900000001</v>
      </c>
      <c r="AF20" s="64">
        <v>303.061127</v>
      </c>
      <c r="AG20" s="64">
        <v>312.35629299999999</v>
      </c>
      <c r="AH20" s="64">
        <v>311.87600700000002</v>
      </c>
      <c r="AI20" s="64">
        <v>1.2071E-2</v>
      </c>
      <c r="AJ20" s="64"/>
      <c r="AK20" s="56"/>
    </row>
    <row r="21" spans="1:37" ht="15" customHeight="1" x14ac:dyDescent="0.45">
      <c r="A21" s="6" t="s">
        <v>487</v>
      </c>
      <c r="B21" s="54" t="s">
        <v>26</v>
      </c>
      <c r="C21" s="64">
        <v>0</v>
      </c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  <c r="Q21" s="64">
        <v>0</v>
      </c>
      <c r="R21" s="64">
        <v>0</v>
      </c>
      <c r="S21" s="64">
        <v>0</v>
      </c>
      <c r="T21" s="64">
        <v>0</v>
      </c>
      <c r="U21" s="64">
        <v>0</v>
      </c>
      <c r="V21" s="64">
        <v>0</v>
      </c>
      <c r="W21" s="64">
        <v>0</v>
      </c>
      <c r="X21" s="64">
        <v>0</v>
      </c>
      <c r="Y21" s="64">
        <v>0</v>
      </c>
      <c r="Z21" s="64">
        <v>0</v>
      </c>
      <c r="AA21" s="64">
        <v>0</v>
      </c>
      <c r="AB21" s="64">
        <v>0</v>
      </c>
      <c r="AC21" s="64">
        <v>0</v>
      </c>
      <c r="AD21" s="64">
        <v>0</v>
      </c>
      <c r="AE21" s="64">
        <v>0</v>
      </c>
      <c r="AF21" s="64">
        <v>0</v>
      </c>
      <c r="AG21" s="64">
        <v>0</v>
      </c>
      <c r="AH21" s="64">
        <v>0</v>
      </c>
      <c r="AI21" s="64" t="s">
        <v>131</v>
      </c>
      <c r="AJ21" s="64"/>
      <c r="AK21" s="56"/>
    </row>
    <row r="22" spans="1:37" ht="15" customHeight="1" x14ac:dyDescent="0.45">
      <c r="A22" s="6" t="s">
        <v>488</v>
      </c>
      <c r="B22" s="54" t="s">
        <v>27</v>
      </c>
      <c r="C22" s="64">
        <v>24</v>
      </c>
      <c r="D22" s="64">
        <v>24</v>
      </c>
      <c r="E22" s="64">
        <v>32.598557</v>
      </c>
      <c r="F22" s="64">
        <v>32.598557</v>
      </c>
      <c r="G22" s="64">
        <v>32.598557</v>
      </c>
      <c r="H22" s="64">
        <v>32.598557</v>
      </c>
      <c r="I22" s="64">
        <v>32.598557</v>
      </c>
      <c r="J22" s="64">
        <v>32.598557</v>
      </c>
      <c r="K22" s="64">
        <v>32.598557</v>
      </c>
      <c r="L22" s="64">
        <v>32.598557</v>
      </c>
      <c r="M22" s="64">
        <v>32.598557</v>
      </c>
      <c r="N22" s="64">
        <v>32.598557</v>
      </c>
      <c r="O22" s="64">
        <v>32.598557</v>
      </c>
      <c r="P22" s="64">
        <v>32.598557</v>
      </c>
      <c r="Q22" s="64">
        <v>32.598557</v>
      </c>
      <c r="R22" s="64">
        <v>32.598557</v>
      </c>
      <c r="S22" s="64">
        <v>32.598557</v>
      </c>
      <c r="T22" s="64">
        <v>32.598557</v>
      </c>
      <c r="U22" s="64">
        <v>32.598557</v>
      </c>
      <c r="V22" s="64">
        <v>32.598557</v>
      </c>
      <c r="W22" s="64">
        <v>32.598557</v>
      </c>
      <c r="X22" s="64">
        <v>32.598557</v>
      </c>
      <c r="Y22" s="64">
        <v>32.598557</v>
      </c>
      <c r="Z22" s="64">
        <v>32.598557</v>
      </c>
      <c r="AA22" s="64">
        <v>32.598557</v>
      </c>
      <c r="AB22" s="64">
        <v>32.598557</v>
      </c>
      <c r="AC22" s="64">
        <v>32.598557</v>
      </c>
      <c r="AD22" s="64">
        <v>32.598557</v>
      </c>
      <c r="AE22" s="64">
        <v>32.598557</v>
      </c>
      <c r="AF22" s="64">
        <v>32.598557</v>
      </c>
      <c r="AG22" s="64">
        <v>32.598557</v>
      </c>
      <c r="AH22" s="64">
        <v>32.598557</v>
      </c>
      <c r="AI22" s="64">
        <v>9.9270000000000001E-3</v>
      </c>
      <c r="AJ22" s="64"/>
      <c r="AK22" s="56"/>
    </row>
    <row r="23" spans="1:37" ht="15" customHeight="1" x14ac:dyDescent="0.45">
      <c r="A23" s="6" t="s">
        <v>489</v>
      </c>
      <c r="B23" s="54" t="s">
        <v>104</v>
      </c>
      <c r="C23" s="64">
        <v>902.35961899999995</v>
      </c>
      <c r="D23" s="64">
        <v>889.30291699999998</v>
      </c>
      <c r="E23" s="64">
        <v>873.47430399999996</v>
      </c>
      <c r="F23" s="64">
        <v>868.42962599999998</v>
      </c>
      <c r="G23" s="64">
        <v>856.74896200000001</v>
      </c>
      <c r="H23" s="64">
        <v>850.00018299999999</v>
      </c>
      <c r="I23" s="64">
        <v>842.71917699999995</v>
      </c>
      <c r="J23" s="64">
        <v>842.63147000000004</v>
      </c>
      <c r="K23" s="64">
        <v>845.14721699999996</v>
      </c>
      <c r="L23" s="64">
        <v>851.83795199999997</v>
      </c>
      <c r="M23" s="64">
        <v>850.61730999999997</v>
      </c>
      <c r="N23" s="64">
        <v>854.06133999999997</v>
      </c>
      <c r="O23" s="64">
        <v>855.43695100000002</v>
      </c>
      <c r="P23" s="64">
        <v>857.01300000000003</v>
      </c>
      <c r="Q23" s="64">
        <v>858.54827899999998</v>
      </c>
      <c r="R23" s="64">
        <v>860.18524200000002</v>
      </c>
      <c r="S23" s="64">
        <v>861.47692900000004</v>
      </c>
      <c r="T23" s="64">
        <v>864.16699200000005</v>
      </c>
      <c r="U23" s="64">
        <v>867.16369599999996</v>
      </c>
      <c r="V23" s="64">
        <v>870.21301300000005</v>
      </c>
      <c r="W23" s="64">
        <v>873.949524</v>
      </c>
      <c r="X23" s="64">
        <v>879.24237100000005</v>
      </c>
      <c r="Y23" s="64">
        <v>885.23132299999997</v>
      </c>
      <c r="Z23" s="64">
        <v>890.94543499999997</v>
      </c>
      <c r="AA23" s="64">
        <v>896.64324999999997</v>
      </c>
      <c r="AB23" s="64">
        <v>898.26226799999995</v>
      </c>
      <c r="AC23" s="64">
        <v>900.78204300000004</v>
      </c>
      <c r="AD23" s="64">
        <v>901.14343299999996</v>
      </c>
      <c r="AE23" s="64">
        <v>908.12164299999995</v>
      </c>
      <c r="AF23" s="64">
        <v>915.05242899999996</v>
      </c>
      <c r="AG23" s="64">
        <v>921.98431400000004</v>
      </c>
      <c r="AH23" s="64">
        <v>932.05590800000004</v>
      </c>
      <c r="AI23" s="64">
        <v>1.0449999999999999E-3</v>
      </c>
      <c r="AJ23" s="64"/>
      <c r="AK23" s="56"/>
    </row>
    <row r="24" spans="1:37" x14ac:dyDescent="0.45">
      <c r="A24" s="6" t="s">
        <v>490</v>
      </c>
      <c r="B24" s="54" t="s">
        <v>22</v>
      </c>
      <c r="C24" s="64">
        <v>201.074005</v>
      </c>
      <c r="D24" s="64">
        <v>201.074005</v>
      </c>
      <c r="E24" s="64">
        <v>197.908569</v>
      </c>
      <c r="F24" s="64">
        <v>198.10429400000001</v>
      </c>
      <c r="G24" s="64">
        <v>196.22813400000001</v>
      </c>
      <c r="H24" s="64">
        <v>190.67257699999999</v>
      </c>
      <c r="I24" s="64">
        <v>190.53517199999999</v>
      </c>
      <c r="J24" s="64">
        <v>191.28100599999999</v>
      </c>
      <c r="K24" s="64">
        <v>184.84982299999999</v>
      </c>
      <c r="L24" s="64">
        <v>188.26290900000001</v>
      </c>
      <c r="M24" s="64">
        <v>188.24690200000001</v>
      </c>
      <c r="N24" s="64">
        <v>185.208237</v>
      </c>
      <c r="O24" s="64">
        <v>184.27536000000001</v>
      </c>
      <c r="P24" s="64">
        <v>184.749664</v>
      </c>
      <c r="Q24" s="64">
        <v>185.49288899999999</v>
      </c>
      <c r="R24" s="64">
        <v>188.524292</v>
      </c>
      <c r="S24" s="64">
        <v>189.084732</v>
      </c>
      <c r="T24" s="64">
        <v>189.779663</v>
      </c>
      <c r="U24" s="64">
        <v>197.830185</v>
      </c>
      <c r="V24" s="64">
        <v>200.34307899999999</v>
      </c>
      <c r="W24" s="64">
        <v>201.73091099999999</v>
      </c>
      <c r="X24" s="64">
        <v>203.566101</v>
      </c>
      <c r="Y24" s="64">
        <v>205.53611799999999</v>
      </c>
      <c r="Z24" s="64">
        <v>206.913116</v>
      </c>
      <c r="AA24" s="64">
        <v>208.14134200000001</v>
      </c>
      <c r="AB24" s="64">
        <v>209.99908400000001</v>
      </c>
      <c r="AC24" s="64">
        <v>212.03540000000001</v>
      </c>
      <c r="AD24" s="64">
        <v>212.650452</v>
      </c>
      <c r="AE24" s="64">
        <v>216.35824600000001</v>
      </c>
      <c r="AF24" s="64">
        <v>220.45517000000001</v>
      </c>
      <c r="AG24" s="64">
        <v>222.86485300000001</v>
      </c>
      <c r="AH24" s="64">
        <v>227.810059</v>
      </c>
      <c r="AI24" s="64">
        <v>4.0350000000000004E-3</v>
      </c>
      <c r="AJ24" s="64"/>
      <c r="AK24" s="56"/>
    </row>
    <row r="25" spans="1:37" ht="15" customHeight="1" x14ac:dyDescent="0.45">
      <c r="A25" s="6" t="s">
        <v>491</v>
      </c>
      <c r="B25" s="53" t="s">
        <v>1</v>
      </c>
      <c r="C25" s="63">
        <v>4693.0341799999997</v>
      </c>
      <c r="D25" s="63">
        <v>4710.6127930000002</v>
      </c>
      <c r="E25" s="63">
        <v>4631.1713870000003</v>
      </c>
      <c r="F25" s="63">
        <v>4651.3720700000003</v>
      </c>
      <c r="G25" s="63">
        <v>4628.2148440000001</v>
      </c>
      <c r="H25" s="63">
        <v>4574.4697269999997</v>
      </c>
      <c r="I25" s="63">
        <v>4557.2583009999998</v>
      </c>
      <c r="J25" s="63">
        <v>4591.6660160000001</v>
      </c>
      <c r="K25" s="63">
        <v>4493.4375</v>
      </c>
      <c r="L25" s="63">
        <v>4573.3447269999997</v>
      </c>
      <c r="M25" s="63">
        <v>4572.8310549999997</v>
      </c>
      <c r="N25" s="63">
        <v>4508.8085940000001</v>
      </c>
      <c r="O25" s="63">
        <v>4496.0766599999997</v>
      </c>
      <c r="P25" s="63">
        <v>4520.3740230000003</v>
      </c>
      <c r="Q25" s="63">
        <v>4457.2041019999997</v>
      </c>
      <c r="R25" s="63">
        <v>4554.53125</v>
      </c>
      <c r="S25" s="63">
        <v>4573.71875</v>
      </c>
      <c r="T25" s="63">
        <v>4534.1611329999996</v>
      </c>
      <c r="U25" s="63">
        <v>4635.3393550000001</v>
      </c>
      <c r="V25" s="63">
        <v>4657.533203</v>
      </c>
      <c r="W25" s="63">
        <v>4675.0058589999999</v>
      </c>
      <c r="X25" s="63">
        <v>4655.0859380000002</v>
      </c>
      <c r="Y25" s="63">
        <v>4695.0151370000003</v>
      </c>
      <c r="Z25" s="63">
        <v>4723.6967770000001</v>
      </c>
      <c r="AA25" s="63">
        <v>4745.9028319999998</v>
      </c>
      <c r="AB25" s="63">
        <v>4774.2934569999998</v>
      </c>
      <c r="AC25" s="63">
        <v>4832.2426759999998</v>
      </c>
      <c r="AD25" s="63">
        <v>4816.8364259999998</v>
      </c>
      <c r="AE25" s="63">
        <v>4905.5649409999996</v>
      </c>
      <c r="AF25" s="63">
        <v>4964.673828</v>
      </c>
      <c r="AG25" s="63">
        <v>5000.2651370000003</v>
      </c>
      <c r="AH25" s="63">
        <v>5039.2861329999996</v>
      </c>
      <c r="AI25" s="63">
        <v>2.2989999999999998E-3</v>
      </c>
      <c r="AJ25" s="63"/>
      <c r="AK25" s="60"/>
    </row>
    <row r="26" spans="1:37" ht="15" customHeight="1" x14ac:dyDescent="0.45"/>
    <row r="27" spans="1:37" ht="15" customHeight="1" x14ac:dyDescent="0.45">
      <c r="B27" s="53" t="s">
        <v>254</v>
      </c>
    </row>
    <row r="28" spans="1:37" ht="15" customHeight="1" x14ac:dyDescent="0.45">
      <c r="A28" s="6" t="s">
        <v>492</v>
      </c>
      <c r="B28" s="53" t="s">
        <v>255</v>
      </c>
      <c r="C28" s="59">
        <v>258.69027699999998</v>
      </c>
      <c r="D28" s="59">
        <v>259.43945300000001</v>
      </c>
      <c r="E28" s="59">
        <v>254.325943</v>
      </c>
      <c r="F28" s="59">
        <v>254.80461099999999</v>
      </c>
      <c r="G28" s="59">
        <v>252.88026400000001</v>
      </c>
      <c r="H28" s="59">
        <v>248.59265099999999</v>
      </c>
      <c r="I28" s="59">
        <v>247.79804999999999</v>
      </c>
      <c r="J28" s="59">
        <v>250.24823000000001</v>
      </c>
      <c r="K28" s="59">
        <v>243.653198</v>
      </c>
      <c r="L28" s="59">
        <v>248.270264</v>
      </c>
      <c r="M28" s="59">
        <v>248.216904</v>
      </c>
      <c r="N28" s="59">
        <v>244.83836400000001</v>
      </c>
      <c r="O28" s="59">
        <v>243.98848000000001</v>
      </c>
      <c r="P28" s="59">
        <v>245.15213</v>
      </c>
      <c r="Q28" s="59">
        <v>241.379929</v>
      </c>
      <c r="R28" s="59">
        <v>247.053009</v>
      </c>
      <c r="S28" s="59">
        <v>247.83992000000001</v>
      </c>
      <c r="T28" s="59">
        <v>245.274979</v>
      </c>
      <c r="U28" s="59">
        <v>250.71803299999999</v>
      </c>
      <c r="V28" s="59">
        <v>251.775497</v>
      </c>
      <c r="W28" s="59">
        <v>252.59629799999999</v>
      </c>
      <c r="X28" s="59">
        <v>250.943893</v>
      </c>
      <c r="Y28" s="59">
        <v>252.78053299999999</v>
      </c>
      <c r="Z28" s="59">
        <v>254.17979399999999</v>
      </c>
      <c r="AA28" s="59">
        <v>254.93338</v>
      </c>
      <c r="AB28" s="59">
        <v>256.33435100000003</v>
      </c>
      <c r="AC28" s="59">
        <v>259.41601600000001</v>
      </c>
      <c r="AD28" s="59">
        <v>258.58474699999999</v>
      </c>
      <c r="AE28" s="59">
        <v>262.98440599999998</v>
      </c>
      <c r="AF28" s="59">
        <v>265.94406099999998</v>
      </c>
      <c r="AG28" s="59">
        <v>267.387024</v>
      </c>
      <c r="AH28" s="59">
        <v>269.82620200000002</v>
      </c>
      <c r="AI28" s="59">
        <v>1.361E-3</v>
      </c>
      <c r="AJ28" s="59"/>
      <c r="AK28" s="60"/>
    </row>
    <row r="29" spans="1:37" ht="15" customHeight="1" x14ac:dyDescent="0.45"/>
    <row r="30" spans="1:37" ht="15" customHeight="1" x14ac:dyDescent="0.45">
      <c r="B30" s="53" t="s">
        <v>256</v>
      </c>
    </row>
    <row r="31" spans="1:37" ht="15" customHeight="1" x14ac:dyDescent="0.45">
      <c r="B31" s="53" t="s">
        <v>257</v>
      </c>
    </row>
    <row r="32" spans="1:37" ht="15" customHeight="1" x14ac:dyDescent="0.45">
      <c r="A32" s="6" t="s">
        <v>493</v>
      </c>
      <c r="B32" s="54" t="s">
        <v>30</v>
      </c>
      <c r="C32" s="64">
        <v>1.6160000000000001</v>
      </c>
      <c r="D32" s="64">
        <v>1.6160000000000001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  <c r="X32" s="64">
        <v>0</v>
      </c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0</v>
      </c>
      <c r="AG32" s="64">
        <v>0</v>
      </c>
      <c r="AH32" s="64">
        <v>0</v>
      </c>
      <c r="AI32" s="64" t="s">
        <v>131</v>
      </c>
      <c r="AJ32" s="64"/>
      <c r="AK32" s="56"/>
    </row>
    <row r="33" spans="1:37" ht="15" customHeight="1" x14ac:dyDescent="0.45">
      <c r="A33" s="6" t="s">
        <v>494</v>
      </c>
      <c r="B33" s="54" t="s">
        <v>31</v>
      </c>
      <c r="C33" s="64">
        <v>2.5590000000000002</v>
      </c>
      <c r="D33" s="64">
        <v>2.5590000000000002</v>
      </c>
      <c r="E33" s="64">
        <v>0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64">
        <v>0</v>
      </c>
      <c r="M33" s="64">
        <v>0</v>
      </c>
      <c r="N33" s="64">
        <v>0</v>
      </c>
      <c r="O33" s="64">
        <v>0</v>
      </c>
      <c r="P33" s="64">
        <v>0</v>
      </c>
      <c r="Q33" s="64">
        <v>0</v>
      </c>
      <c r="R33" s="64">
        <v>0</v>
      </c>
      <c r="S33" s="64">
        <v>0</v>
      </c>
      <c r="T33" s="64">
        <v>0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64">
        <v>0</v>
      </c>
      <c r="AB33" s="64">
        <v>0</v>
      </c>
      <c r="AC33" s="64">
        <v>0</v>
      </c>
      <c r="AD33" s="64">
        <v>0</v>
      </c>
      <c r="AE33" s="64">
        <v>0</v>
      </c>
      <c r="AF33" s="64">
        <v>0</v>
      </c>
      <c r="AG33" s="64">
        <v>0</v>
      </c>
      <c r="AH33" s="64">
        <v>0</v>
      </c>
      <c r="AI33" s="64" t="s">
        <v>131</v>
      </c>
      <c r="AJ33" s="64"/>
      <c r="AK33" s="56"/>
    </row>
    <row r="34" spans="1:37" ht="15" customHeight="1" x14ac:dyDescent="0.45">
      <c r="A34" s="6" t="s">
        <v>495</v>
      </c>
      <c r="B34" s="54" t="s">
        <v>258</v>
      </c>
      <c r="C34" s="64">
        <v>8.4529999999999994</v>
      </c>
      <c r="D34" s="64">
        <v>8.4529999999999994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  <c r="X34" s="64">
        <v>0</v>
      </c>
      <c r="Y34" s="64">
        <v>0</v>
      </c>
      <c r="Z34" s="64">
        <v>0</v>
      </c>
      <c r="AA34" s="64">
        <v>0</v>
      </c>
      <c r="AB34" s="64">
        <v>0</v>
      </c>
      <c r="AC34" s="64">
        <v>0</v>
      </c>
      <c r="AD34" s="64">
        <v>0</v>
      </c>
      <c r="AE34" s="64">
        <v>0</v>
      </c>
      <c r="AF34" s="64">
        <v>0</v>
      </c>
      <c r="AG34" s="64">
        <v>0</v>
      </c>
      <c r="AH34" s="64">
        <v>0</v>
      </c>
      <c r="AI34" s="64" t="s">
        <v>131</v>
      </c>
      <c r="AJ34" s="64"/>
      <c r="AK34" s="56"/>
    </row>
    <row r="35" spans="1:37" ht="15" customHeight="1" x14ac:dyDescent="0.45">
      <c r="A35" s="6" t="s">
        <v>496</v>
      </c>
      <c r="B35" s="54" t="s">
        <v>32</v>
      </c>
      <c r="C35" s="64">
        <v>519.41796899999997</v>
      </c>
      <c r="D35" s="64">
        <v>530.05297900000005</v>
      </c>
      <c r="E35" s="64">
        <v>518.81604000000004</v>
      </c>
      <c r="F35" s="64">
        <v>517.70855700000004</v>
      </c>
      <c r="G35" s="64">
        <v>515.19726600000001</v>
      </c>
      <c r="H35" s="64">
        <v>505.01620500000001</v>
      </c>
      <c r="I35" s="64">
        <v>508.48889200000002</v>
      </c>
      <c r="J35" s="64">
        <v>502.68228099999999</v>
      </c>
      <c r="K35" s="64">
        <v>504.06817599999999</v>
      </c>
      <c r="L35" s="64">
        <v>502.47125199999999</v>
      </c>
      <c r="M35" s="64">
        <v>502.67871100000002</v>
      </c>
      <c r="N35" s="64">
        <v>510.02719100000002</v>
      </c>
      <c r="O35" s="64">
        <v>509.07849099999999</v>
      </c>
      <c r="P35" s="64">
        <v>509.11050399999999</v>
      </c>
      <c r="Q35" s="64">
        <v>512.29638699999998</v>
      </c>
      <c r="R35" s="64">
        <v>509.712402</v>
      </c>
      <c r="S35" s="64">
        <v>509.78909299999998</v>
      </c>
      <c r="T35" s="64">
        <v>514.92291299999999</v>
      </c>
      <c r="U35" s="64">
        <v>512.52569600000004</v>
      </c>
      <c r="V35" s="64">
        <v>514.34503199999995</v>
      </c>
      <c r="W35" s="64">
        <v>516.43811000000005</v>
      </c>
      <c r="X35" s="64">
        <v>522.55011000000002</v>
      </c>
      <c r="Y35" s="64">
        <v>522.73449700000003</v>
      </c>
      <c r="Z35" s="64">
        <v>529.23138400000005</v>
      </c>
      <c r="AA35" s="64">
        <v>529.01062000000002</v>
      </c>
      <c r="AB35" s="64">
        <v>531.09997599999997</v>
      </c>
      <c r="AC35" s="64">
        <v>534.77343800000006</v>
      </c>
      <c r="AD35" s="64">
        <v>537.70233199999996</v>
      </c>
      <c r="AE35" s="64">
        <v>538.50585899999999</v>
      </c>
      <c r="AF35" s="64">
        <v>541.35345500000005</v>
      </c>
      <c r="AG35" s="64">
        <v>540.82739300000003</v>
      </c>
      <c r="AH35" s="64">
        <v>551.40502900000001</v>
      </c>
      <c r="AI35" s="64">
        <v>1.9300000000000001E-3</v>
      </c>
      <c r="AJ35" s="64"/>
      <c r="AK35" s="56"/>
    </row>
    <row r="36" spans="1:37" ht="15" customHeight="1" x14ac:dyDescent="0.45">
      <c r="A36" s="6" t="s">
        <v>497</v>
      </c>
      <c r="B36" s="54" t="s">
        <v>259</v>
      </c>
      <c r="C36" s="64">
        <v>1413.559937</v>
      </c>
      <c r="D36" s="64">
        <v>1413.559937</v>
      </c>
      <c r="E36" s="64">
        <v>1401.6898189999999</v>
      </c>
      <c r="F36" s="64">
        <v>1415.5620120000001</v>
      </c>
      <c r="G36" s="64">
        <v>1411.6164550000001</v>
      </c>
      <c r="H36" s="64">
        <v>1369.4517820000001</v>
      </c>
      <c r="I36" s="64">
        <v>1380.8979489999999</v>
      </c>
      <c r="J36" s="64">
        <v>1394.711548</v>
      </c>
      <c r="K36" s="64">
        <v>1331.8183590000001</v>
      </c>
      <c r="L36" s="64">
        <v>1392.3442379999999</v>
      </c>
      <c r="M36" s="64">
        <v>1396.263428</v>
      </c>
      <c r="N36" s="64">
        <v>1402.0744629999999</v>
      </c>
      <c r="O36" s="64">
        <v>1403.8422849999999</v>
      </c>
      <c r="P36" s="64">
        <v>1403.4106449999999</v>
      </c>
      <c r="Q36" s="64">
        <v>1356.300293</v>
      </c>
      <c r="R36" s="64">
        <v>1400.240845</v>
      </c>
      <c r="S36" s="64">
        <v>1406.089111</v>
      </c>
      <c r="T36" s="64">
        <v>1382.080688</v>
      </c>
      <c r="U36" s="64">
        <v>1390.368408</v>
      </c>
      <c r="V36" s="64">
        <v>1396.9063719999999</v>
      </c>
      <c r="W36" s="64">
        <v>1401.8831789999999</v>
      </c>
      <c r="X36" s="64">
        <v>1352.033081</v>
      </c>
      <c r="Y36" s="64">
        <v>1359.16626</v>
      </c>
      <c r="Z36" s="64">
        <v>1359.903687</v>
      </c>
      <c r="AA36" s="64">
        <v>1360.5405270000001</v>
      </c>
      <c r="AB36" s="64">
        <v>1362.8740230000001</v>
      </c>
      <c r="AC36" s="64">
        <v>1376.2395019999999</v>
      </c>
      <c r="AD36" s="64">
        <v>1369.689331</v>
      </c>
      <c r="AE36" s="64">
        <v>1371.1945800000001</v>
      </c>
      <c r="AF36" s="64">
        <v>1381.5283199999999</v>
      </c>
      <c r="AG36" s="64">
        <v>1382.6767580000001</v>
      </c>
      <c r="AH36" s="64">
        <v>1409.081543</v>
      </c>
      <c r="AI36" s="64">
        <v>-1.02E-4</v>
      </c>
      <c r="AJ36" s="64"/>
      <c r="AK36" s="56"/>
    </row>
    <row r="37" spans="1:37" ht="15" customHeight="1" x14ac:dyDescent="0.45">
      <c r="A37" s="6" t="s">
        <v>498</v>
      </c>
      <c r="B37" s="54" t="s">
        <v>33</v>
      </c>
      <c r="C37" s="64">
        <v>5.3550000000000004</v>
      </c>
      <c r="D37" s="64">
        <v>5.3550000000000004</v>
      </c>
      <c r="E37" s="64">
        <v>1.1374E-2</v>
      </c>
      <c r="F37" s="64">
        <v>0.174928</v>
      </c>
      <c r="G37" s="64">
        <v>1.013746</v>
      </c>
      <c r="H37" s="64">
        <v>1.7021000000000001E-2</v>
      </c>
      <c r="I37" s="64">
        <v>1.124865</v>
      </c>
      <c r="J37" s="64">
        <v>9.0293999999999999E-2</v>
      </c>
      <c r="K37" s="64">
        <v>0</v>
      </c>
      <c r="L37" s="64">
        <v>1.8E-5</v>
      </c>
      <c r="M37" s="64">
        <v>9.1617000000000004E-2</v>
      </c>
      <c r="N37" s="64">
        <v>0.19690099999999999</v>
      </c>
      <c r="O37" s="64">
        <v>0.158917</v>
      </c>
      <c r="P37" s="64">
        <v>0.29409299999999999</v>
      </c>
      <c r="Q37" s="64">
        <v>0</v>
      </c>
      <c r="R37" s="64">
        <v>0.141185</v>
      </c>
      <c r="S37" s="64">
        <v>9.2732999999999996E-2</v>
      </c>
      <c r="T37" s="64">
        <v>7.8347E-2</v>
      </c>
      <c r="U37" s="64">
        <v>6.3106999999999996E-2</v>
      </c>
      <c r="V37" s="64">
        <v>0.13903599999999999</v>
      </c>
      <c r="W37" s="64">
        <v>0.16986999999999999</v>
      </c>
      <c r="X37" s="64">
        <v>8.378E-3</v>
      </c>
      <c r="Y37" s="64">
        <v>2.372E-3</v>
      </c>
      <c r="Z37" s="64">
        <v>0</v>
      </c>
      <c r="AA37" s="64">
        <v>1.8415999999999998E-2</v>
      </c>
      <c r="AB37" s="64">
        <v>2.5959999999999998E-3</v>
      </c>
      <c r="AC37" s="64">
        <v>6.7100000000000005E-4</v>
      </c>
      <c r="AD37" s="64">
        <v>0</v>
      </c>
      <c r="AE37" s="64">
        <v>3.0293E-2</v>
      </c>
      <c r="AF37" s="64">
        <v>9.2710000000000001E-2</v>
      </c>
      <c r="AG37" s="64">
        <v>0.16480300000000001</v>
      </c>
      <c r="AH37" s="64">
        <v>0.10627200000000001</v>
      </c>
      <c r="AI37" s="64">
        <v>-0.11877699999999999</v>
      </c>
      <c r="AJ37" s="64"/>
      <c r="AK37" s="56"/>
    </row>
    <row r="38" spans="1:37" ht="15" customHeight="1" x14ac:dyDescent="0.45">
      <c r="A38" s="6" t="s">
        <v>499</v>
      </c>
      <c r="B38" s="54" t="s">
        <v>85</v>
      </c>
      <c r="C38" s="64">
        <v>1950.9609379999999</v>
      </c>
      <c r="D38" s="64">
        <v>1961.595947</v>
      </c>
      <c r="E38" s="64">
        <v>1920.517212</v>
      </c>
      <c r="F38" s="64">
        <v>1933.4454350000001</v>
      </c>
      <c r="G38" s="64">
        <v>1927.8275149999999</v>
      </c>
      <c r="H38" s="64">
        <v>1874.4849850000001</v>
      </c>
      <c r="I38" s="64">
        <v>1890.5117190000001</v>
      </c>
      <c r="J38" s="64">
        <v>1897.4841309999999</v>
      </c>
      <c r="K38" s="64">
        <v>1835.886475</v>
      </c>
      <c r="L38" s="64">
        <v>1894.8154300000001</v>
      </c>
      <c r="M38" s="64">
        <v>1899.033813</v>
      </c>
      <c r="N38" s="64">
        <v>1912.2985839999999</v>
      </c>
      <c r="O38" s="64">
        <v>1913.079712</v>
      </c>
      <c r="P38" s="64">
        <v>1912.815186</v>
      </c>
      <c r="Q38" s="64">
        <v>1868.5966800000001</v>
      </c>
      <c r="R38" s="64">
        <v>1910.094482</v>
      </c>
      <c r="S38" s="64">
        <v>1915.970947</v>
      </c>
      <c r="T38" s="64">
        <v>1897.0820309999999</v>
      </c>
      <c r="U38" s="64">
        <v>1902.9571530000001</v>
      </c>
      <c r="V38" s="64">
        <v>1911.3905030000001</v>
      </c>
      <c r="W38" s="64">
        <v>1918.491211</v>
      </c>
      <c r="X38" s="64">
        <v>1874.5916749999999</v>
      </c>
      <c r="Y38" s="64">
        <v>1881.9030760000001</v>
      </c>
      <c r="Z38" s="64">
        <v>1889.13501</v>
      </c>
      <c r="AA38" s="64">
        <v>1889.5695800000001</v>
      </c>
      <c r="AB38" s="64">
        <v>1893.9765620000001</v>
      </c>
      <c r="AC38" s="64">
        <v>1911.0135499999999</v>
      </c>
      <c r="AD38" s="64">
        <v>1907.3916019999999</v>
      </c>
      <c r="AE38" s="64">
        <v>1909.7307129999999</v>
      </c>
      <c r="AF38" s="64">
        <v>1922.974487</v>
      </c>
      <c r="AG38" s="64">
        <v>1923.6689449999999</v>
      </c>
      <c r="AH38" s="64">
        <v>1960.5928960000001</v>
      </c>
      <c r="AI38" s="64">
        <v>1.5899999999999999E-4</v>
      </c>
      <c r="AJ38" s="64"/>
      <c r="AK38" s="56"/>
    </row>
    <row r="39" spans="1:37" ht="15" customHeight="1" x14ac:dyDescent="0.45">
      <c r="A39" s="6" t="s">
        <v>500</v>
      </c>
      <c r="B39" s="54" t="s">
        <v>34</v>
      </c>
      <c r="C39" s="64">
        <v>730.18994099999998</v>
      </c>
      <c r="D39" s="64">
        <v>730.19006300000001</v>
      </c>
      <c r="E39" s="64">
        <v>601.34613000000002</v>
      </c>
      <c r="F39" s="64">
        <v>615.55078100000003</v>
      </c>
      <c r="G39" s="64">
        <v>615.59808299999997</v>
      </c>
      <c r="H39" s="64">
        <v>636.86724900000002</v>
      </c>
      <c r="I39" s="64">
        <v>618.33532700000001</v>
      </c>
      <c r="J39" s="64">
        <v>633.40014599999995</v>
      </c>
      <c r="K39" s="64">
        <v>625.87402299999997</v>
      </c>
      <c r="L39" s="64">
        <v>616.36877400000003</v>
      </c>
      <c r="M39" s="64">
        <v>612.28326400000003</v>
      </c>
      <c r="N39" s="64">
        <v>570.35815400000001</v>
      </c>
      <c r="O39" s="64">
        <v>562.18914800000005</v>
      </c>
      <c r="P39" s="64">
        <v>574.76080300000001</v>
      </c>
      <c r="Q39" s="64">
        <v>579.84362799999997</v>
      </c>
      <c r="R39" s="64">
        <v>596.24511700000005</v>
      </c>
      <c r="S39" s="64">
        <v>603.11657700000001</v>
      </c>
      <c r="T39" s="64">
        <v>594.44061299999998</v>
      </c>
      <c r="U39" s="64">
        <v>646.71917699999995</v>
      </c>
      <c r="V39" s="64">
        <v>650.50714100000005</v>
      </c>
      <c r="W39" s="64">
        <v>652.39184599999999</v>
      </c>
      <c r="X39" s="64">
        <v>678.97497599999997</v>
      </c>
      <c r="Y39" s="64">
        <v>692.57873500000005</v>
      </c>
      <c r="Z39" s="64">
        <v>699.98266599999999</v>
      </c>
      <c r="AA39" s="64">
        <v>706.11041299999999</v>
      </c>
      <c r="AB39" s="64">
        <v>717.55395499999997</v>
      </c>
      <c r="AC39" s="64">
        <v>735.683716</v>
      </c>
      <c r="AD39" s="64">
        <v>727.80835000000002</v>
      </c>
      <c r="AE39" s="64">
        <v>769.48394800000005</v>
      </c>
      <c r="AF39" s="64">
        <v>787.40832499999999</v>
      </c>
      <c r="AG39" s="64">
        <v>799.63378899999998</v>
      </c>
      <c r="AH39" s="64">
        <v>782.41235400000005</v>
      </c>
      <c r="AI39" s="64">
        <v>2.2309999999999999E-3</v>
      </c>
      <c r="AJ39" s="64"/>
      <c r="AK39" s="56"/>
    </row>
    <row r="40" spans="1:37" ht="15" customHeight="1" x14ac:dyDescent="0.45">
      <c r="A40" s="6" t="s">
        <v>501</v>
      </c>
      <c r="B40" s="54" t="s">
        <v>35</v>
      </c>
      <c r="C40" s="64">
        <v>0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>
        <v>0</v>
      </c>
      <c r="AE40" s="64">
        <v>0</v>
      </c>
      <c r="AF40" s="64">
        <v>0</v>
      </c>
      <c r="AG40" s="64">
        <v>0</v>
      </c>
      <c r="AH40" s="64">
        <v>0</v>
      </c>
      <c r="AI40" s="64" t="s">
        <v>131</v>
      </c>
      <c r="AJ40" s="64"/>
      <c r="AK40" s="56"/>
    </row>
    <row r="41" spans="1:37" ht="15" customHeight="1" x14ac:dyDescent="0.45">
      <c r="A41" s="6" t="s">
        <v>502</v>
      </c>
      <c r="B41" s="54" t="s">
        <v>37</v>
      </c>
      <c r="C41" s="64">
        <v>164.074005</v>
      </c>
      <c r="D41" s="64">
        <v>164.074005</v>
      </c>
      <c r="E41" s="64">
        <v>157.32179300000001</v>
      </c>
      <c r="F41" s="64">
        <v>157.75119000000001</v>
      </c>
      <c r="G41" s="64">
        <v>156.40379300000001</v>
      </c>
      <c r="H41" s="64">
        <v>151.16455099999999</v>
      </c>
      <c r="I41" s="64">
        <v>151.359329</v>
      </c>
      <c r="J41" s="64">
        <v>152.16018700000001</v>
      </c>
      <c r="K41" s="64">
        <v>145.66720599999999</v>
      </c>
      <c r="L41" s="64">
        <v>148.790222</v>
      </c>
      <c r="M41" s="64">
        <v>148.834824</v>
      </c>
      <c r="N41" s="64">
        <v>145.613159</v>
      </c>
      <c r="O41" s="64">
        <v>144.625305</v>
      </c>
      <c r="P41" s="64">
        <v>145.04058800000001</v>
      </c>
      <c r="Q41" s="64">
        <v>145.71991</v>
      </c>
      <c r="R41" s="64">
        <v>148.68225100000001</v>
      </c>
      <c r="S41" s="64">
        <v>149.19001800000001</v>
      </c>
      <c r="T41" s="64">
        <v>149.76965300000001</v>
      </c>
      <c r="U41" s="64">
        <v>157.691025</v>
      </c>
      <c r="V41" s="64">
        <v>160.07252500000001</v>
      </c>
      <c r="W41" s="64">
        <v>161.297684</v>
      </c>
      <c r="X41" s="64">
        <v>162.89953600000001</v>
      </c>
      <c r="Y41" s="64">
        <v>164.60601800000001</v>
      </c>
      <c r="Z41" s="64">
        <v>165.715103</v>
      </c>
      <c r="AA41" s="64">
        <v>166.609161</v>
      </c>
      <c r="AB41" s="64">
        <v>168.356461</v>
      </c>
      <c r="AC41" s="64">
        <v>170.19461100000001</v>
      </c>
      <c r="AD41" s="64">
        <v>170.48809800000001</v>
      </c>
      <c r="AE41" s="64">
        <v>173.831772</v>
      </c>
      <c r="AF41" s="64">
        <v>177.52063000000001</v>
      </c>
      <c r="AG41" s="64">
        <v>179.50070199999999</v>
      </c>
      <c r="AH41" s="64">
        <v>183.90292400000001</v>
      </c>
      <c r="AI41" s="64">
        <v>3.6870000000000002E-3</v>
      </c>
      <c r="AJ41" s="64"/>
      <c r="AK41" s="56"/>
    </row>
    <row r="42" spans="1:37" ht="15" customHeight="1" x14ac:dyDescent="0.45">
      <c r="A42" s="6" t="s">
        <v>503</v>
      </c>
      <c r="B42" s="53" t="s">
        <v>260</v>
      </c>
      <c r="C42" s="63">
        <v>2845.2248540000001</v>
      </c>
      <c r="D42" s="63">
        <v>2855.860107</v>
      </c>
      <c r="E42" s="63">
        <v>2679.1850589999999</v>
      </c>
      <c r="F42" s="63">
        <v>2706.7473140000002</v>
      </c>
      <c r="G42" s="63">
        <v>2699.829346</v>
      </c>
      <c r="H42" s="63">
        <v>2662.516846</v>
      </c>
      <c r="I42" s="63">
        <v>2660.2065429999998</v>
      </c>
      <c r="J42" s="63">
        <v>2683.0444339999999</v>
      </c>
      <c r="K42" s="63">
        <v>2607.4277339999999</v>
      </c>
      <c r="L42" s="63">
        <v>2659.974365</v>
      </c>
      <c r="M42" s="63">
        <v>2660.1518550000001</v>
      </c>
      <c r="N42" s="63">
        <v>2628.2700199999999</v>
      </c>
      <c r="O42" s="63">
        <v>2619.8940429999998</v>
      </c>
      <c r="P42" s="63">
        <v>2632.6164549999999</v>
      </c>
      <c r="Q42" s="63">
        <v>2594.1604000000002</v>
      </c>
      <c r="R42" s="63">
        <v>2655.0219729999999</v>
      </c>
      <c r="S42" s="63">
        <v>2668.2773440000001</v>
      </c>
      <c r="T42" s="63">
        <v>2641.2924800000001</v>
      </c>
      <c r="U42" s="63">
        <v>2707.3671880000002</v>
      </c>
      <c r="V42" s="63">
        <v>2721.9702149999998</v>
      </c>
      <c r="W42" s="63">
        <v>2732.180664</v>
      </c>
      <c r="X42" s="63">
        <v>2716.4663089999999</v>
      </c>
      <c r="Y42" s="63">
        <v>2739.0878910000001</v>
      </c>
      <c r="Z42" s="63">
        <v>2754.8327640000002</v>
      </c>
      <c r="AA42" s="63">
        <v>2762.2890619999998</v>
      </c>
      <c r="AB42" s="63">
        <v>2779.8869629999999</v>
      </c>
      <c r="AC42" s="63">
        <v>2816.891846</v>
      </c>
      <c r="AD42" s="63">
        <v>2805.6879880000001</v>
      </c>
      <c r="AE42" s="63">
        <v>2853.0463869999999</v>
      </c>
      <c r="AF42" s="63">
        <v>2887.9033199999999</v>
      </c>
      <c r="AG42" s="63">
        <v>2902.8034670000002</v>
      </c>
      <c r="AH42" s="63">
        <v>2926.908203</v>
      </c>
      <c r="AI42" s="63">
        <v>9.1399999999999999E-4</v>
      </c>
      <c r="AJ42" s="63"/>
      <c r="AK42" s="60"/>
    </row>
    <row r="43" spans="1:37" ht="15" customHeight="1" x14ac:dyDescent="0.45"/>
    <row r="44" spans="1:37" ht="15" customHeight="1" x14ac:dyDescent="0.45">
      <c r="B44" s="53" t="s">
        <v>261</v>
      </c>
    </row>
    <row r="45" spans="1:37" ht="15" customHeight="1" x14ac:dyDescent="0.45">
      <c r="A45" s="6" t="s">
        <v>504</v>
      </c>
      <c r="B45" s="53" t="s">
        <v>262</v>
      </c>
      <c r="C45" s="59">
        <v>202.52354399999999</v>
      </c>
      <c r="D45" s="59">
        <v>202.56601000000001</v>
      </c>
      <c r="E45" s="59">
        <v>191.30642700000001</v>
      </c>
      <c r="F45" s="59">
        <v>192.091736</v>
      </c>
      <c r="G45" s="59">
        <v>190.62446600000001</v>
      </c>
      <c r="H45" s="59">
        <v>187.01068100000001</v>
      </c>
      <c r="I45" s="59">
        <v>186.74189799999999</v>
      </c>
      <c r="J45" s="59">
        <v>188.40772999999999</v>
      </c>
      <c r="K45" s="59">
        <v>183.20396400000001</v>
      </c>
      <c r="L45" s="59">
        <v>186.73452800000001</v>
      </c>
      <c r="M45" s="59">
        <v>186.69134500000001</v>
      </c>
      <c r="N45" s="59">
        <v>185.24632299999999</v>
      </c>
      <c r="O45" s="59">
        <v>184.704376</v>
      </c>
      <c r="P45" s="59">
        <v>185.337479</v>
      </c>
      <c r="Q45" s="59">
        <v>182.944412</v>
      </c>
      <c r="R45" s="59">
        <v>186.79620399999999</v>
      </c>
      <c r="S45" s="59">
        <v>187.39762899999999</v>
      </c>
      <c r="T45" s="59">
        <v>185.68073999999999</v>
      </c>
      <c r="U45" s="59">
        <v>189.45002700000001</v>
      </c>
      <c r="V45" s="59">
        <v>190.295624</v>
      </c>
      <c r="W45" s="59">
        <v>190.938782</v>
      </c>
      <c r="X45" s="59">
        <v>189.80467200000001</v>
      </c>
      <c r="Y45" s="59">
        <v>191.05157500000001</v>
      </c>
      <c r="Z45" s="59">
        <v>192.08062699999999</v>
      </c>
      <c r="AA45" s="59">
        <v>192.37312299999999</v>
      </c>
      <c r="AB45" s="59">
        <v>193.33122299999999</v>
      </c>
      <c r="AC45" s="59">
        <v>195.46009799999999</v>
      </c>
      <c r="AD45" s="59">
        <v>194.893845</v>
      </c>
      <c r="AE45" s="59">
        <v>197.46821600000001</v>
      </c>
      <c r="AF45" s="59">
        <v>199.519791</v>
      </c>
      <c r="AG45" s="59">
        <v>200.24610899999999</v>
      </c>
      <c r="AH45" s="59">
        <v>202.40266399999999</v>
      </c>
      <c r="AI45" s="59">
        <v>-1.9000000000000001E-5</v>
      </c>
      <c r="AJ45" s="59"/>
      <c r="AK45" s="60"/>
    </row>
    <row r="46" spans="1:37" ht="15" customHeight="1" x14ac:dyDescent="0.45"/>
    <row r="47" spans="1:37" ht="15" customHeight="1" x14ac:dyDescent="0.45"/>
    <row r="48" spans="1:37" ht="15" customHeight="1" x14ac:dyDescent="0.45">
      <c r="B48" s="53" t="s">
        <v>263</v>
      </c>
    </row>
    <row r="49" spans="1:37" x14ac:dyDescent="0.45">
      <c r="B49" s="53" t="s">
        <v>264</v>
      </c>
    </row>
    <row r="50" spans="1:37" ht="15" customHeight="1" x14ac:dyDescent="0.45">
      <c r="A50" s="6" t="s">
        <v>505</v>
      </c>
      <c r="B50" s="54" t="s">
        <v>30</v>
      </c>
      <c r="C50" s="64">
        <v>0.25261899999999998</v>
      </c>
      <c r="D50" s="64">
        <v>0.239647</v>
      </c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0</v>
      </c>
      <c r="U50" s="64">
        <v>0</v>
      </c>
      <c r="V50" s="64">
        <v>0</v>
      </c>
      <c r="W50" s="64">
        <v>0</v>
      </c>
      <c r="X50" s="64">
        <v>0</v>
      </c>
      <c r="Y50" s="64">
        <v>0</v>
      </c>
      <c r="Z50" s="64">
        <v>0</v>
      </c>
      <c r="AA50" s="64">
        <v>0</v>
      </c>
      <c r="AB50" s="64">
        <v>0</v>
      </c>
      <c r="AC50" s="64">
        <v>0</v>
      </c>
      <c r="AD50" s="64">
        <v>0</v>
      </c>
      <c r="AE50" s="64">
        <v>0</v>
      </c>
      <c r="AF50" s="64">
        <v>0</v>
      </c>
      <c r="AG50" s="64">
        <v>0</v>
      </c>
      <c r="AH50" s="64">
        <v>0</v>
      </c>
      <c r="AI50" s="64" t="s">
        <v>131</v>
      </c>
      <c r="AJ50" s="64"/>
      <c r="AK50" s="56"/>
    </row>
    <row r="51" spans="1:37" x14ac:dyDescent="0.45">
      <c r="A51" s="6" t="s">
        <v>506</v>
      </c>
      <c r="B51" s="54" t="s">
        <v>31</v>
      </c>
      <c r="C51" s="64">
        <v>0.40003300000000003</v>
      </c>
      <c r="D51" s="64">
        <v>0.37949100000000002</v>
      </c>
      <c r="E51" s="64">
        <v>0</v>
      </c>
      <c r="F51" s="64">
        <v>0</v>
      </c>
      <c r="G51" s="64">
        <v>0</v>
      </c>
      <c r="H51" s="64">
        <v>0</v>
      </c>
      <c r="I51" s="64">
        <v>0</v>
      </c>
      <c r="J51" s="64">
        <v>0</v>
      </c>
      <c r="K51" s="64">
        <v>0</v>
      </c>
      <c r="L51" s="64">
        <v>0</v>
      </c>
      <c r="M51" s="64">
        <v>0</v>
      </c>
      <c r="N51" s="64">
        <v>0</v>
      </c>
      <c r="O51" s="64">
        <v>0</v>
      </c>
      <c r="P51" s="64">
        <v>0</v>
      </c>
      <c r="Q51" s="64">
        <v>0</v>
      </c>
      <c r="R51" s="64">
        <v>0</v>
      </c>
      <c r="S51" s="64">
        <v>0</v>
      </c>
      <c r="T51" s="64">
        <v>0</v>
      </c>
      <c r="U51" s="64">
        <v>0</v>
      </c>
      <c r="V51" s="64">
        <v>0</v>
      </c>
      <c r="W51" s="64">
        <v>0</v>
      </c>
      <c r="X51" s="64">
        <v>0</v>
      </c>
      <c r="Y51" s="64">
        <v>0</v>
      </c>
      <c r="Z51" s="64">
        <v>0</v>
      </c>
      <c r="AA51" s="64">
        <v>0</v>
      </c>
      <c r="AB51" s="64">
        <v>0</v>
      </c>
      <c r="AC51" s="64">
        <v>0</v>
      </c>
      <c r="AD51" s="64">
        <v>0</v>
      </c>
      <c r="AE51" s="64">
        <v>0</v>
      </c>
      <c r="AF51" s="64">
        <v>0</v>
      </c>
      <c r="AG51" s="64">
        <v>0</v>
      </c>
      <c r="AH51" s="64">
        <v>0</v>
      </c>
      <c r="AI51" s="64" t="s">
        <v>131</v>
      </c>
      <c r="AJ51" s="64"/>
      <c r="AK51" s="56"/>
    </row>
    <row r="52" spans="1:37" x14ac:dyDescent="0.45">
      <c r="A52" s="6" t="s">
        <v>507</v>
      </c>
      <c r="B52" s="54" t="s">
        <v>258</v>
      </c>
      <c r="C52" s="64">
        <v>1.3214060000000001</v>
      </c>
      <c r="D52" s="64">
        <v>1.2535499999999999</v>
      </c>
      <c r="E52" s="64">
        <v>0</v>
      </c>
      <c r="F52" s="64">
        <v>0</v>
      </c>
      <c r="G52" s="64">
        <v>0</v>
      </c>
      <c r="H52" s="64">
        <v>0</v>
      </c>
      <c r="I52" s="64">
        <v>0</v>
      </c>
      <c r="J52" s="64">
        <v>0</v>
      </c>
      <c r="K52" s="64">
        <v>0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64">
        <v>0</v>
      </c>
      <c r="S52" s="64">
        <v>0</v>
      </c>
      <c r="T52" s="64">
        <v>0</v>
      </c>
      <c r="U52" s="64">
        <v>0</v>
      </c>
      <c r="V52" s="64">
        <v>0</v>
      </c>
      <c r="W52" s="64">
        <v>0</v>
      </c>
      <c r="X52" s="64">
        <v>0</v>
      </c>
      <c r="Y52" s="64">
        <v>0</v>
      </c>
      <c r="Z52" s="64">
        <v>0</v>
      </c>
      <c r="AA52" s="64">
        <v>0</v>
      </c>
      <c r="AB52" s="64">
        <v>0</v>
      </c>
      <c r="AC52" s="64">
        <v>0</v>
      </c>
      <c r="AD52" s="64">
        <v>0</v>
      </c>
      <c r="AE52" s="64">
        <v>0</v>
      </c>
      <c r="AF52" s="64">
        <v>0</v>
      </c>
      <c r="AG52" s="64">
        <v>0</v>
      </c>
      <c r="AH52" s="64">
        <v>0</v>
      </c>
      <c r="AI52" s="64" t="s">
        <v>131</v>
      </c>
      <c r="AJ52" s="64"/>
      <c r="AK52" s="56"/>
    </row>
    <row r="53" spans="1:37" ht="15" customHeight="1" x14ac:dyDescent="0.45">
      <c r="A53" s="6" t="s">
        <v>508</v>
      </c>
      <c r="B53" s="54" t="s">
        <v>32</v>
      </c>
      <c r="C53" s="64">
        <v>81.197425999999993</v>
      </c>
      <c r="D53" s="64">
        <v>78.604965000000007</v>
      </c>
      <c r="E53" s="64">
        <v>77.933311000000003</v>
      </c>
      <c r="F53" s="64">
        <v>76.840057000000002</v>
      </c>
      <c r="G53" s="64">
        <v>76.506041999999994</v>
      </c>
      <c r="H53" s="64">
        <v>75.158096</v>
      </c>
      <c r="I53" s="64">
        <v>75.419906999999995</v>
      </c>
      <c r="J53" s="64">
        <v>74.581215</v>
      </c>
      <c r="K53" s="64">
        <v>75.260077999999993</v>
      </c>
      <c r="L53" s="64">
        <v>75.092308000000003</v>
      </c>
      <c r="M53" s="64">
        <v>75.329926</v>
      </c>
      <c r="N53" s="64">
        <v>76.425156000000001</v>
      </c>
      <c r="O53" s="64">
        <v>76.107879999999994</v>
      </c>
      <c r="P53" s="64">
        <v>76.167289999999994</v>
      </c>
      <c r="Q53" s="64">
        <v>77.004501000000005</v>
      </c>
      <c r="R53" s="64">
        <v>76.482017999999997</v>
      </c>
      <c r="S53" s="64">
        <v>76.15889</v>
      </c>
      <c r="T53" s="64">
        <v>77.151923999999994</v>
      </c>
      <c r="U53" s="64">
        <v>76.509574999999998</v>
      </c>
      <c r="V53" s="64">
        <v>76.413573999999997</v>
      </c>
      <c r="W53" s="64">
        <v>76.626518000000004</v>
      </c>
      <c r="X53" s="64">
        <v>77.692397999999997</v>
      </c>
      <c r="Y53" s="64">
        <v>77.425399999999996</v>
      </c>
      <c r="Z53" s="64">
        <v>78.278671000000003</v>
      </c>
      <c r="AA53" s="64">
        <v>78.467506</v>
      </c>
      <c r="AB53" s="64">
        <v>78.639137000000005</v>
      </c>
      <c r="AC53" s="64">
        <v>79.083488000000003</v>
      </c>
      <c r="AD53" s="64">
        <v>79.618583999999998</v>
      </c>
      <c r="AE53" s="64">
        <v>80.260452000000001</v>
      </c>
      <c r="AF53" s="64">
        <v>80.513549999999995</v>
      </c>
      <c r="AG53" s="64">
        <v>80.491660999999993</v>
      </c>
      <c r="AH53" s="64">
        <v>81.500488000000004</v>
      </c>
      <c r="AI53" s="64">
        <v>1.2E-4</v>
      </c>
      <c r="AJ53" s="64"/>
      <c r="AK53" s="56"/>
    </row>
    <row r="54" spans="1:37" ht="15" customHeight="1" x14ac:dyDescent="0.45">
      <c r="A54" s="6" t="s">
        <v>509</v>
      </c>
      <c r="B54" s="54" t="s">
        <v>259</v>
      </c>
      <c r="C54" s="64">
        <v>220.97316000000001</v>
      </c>
      <c r="D54" s="64">
        <v>209.62588500000001</v>
      </c>
      <c r="E54" s="64">
        <v>210.55311599999999</v>
      </c>
      <c r="F54" s="64">
        <v>210.102509</v>
      </c>
      <c r="G54" s="64">
        <v>209.622986</v>
      </c>
      <c r="H54" s="64">
        <v>203.80612199999999</v>
      </c>
      <c r="I54" s="64">
        <v>204.817047</v>
      </c>
      <c r="J54" s="64">
        <v>206.928482</v>
      </c>
      <c r="K54" s="64">
        <v>198.84761</v>
      </c>
      <c r="L54" s="64">
        <v>208.080231</v>
      </c>
      <c r="M54" s="64">
        <v>209.23985300000001</v>
      </c>
      <c r="N54" s="64">
        <v>210.09419299999999</v>
      </c>
      <c r="O54" s="64">
        <v>209.87619000000001</v>
      </c>
      <c r="P54" s="64">
        <v>209.962234</v>
      </c>
      <c r="Q54" s="64">
        <v>203.86875900000001</v>
      </c>
      <c r="R54" s="64">
        <v>210.10522499999999</v>
      </c>
      <c r="S54" s="64">
        <v>210.05978400000001</v>
      </c>
      <c r="T54" s="64">
        <v>207.07989499999999</v>
      </c>
      <c r="U54" s="64">
        <v>207.553482</v>
      </c>
      <c r="V54" s="64">
        <v>207.53114299999999</v>
      </c>
      <c r="W54" s="64">
        <v>208.004456</v>
      </c>
      <c r="X54" s="64">
        <v>201.019363</v>
      </c>
      <c r="Y54" s="64">
        <v>201.31442300000001</v>
      </c>
      <c r="Z54" s="64">
        <v>201.143494</v>
      </c>
      <c r="AA54" s="64">
        <v>201.807343</v>
      </c>
      <c r="AB54" s="64">
        <v>201.798599</v>
      </c>
      <c r="AC54" s="64">
        <v>203.521378</v>
      </c>
      <c r="AD54" s="64">
        <v>202.812454</v>
      </c>
      <c r="AE54" s="64">
        <v>204.36674500000001</v>
      </c>
      <c r="AF54" s="64">
        <v>205.46972700000001</v>
      </c>
      <c r="AG54" s="64">
        <v>205.78460699999999</v>
      </c>
      <c r="AH54" s="64">
        <v>208.26947000000001</v>
      </c>
      <c r="AI54" s="64">
        <v>-1.908E-3</v>
      </c>
      <c r="AJ54" s="64"/>
      <c r="AK54" s="56"/>
    </row>
    <row r="55" spans="1:37" ht="15" customHeight="1" x14ac:dyDescent="0.45">
      <c r="A55" s="6" t="s">
        <v>510</v>
      </c>
      <c r="B55" s="54" t="s">
        <v>33</v>
      </c>
      <c r="C55" s="64">
        <v>0.83711400000000002</v>
      </c>
      <c r="D55" s="64">
        <v>0.79412700000000003</v>
      </c>
      <c r="E55" s="64">
        <v>1.709E-3</v>
      </c>
      <c r="F55" s="64">
        <v>2.5963E-2</v>
      </c>
      <c r="G55" s="64">
        <v>0.15054000000000001</v>
      </c>
      <c r="H55" s="64">
        <v>2.5330000000000001E-3</v>
      </c>
      <c r="I55" s="64">
        <v>0.16684199999999999</v>
      </c>
      <c r="J55" s="64">
        <v>1.3396999999999999E-2</v>
      </c>
      <c r="K55" s="64">
        <v>0</v>
      </c>
      <c r="L55" s="64">
        <v>3.0000000000000001E-6</v>
      </c>
      <c r="M55" s="64">
        <v>1.3729E-2</v>
      </c>
      <c r="N55" s="64">
        <v>2.9505E-2</v>
      </c>
      <c r="O55" s="64">
        <v>2.3758000000000001E-2</v>
      </c>
      <c r="P55" s="64">
        <v>4.3999000000000003E-2</v>
      </c>
      <c r="Q55" s="64">
        <v>0</v>
      </c>
      <c r="R55" s="64">
        <v>2.1184999999999999E-2</v>
      </c>
      <c r="S55" s="64">
        <v>1.3854E-2</v>
      </c>
      <c r="T55" s="64">
        <v>1.1738999999999999E-2</v>
      </c>
      <c r="U55" s="64">
        <v>9.4210000000000006E-3</v>
      </c>
      <c r="V55" s="64">
        <v>2.0656000000000001E-2</v>
      </c>
      <c r="W55" s="64">
        <v>2.5204000000000001E-2</v>
      </c>
      <c r="X55" s="64">
        <v>1.2459999999999999E-3</v>
      </c>
      <c r="Y55" s="64">
        <v>3.5100000000000002E-4</v>
      </c>
      <c r="Z55" s="64">
        <v>0</v>
      </c>
      <c r="AA55" s="64">
        <v>2.7320000000000001E-3</v>
      </c>
      <c r="AB55" s="64">
        <v>3.8400000000000001E-4</v>
      </c>
      <c r="AC55" s="64">
        <v>9.8999999999999994E-5</v>
      </c>
      <c r="AD55" s="64">
        <v>0</v>
      </c>
      <c r="AE55" s="64">
        <v>4.5149999999999999E-3</v>
      </c>
      <c r="AF55" s="64">
        <v>1.3788E-2</v>
      </c>
      <c r="AG55" s="64">
        <v>2.4528000000000001E-2</v>
      </c>
      <c r="AH55" s="64">
        <v>1.5708E-2</v>
      </c>
      <c r="AI55" s="64">
        <v>-0.120368</v>
      </c>
      <c r="AJ55" s="64"/>
      <c r="AK55" s="56"/>
    </row>
    <row r="56" spans="1:37" ht="15" customHeight="1" x14ac:dyDescent="0.45">
      <c r="A56" s="6" t="s">
        <v>511</v>
      </c>
      <c r="B56" s="54" t="s">
        <v>85</v>
      </c>
      <c r="C56" s="64">
        <v>304.98178100000001</v>
      </c>
      <c r="D56" s="64">
        <v>290.89767499999999</v>
      </c>
      <c r="E56" s="64">
        <v>288.48812900000001</v>
      </c>
      <c r="F56" s="64">
        <v>286.96853599999997</v>
      </c>
      <c r="G56" s="64">
        <v>286.27957199999997</v>
      </c>
      <c r="H56" s="64">
        <v>278.96676600000001</v>
      </c>
      <c r="I56" s="64">
        <v>280.40377799999999</v>
      </c>
      <c r="J56" s="64">
        <v>281.52310199999999</v>
      </c>
      <c r="K56" s="64">
        <v>274.10769699999997</v>
      </c>
      <c r="L56" s="64">
        <v>283.17254600000001</v>
      </c>
      <c r="M56" s="64">
        <v>284.58349600000003</v>
      </c>
      <c r="N56" s="64">
        <v>286.54885899999999</v>
      </c>
      <c r="O56" s="64">
        <v>286.00784299999998</v>
      </c>
      <c r="P56" s="64">
        <v>286.17352299999999</v>
      </c>
      <c r="Q56" s="64">
        <v>280.87326000000002</v>
      </c>
      <c r="R56" s="64">
        <v>286.608429</v>
      </c>
      <c r="S56" s="64">
        <v>286.23254400000002</v>
      </c>
      <c r="T56" s="64">
        <v>284.243561</v>
      </c>
      <c r="U56" s="64">
        <v>284.07247899999999</v>
      </c>
      <c r="V56" s="64">
        <v>283.96536300000002</v>
      </c>
      <c r="W56" s="64">
        <v>284.65618899999998</v>
      </c>
      <c r="X56" s="64">
        <v>278.71301299999999</v>
      </c>
      <c r="Y56" s="64">
        <v>278.74017300000003</v>
      </c>
      <c r="Z56" s="64">
        <v>279.42218000000003</v>
      </c>
      <c r="AA56" s="64">
        <v>280.27758799999998</v>
      </c>
      <c r="AB56" s="64">
        <v>280.43814099999997</v>
      </c>
      <c r="AC56" s="64">
        <v>282.60494999999997</v>
      </c>
      <c r="AD56" s="64">
        <v>282.43103000000002</v>
      </c>
      <c r="AE56" s="64">
        <v>284.63171399999999</v>
      </c>
      <c r="AF56" s="64">
        <v>285.99707000000001</v>
      </c>
      <c r="AG56" s="64">
        <v>286.30081200000001</v>
      </c>
      <c r="AH56" s="64">
        <v>289.78567500000003</v>
      </c>
      <c r="AI56" s="64">
        <v>-1.647E-3</v>
      </c>
      <c r="AJ56" s="64"/>
      <c r="AK56" s="56"/>
    </row>
    <row r="57" spans="1:37" ht="15" customHeight="1" x14ac:dyDescent="0.45">
      <c r="A57" s="6" t="s">
        <v>512</v>
      </c>
      <c r="B57" s="54" t="s">
        <v>34</v>
      </c>
      <c r="C57" s="64">
        <v>114.146118</v>
      </c>
      <c r="D57" s="64">
        <v>108.284576</v>
      </c>
      <c r="E57" s="64">
        <v>90.330466999999999</v>
      </c>
      <c r="F57" s="64">
        <v>91.362137000000004</v>
      </c>
      <c r="G57" s="64">
        <v>91.415420999999995</v>
      </c>
      <c r="H57" s="64">
        <v>94.780586</v>
      </c>
      <c r="I57" s="64">
        <v>91.712508999999997</v>
      </c>
      <c r="J57" s="64">
        <v>93.975371999999993</v>
      </c>
      <c r="K57" s="64">
        <v>93.446342000000001</v>
      </c>
      <c r="L57" s="64">
        <v>92.113831000000005</v>
      </c>
      <c r="M57" s="64">
        <v>91.754936000000001</v>
      </c>
      <c r="N57" s="64">
        <v>85.465462000000002</v>
      </c>
      <c r="O57" s="64">
        <v>84.047989000000001</v>
      </c>
      <c r="P57" s="64">
        <v>85.989136000000002</v>
      </c>
      <c r="Q57" s="64">
        <v>87.157684000000003</v>
      </c>
      <c r="R57" s="64">
        <v>89.466194000000002</v>
      </c>
      <c r="S57" s="64">
        <v>90.101356999999993</v>
      </c>
      <c r="T57" s="64">
        <v>89.066215999999997</v>
      </c>
      <c r="U57" s="64">
        <v>96.541908000000006</v>
      </c>
      <c r="V57" s="64">
        <v>96.642478999999994</v>
      </c>
      <c r="W57" s="64">
        <v>96.798659999999998</v>
      </c>
      <c r="X57" s="64">
        <v>100.949539</v>
      </c>
      <c r="Y57" s="64">
        <v>102.582069</v>
      </c>
      <c r="Z57" s="64">
        <v>103.534508</v>
      </c>
      <c r="AA57" s="64">
        <v>104.736504</v>
      </c>
      <c r="AB57" s="64">
        <v>106.247086</v>
      </c>
      <c r="AC57" s="64">
        <v>108.794556</v>
      </c>
      <c r="AD57" s="64">
        <v>107.767937</v>
      </c>
      <c r="AE57" s="64">
        <v>114.686081</v>
      </c>
      <c r="AF57" s="64">
        <v>117.108406</v>
      </c>
      <c r="AG57" s="64">
        <v>119.009972</v>
      </c>
      <c r="AH57" s="64">
        <v>115.644554</v>
      </c>
      <c r="AI57" s="64">
        <v>4.2099999999999999E-4</v>
      </c>
      <c r="AJ57" s="64"/>
      <c r="AK57" s="56"/>
    </row>
    <row r="58" spans="1:37" ht="15" customHeight="1" x14ac:dyDescent="0.45">
      <c r="A58" s="6" t="s">
        <v>513</v>
      </c>
      <c r="B58" s="54" t="s">
        <v>265</v>
      </c>
      <c r="C58" s="64">
        <v>0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4">
        <v>0</v>
      </c>
      <c r="M58" s="64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4">
        <v>0</v>
      </c>
      <c r="T58" s="64">
        <v>0</v>
      </c>
      <c r="U58" s="64">
        <v>0</v>
      </c>
      <c r="V58" s="64">
        <v>0</v>
      </c>
      <c r="W58" s="64">
        <v>0</v>
      </c>
      <c r="X58" s="64">
        <v>0</v>
      </c>
      <c r="Y58" s="64">
        <v>0</v>
      </c>
      <c r="Z58" s="64">
        <v>0</v>
      </c>
      <c r="AA58" s="64">
        <v>0</v>
      </c>
      <c r="AB58" s="64">
        <v>0</v>
      </c>
      <c r="AC58" s="64">
        <v>0</v>
      </c>
      <c r="AD58" s="64">
        <v>0</v>
      </c>
      <c r="AE58" s="64">
        <v>0</v>
      </c>
      <c r="AF58" s="64">
        <v>0</v>
      </c>
      <c r="AG58" s="64">
        <v>0</v>
      </c>
      <c r="AH58" s="64">
        <v>0</v>
      </c>
      <c r="AI58" s="64" t="s">
        <v>131</v>
      </c>
      <c r="AJ58" s="64"/>
      <c r="AK58" s="56"/>
    </row>
    <row r="59" spans="1:37" ht="15" customHeight="1" x14ac:dyDescent="0.45">
      <c r="A59" s="6" t="s">
        <v>514</v>
      </c>
      <c r="B59" s="54" t="s">
        <v>37</v>
      </c>
      <c r="C59" s="64">
        <v>25.648683999999999</v>
      </c>
      <c r="D59" s="64">
        <v>24.331589000000001</v>
      </c>
      <c r="E59" s="64">
        <v>23.631899000000001</v>
      </c>
      <c r="F59" s="64">
        <v>23.413967</v>
      </c>
      <c r="G59" s="64">
        <v>23.225736999999999</v>
      </c>
      <c r="H59" s="64">
        <v>22.496782</v>
      </c>
      <c r="I59" s="64">
        <v>22.449863000000001</v>
      </c>
      <c r="J59" s="64">
        <v>22.575475999999998</v>
      </c>
      <c r="K59" s="64">
        <v>21.748894</v>
      </c>
      <c r="L59" s="64">
        <v>22.236098999999999</v>
      </c>
      <c r="M59" s="64">
        <v>22.303941999999999</v>
      </c>
      <c r="N59" s="64">
        <v>21.819441000000001</v>
      </c>
      <c r="O59" s="64">
        <v>21.621666000000001</v>
      </c>
      <c r="P59" s="64">
        <v>21.699311999999999</v>
      </c>
      <c r="Q59" s="64">
        <v>21.903509</v>
      </c>
      <c r="R59" s="64">
        <v>22.309674999999999</v>
      </c>
      <c r="S59" s="64">
        <v>22.287935000000001</v>
      </c>
      <c r="T59" s="64">
        <v>22.440284999999999</v>
      </c>
      <c r="U59" s="64">
        <v>23.540035</v>
      </c>
      <c r="V59" s="64">
        <v>23.781144999999999</v>
      </c>
      <c r="W59" s="64">
        <v>23.932549000000002</v>
      </c>
      <c r="X59" s="64">
        <v>24.219792999999999</v>
      </c>
      <c r="Y59" s="64">
        <v>24.380801999999999</v>
      </c>
      <c r="Z59" s="64">
        <v>24.510939</v>
      </c>
      <c r="AA59" s="64">
        <v>24.712935999999999</v>
      </c>
      <c r="AB59" s="64">
        <v>24.928276</v>
      </c>
      <c r="AC59" s="64">
        <v>25.168759999999999</v>
      </c>
      <c r="AD59" s="64">
        <v>25.244489999999999</v>
      </c>
      <c r="AE59" s="64">
        <v>25.908382</v>
      </c>
      <c r="AF59" s="64">
        <v>26.402004000000002</v>
      </c>
      <c r="AG59" s="64">
        <v>26.715197</v>
      </c>
      <c r="AH59" s="64">
        <v>27.181792999999999</v>
      </c>
      <c r="AI59" s="64">
        <v>1.874E-3</v>
      </c>
      <c r="AJ59" s="64"/>
      <c r="AK59" s="56"/>
    </row>
    <row r="60" spans="1:37" ht="15" customHeight="1" x14ac:dyDescent="0.45">
      <c r="A60" s="6" t="s">
        <v>515</v>
      </c>
      <c r="B60" s="53" t="s">
        <v>1</v>
      </c>
      <c r="C60" s="63">
        <v>444.77658100000002</v>
      </c>
      <c r="D60" s="63">
        <v>423.51385499999998</v>
      </c>
      <c r="E60" s="63">
        <v>402.45049999999998</v>
      </c>
      <c r="F60" s="63">
        <v>401.74465900000001</v>
      </c>
      <c r="G60" s="63">
        <v>400.92074600000001</v>
      </c>
      <c r="H60" s="63">
        <v>396.24414100000001</v>
      </c>
      <c r="I60" s="63">
        <v>394.56613199999998</v>
      </c>
      <c r="J60" s="63">
        <v>398.07394399999998</v>
      </c>
      <c r="K60" s="63">
        <v>389.30294800000001</v>
      </c>
      <c r="L60" s="63">
        <v>397.52246100000002</v>
      </c>
      <c r="M60" s="63">
        <v>398.64239500000002</v>
      </c>
      <c r="N60" s="63">
        <v>393.83373999999998</v>
      </c>
      <c r="O60" s="63">
        <v>391.67752100000001</v>
      </c>
      <c r="P60" s="63">
        <v>393.86196899999999</v>
      </c>
      <c r="Q60" s="63">
        <v>389.93444799999997</v>
      </c>
      <c r="R60" s="63">
        <v>398.384277</v>
      </c>
      <c r="S60" s="63">
        <v>398.621826</v>
      </c>
      <c r="T60" s="63">
        <v>395.75006100000002</v>
      </c>
      <c r="U60" s="63">
        <v>404.15441900000002</v>
      </c>
      <c r="V60" s="63">
        <v>404.38900799999999</v>
      </c>
      <c r="W60" s="63">
        <v>405.38738999999998</v>
      </c>
      <c r="X60" s="63">
        <v>403.88232399999998</v>
      </c>
      <c r="Y60" s="63">
        <v>405.703033</v>
      </c>
      <c r="Z60" s="63">
        <v>407.46762100000001</v>
      </c>
      <c r="AA60" s="63">
        <v>409.72705100000002</v>
      </c>
      <c r="AB60" s="63">
        <v>411.61352499999998</v>
      </c>
      <c r="AC60" s="63">
        <v>416.56826799999999</v>
      </c>
      <c r="AD60" s="63">
        <v>415.44345099999998</v>
      </c>
      <c r="AE60" s="63">
        <v>425.22619600000002</v>
      </c>
      <c r="AF60" s="63">
        <v>429.50747699999999</v>
      </c>
      <c r="AG60" s="63">
        <v>432.02600100000001</v>
      </c>
      <c r="AH60" s="63">
        <v>432.61203</v>
      </c>
      <c r="AI60" s="63">
        <v>-8.9400000000000005E-4</v>
      </c>
      <c r="AJ60" s="63"/>
      <c r="AK60" s="60"/>
    </row>
    <row r="61" spans="1:37" ht="15" customHeight="1" x14ac:dyDescent="0.45"/>
    <row r="62" spans="1:37" ht="15" customHeight="1" x14ac:dyDescent="0.45">
      <c r="B62" s="53" t="s">
        <v>266</v>
      </c>
    </row>
    <row r="63" spans="1:37" ht="15" customHeight="1" x14ac:dyDescent="0.45">
      <c r="B63" s="53" t="s">
        <v>267</v>
      </c>
    </row>
    <row r="64" spans="1:37" ht="15" customHeight="1" x14ac:dyDescent="0.45">
      <c r="A64" s="6" t="s">
        <v>516</v>
      </c>
      <c r="B64" s="54" t="s">
        <v>268</v>
      </c>
      <c r="C64" s="58">
        <v>4.1980000000000003E-2</v>
      </c>
      <c r="D64" s="58">
        <v>4.1980000000000003E-2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 s="58">
        <v>0</v>
      </c>
      <c r="AA64" s="58">
        <v>0</v>
      </c>
      <c r="AB64" s="58">
        <v>0</v>
      </c>
      <c r="AC64" s="58">
        <v>0</v>
      </c>
      <c r="AD64" s="58">
        <v>0</v>
      </c>
      <c r="AE64" s="58">
        <v>0</v>
      </c>
      <c r="AF64" s="58">
        <v>0</v>
      </c>
      <c r="AG64" s="58">
        <v>0</v>
      </c>
      <c r="AH64" s="58">
        <v>0</v>
      </c>
      <c r="AI64" s="58" t="s">
        <v>131</v>
      </c>
      <c r="AJ64" s="58"/>
      <c r="AK64" s="56"/>
    </row>
    <row r="65" spans="1:37" ht="15" customHeight="1" x14ac:dyDescent="0.45">
      <c r="A65" s="6" t="s">
        <v>517</v>
      </c>
      <c r="B65" s="54" t="s">
        <v>34</v>
      </c>
      <c r="C65" s="58">
        <v>3.1275300000000001</v>
      </c>
      <c r="D65" s="58">
        <v>3.1275300000000001</v>
      </c>
      <c r="E65" s="58">
        <v>3.0209700000000002</v>
      </c>
      <c r="F65" s="58">
        <v>3.0437270000000001</v>
      </c>
      <c r="G65" s="58">
        <v>3.0503070000000001</v>
      </c>
      <c r="H65" s="58">
        <v>3.066144</v>
      </c>
      <c r="I65" s="58">
        <v>3.066144</v>
      </c>
      <c r="J65" s="58">
        <v>3.066144</v>
      </c>
      <c r="K65" s="58">
        <v>3.066144</v>
      </c>
      <c r="L65" s="58">
        <v>3.066144</v>
      </c>
      <c r="M65" s="58">
        <v>3.066144</v>
      </c>
      <c r="N65" s="58">
        <v>3.0394169999999998</v>
      </c>
      <c r="O65" s="58">
        <v>3.044667</v>
      </c>
      <c r="P65" s="58">
        <v>3.064273</v>
      </c>
      <c r="Q65" s="58">
        <v>2.9860099999999998</v>
      </c>
      <c r="R65" s="58">
        <v>3.032063</v>
      </c>
      <c r="S65" s="58">
        <v>3.0478909999999999</v>
      </c>
      <c r="T65" s="58">
        <v>3.024708</v>
      </c>
      <c r="U65" s="58">
        <v>2.981125</v>
      </c>
      <c r="V65" s="58">
        <v>2.982504</v>
      </c>
      <c r="W65" s="58">
        <v>2.9887190000000001</v>
      </c>
      <c r="X65" s="58">
        <v>2.9409930000000002</v>
      </c>
      <c r="Y65" s="58">
        <v>2.9437690000000001</v>
      </c>
      <c r="Z65" s="58">
        <v>2.9675419999999999</v>
      </c>
      <c r="AA65" s="58">
        <v>2.9742139999999999</v>
      </c>
      <c r="AB65" s="58">
        <v>2.9785590000000002</v>
      </c>
      <c r="AC65" s="58">
        <v>3.0404019999999998</v>
      </c>
      <c r="AD65" s="58">
        <v>3.0121669999999998</v>
      </c>
      <c r="AE65" s="58">
        <v>3.0635089999999998</v>
      </c>
      <c r="AF65" s="58">
        <v>3.066144</v>
      </c>
      <c r="AG65" s="58">
        <v>3.066144</v>
      </c>
      <c r="AH65" s="58">
        <v>3.066144</v>
      </c>
      <c r="AI65" s="58">
        <v>-6.3900000000000003E-4</v>
      </c>
      <c r="AJ65" s="58"/>
      <c r="AK65" s="56"/>
    </row>
    <row r="66" spans="1:37" ht="15" customHeight="1" x14ac:dyDescent="0.45">
      <c r="A66" s="6" t="s">
        <v>518</v>
      </c>
      <c r="B66" s="54" t="s">
        <v>269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58">
        <v>0</v>
      </c>
      <c r="AC66" s="58">
        <v>0</v>
      </c>
      <c r="AD66" s="58">
        <v>0</v>
      </c>
      <c r="AE66" s="58">
        <v>0</v>
      </c>
      <c r="AF66" s="58">
        <v>0</v>
      </c>
      <c r="AG66" s="58">
        <v>0</v>
      </c>
      <c r="AH66" s="58">
        <v>0</v>
      </c>
      <c r="AI66" s="58" t="s">
        <v>131</v>
      </c>
      <c r="AJ66" s="58"/>
      <c r="AK66" s="56"/>
    </row>
    <row r="67" spans="1:37" ht="15" customHeight="1" x14ac:dyDescent="0.45">
      <c r="A67" s="6" t="s">
        <v>519</v>
      </c>
      <c r="B67" s="54" t="s">
        <v>270</v>
      </c>
      <c r="C67" s="58">
        <v>1.62185</v>
      </c>
      <c r="D67" s="58">
        <v>1.62185</v>
      </c>
      <c r="E67" s="58">
        <v>1.8912819999999999</v>
      </c>
      <c r="F67" s="58">
        <v>1.902644</v>
      </c>
      <c r="G67" s="58">
        <v>1.905929</v>
      </c>
      <c r="H67" s="58">
        <v>1.913835</v>
      </c>
      <c r="I67" s="58">
        <v>1.913835</v>
      </c>
      <c r="J67" s="58">
        <v>1.913835</v>
      </c>
      <c r="K67" s="58">
        <v>1.913835</v>
      </c>
      <c r="L67" s="58">
        <v>1.913835</v>
      </c>
      <c r="M67" s="58">
        <v>1.913835</v>
      </c>
      <c r="N67" s="58">
        <v>1.9004920000000001</v>
      </c>
      <c r="O67" s="58">
        <v>1.9031130000000001</v>
      </c>
      <c r="P67" s="58">
        <v>1.912901</v>
      </c>
      <c r="Q67" s="58">
        <v>1.873829</v>
      </c>
      <c r="R67" s="58">
        <v>1.8968210000000001</v>
      </c>
      <c r="S67" s="58">
        <v>1.9047229999999999</v>
      </c>
      <c r="T67" s="58">
        <v>1.893149</v>
      </c>
      <c r="U67" s="58">
        <v>1.8713900000000001</v>
      </c>
      <c r="V67" s="58">
        <v>1.8720779999999999</v>
      </c>
      <c r="W67" s="58">
        <v>1.875181</v>
      </c>
      <c r="X67" s="58">
        <v>1.8513539999999999</v>
      </c>
      <c r="Y67" s="58">
        <v>1.8527400000000001</v>
      </c>
      <c r="Z67" s="58">
        <v>1.8646659999999999</v>
      </c>
      <c r="AA67" s="58">
        <v>1.8681270000000001</v>
      </c>
      <c r="AB67" s="58">
        <v>1.8703350000000001</v>
      </c>
      <c r="AC67" s="58">
        <v>1.901268</v>
      </c>
      <c r="AD67" s="58">
        <v>1.9267319999999999</v>
      </c>
      <c r="AE67" s="58">
        <v>1.9550650000000001</v>
      </c>
      <c r="AF67" s="58">
        <v>1.966404</v>
      </c>
      <c r="AG67" s="58">
        <v>1.9839519999999999</v>
      </c>
      <c r="AH67" s="58">
        <v>1.9881709999999999</v>
      </c>
      <c r="AI67" s="58">
        <v>6.5909999999999996E-3</v>
      </c>
      <c r="AJ67" s="58"/>
      <c r="AK67" s="56"/>
    </row>
    <row r="68" spans="1:37" ht="15" customHeight="1" x14ac:dyDescent="0.45">
      <c r="A68" s="6" t="s">
        <v>520</v>
      </c>
      <c r="B68" s="53" t="s">
        <v>260</v>
      </c>
      <c r="C68" s="65">
        <v>4.7913600000000001</v>
      </c>
      <c r="D68" s="65">
        <v>4.7913600000000001</v>
      </c>
      <c r="E68" s="65">
        <v>4.9122519999999996</v>
      </c>
      <c r="F68" s="65">
        <v>4.9463710000000001</v>
      </c>
      <c r="G68" s="65">
        <v>4.9562359999999996</v>
      </c>
      <c r="H68" s="65">
        <v>4.9799790000000002</v>
      </c>
      <c r="I68" s="65">
        <v>4.9799790000000002</v>
      </c>
      <c r="J68" s="65">
        <v>4.9799790000000002</v>
      </c>
      <c r="K68" s="65">
        <v>4.9799790000000002</v>
      </c>
      <c r="L68" s="65">
        <v>4.9799790000000002</v>
      </c>
      <c r="M68" s="65">
        <v>4.9799790000000002</v>
      </c>
      <c r="N68" s="65">
        <v>4.9399090000000001</v>
      </c>
      <c r="O68" s="65">
        <v>4.947781</v>
      </c>
      <c r="P68" s="65">
        <v>4.9771739999999998</v>
      </c>
      <c r="Q68" s="65">
        <v>4.8598379999999999</v>
      </c>
      <c r="R68" s="65">
        <v>4.928884</v>
      </c>
      <c r="S68" s="65">
        <v>4.9526139999999996</v>
      </c>
      <c r="T68" s="65">
        <v>4.9178569999999997</v>
      </c>
      <c r="U68" s="65">
        <v>4.8525150000000004</v>
      </c>
      <c r="V68" s="65">
        <v>4.8545819999999997</v>
      </c>
      <c r="W68" s="65">
        <v>4.8639000000000001</v>
      </c>
      <c r="X68" s="65">
        <v>4.7923470000000004</v>
      </c>
      <c r="Y68" s="65">
        <v>4.7965090000000004</v>
      </c>
      <c r="Z68" s="65">
        <v>4.8322089999999998</v>
      </c>
      <c r="AA68" s="65">
        <v>4.8423410000000002</v>
      </c>
      <c r="AB68" s="65">
        <v>4.8488949999999997</v>
      </c>
      <c r="AC68" s="65">
        <v>4.9416700000000002</v>
      </c>
      <c r="AD68" s="65">
        <v>4.9388990000000002</v>
      </c>
      <c r="AE68" s="65">
        <v>5.0185750000000002</v>
      </c>
      <c r="AF68" s="65">
        <v>5.0325470000000001</v>
      </c>
      <c r="AG68" s="65">
        <v>5.0500949999999998</v>
      </c>
      <c r="AH68" s="65">
        <v>5.0543139999999998</v>
      </c>
      <c r="AI68" s="65">
        <v>1.725E-3</v>
      </c>
      <c r="AJ68" s="65"/>
      <c r="AK68" s="60"/>
    </row>
    <row r="69" spans="1:37" ht="15" customHeight="1" x14ac:dyDescent="0.45">
      <c r="B69" s="53" t="s">
        <v>271</v>
      </c>
    </row>
    <row r="70" spans="1:37" x14ac:dyDescent="0.45">
      <c r="A70" s="6" t="s">
        <v>521</v>
      </c>
      <c r="B70" s="54" t="s">
        <v>268</v>
      </c>
      <c r="C70" s="58">
        <v>0.17338000000000001</v>
      </c>
      <c r="D70" s="58">
        <v>0.17338000000000001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 t="s">
        <v>131</v>
      </c>
      <c r="AJ70" s="58"/>
      <c r="AK70" s="56"/>
    </row>
    <row r="71" spans="1:37" ht="15" customHeight="1" x14ac:dyDescent="0.45">
      <c r="A71" s="6" t="s">
        <v>522</v>
      </c>
      <c r="B71" s="54" t="s">
        <v>34</v>
      </c>
      <c r="C71" s="58">
        <v>25.571251</v>
      </c>
      <c r="D71" s="58">
        <v>25.571251</v>
      </c>
      <c r="E71" s="58">
        <v>26.463695999999999</v>
      </c>
      <c r="F71" s="58">
        <v>26.663049999999998</v>
      </c>
      <c r="G71" s="58">
        <v>26.720690000000001</v>
      </c>
      <c r="H71" s="58">
        <v>26.859417000000001</v>
      </c>
      <c r="I71" s="58">
        <v>26.859417000000001</v>
      </c>
      <c r="J71" s="58">
        <v>26.859417000000001</v>
      </c>
      <c r="K71" s="58">
        <v>26.859417000000001</v>
      </c>
      <c r="L71" s="58">
        <v>26.859417000000001</v>
      </c>
      <c r="M71" s="58">
        <v>26.859417000000001</v>
      </c>
      <c r="N71" s="58">
        <v>26.625294</v>
      </c>
      <c r="O71" s="58">
        <v>26.671284</v>
      </c>
      <c r="P71" s="58">
        <v>26.843029000000001</v>
      </c>
      <c r="Q71" s="58">
        <v>26.157446</v>
      </c>
      <c r="R71" s="58">
        <v>26.560870999999999</v>
      </c>
      <c r="S71" s="58">
        <v>26.699524</v>
      </c>
      <c r="T71" s="58">
        <v>26.496441000000001</v>
      </c>
      <c r="U71" s="58">
        <v>26.114653000000001</v>
      </c>
      <c r="V71" s="58">
        <v>26.126732000000001</v>
      </c>
      <c r="W71" s="58">
        <v>26.181175</v>
      </c>
      <c r="X71" s="58">
        <v>25.763100000000001</v>
      </c>
      <c r="Y71" s="58">
        <v>25.787417999999999</v>
      </c>
      <c r="Z71" s="58">
        <v>25.995667999999998</v>
      </c>
      <c r="AA71" s="58">
        <v>26.054110999999999</v>
      </c>
      <c r="AB71" s="58">
        <v>26.092178000000001</v>
      </c>
      <c r="AC71" s="58">
        <v>26.633925999999999</v>
      </c>
      <c r="AD71" s="58">
        <v>26.386581</v>
      </c>
      <c r="AE71" s="58">
        <v>26.83634</v>
      </c>
      <c r="AF71" s="58">
        <v>26.859417000000001</v>
      </c>
      <c r="AG71" s="58">
        <v>26.859417000000001</v>
      </c>
      <c r="AH71" s="58">
        <v>26.859417000000001</v>
      </c>
      <c r="AI71" s="58">
        <v>1.5870000000000001E-3</v>
      </c>
      <c r="AJ71" s="58"/>
      <c r="AK71" s="56"/>
    </row>
    <row r="72" spans="1:37" x14ac:dyDescent="0.45">
      <c r="A72" s="6" t="s">
        <v>523</v>
      </c>
      <c r="B72" s="54" t="s">
        <v>269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 t="s">
        <v>131</v>
      </c>
      <c r="AJ72" s="58"/>
      <c r="AK72" s="56"/>
    </row>
    <row r="73" spans="1:37" ht="15" customHeight="1" x14ac:dyDescent="0.45">
      <c r="A73" s="6" t="s">
        <v>524</v>
      </c>
      <c r="B73" s="54" t="s">
        <v>270</v>
      </c>
      <c r="C73" s="58">
        <v>10.648740999999999</v>
      </c>
      <c r="D73" s="58">
        <v>10.648740999999999</v>
      </c>
      <c r="E73" s="58">
        <v>13.212009</v>
      </c>
      <c r="F73" s="58">
        <v>13.311538000000001</v>
      </c>
      <c r="G73" s="58">
        <v>13.340313999999999</v>
      </c>
      <c r="H73" s="58">
        <v>13.409573999999999</v>
      </c>
      <c r="I73" s="58">
        <v>13.409573999999999</v>
      </c>
      <c r="J73" s="58">
        <v>13.409573999999999</v>
      </c>
      <c r="K73" s="58">
        <v>13.409573999999999</v>
      </c>
      <c r="L73" s="58">
        <v>13.409573999999999</v>
      </c>
      <c r="M73" s="58">
        <v>13.409573999999999</v>
      </c>
      <c r="N73" s="58">
        <v>13.292688</v>
      </c>
      <c r="O73" s="58">
        <v>13.315649000000001</v>
      </c>
      <c r="P73" s="58">
        <v>13.401392</v>
      </c>
      <c r="Q73" s="58">
        <v>13.059113999999999</v>
      </c>
      <c r="R73" s="58">
        <v>13.260524999999999</v>
      </c>
      <c r="S73" s="58">
        <v>13.329748</v>
      </c>
      <c r="T73" s="58">
        <v>13.228358</v>
      </c>
      <c r="U73" s="58">
        <v>13.037750000000001</v>
      </c>
      <c r="V73" s="58">
        <v>13.043780999999999</v>
      </c>
      <c r="W73" s="58">
        <v>13.070962</v>
      </c>
      <c r="X73" s="58">
        <v>12.862237</v>
      </c>
      <c r="Y73" s="58">
        <v>12.874378</v>
      </c>
      <c r="Z73" s="58">
        <v>12.978346999999999</v>
      </c>
      <c r="AA73" s="58">
        <v>13.007524</v>
      </c>
      <c r="AB73" s="58">
        <v>13.026529999999999</v>
      </c>
      <c r="AC73" s="58">
        <v>13.296998</v>
      </c>
      <c r="AD73" s="58">
        <v>13.173511</v>
      </c>
      <c r="AE73" s="58">
        <v>13.398052</v>
      </c>
      <c r="AF73" s="58">
        <v>13.409573999999999</v>
      </c>
      <c r="AG73" s="58">
        <v>13.409573999999999</v>
      </c>
      <c r="AH73" s="58">
        <v>13.409573999999999</v>
      </c>
      <c r="AI73" s="58">
        <v>7.4640000000000001E-3</v>
      </c>
      <c r="AJ73" s="58"/>
      <c r="AK73" s="56"/>
    </row>
    <row r="74" spans="1:37" ht="15" customHeight="1" x14ac:dyDescent="0.45">
      <c r="A74" s="6" t="s">
        <v>525</v>
      </c>
      <c r="B74" s="53" t="s">
        <v>260</v>
      </c>
      <c r="C74" s="65">
        <v>36.393371999999999</v>
      </c>
      <c r="D74" s="65">
        <v>36.393371999999999</v>
      </c>
      <c r="E74" s="65">
        <v>39.675705000000001</v>
      </c>
      <c r="F74" s="65">
        <v>39.974586000000002</v>
      </c>
      <c r="G74" s="65">
        <v>40.061005000000002</v>
      </c>
      <c r="H74" s="65">
        <v>40.268990000000002</v>
      </c>
      <c r="I74" s="65">
        <v>40.268990000000002</v>
      </c>
      <c r="J74" s="65">
        <v>40.268990000000002</v>
      </c>
      <c r="K74" s="65">
        <v>40.268990000000002</v>
      </c>
      <c r="L74" s="65">
        <v>40.268990000000002</v>
      </c>
      <c r="M74" s="65">
        <v>40.268990000000002</v>
      </c>
      <c r="N74" s="65">
        <v>39.917983999999997</v>
      </c>
      <c r="O74" s="65">
        <v>39.986930999999998</v>
      </c>
      <c r="P74" s="65">
        <v>40.244422999999998</v>
      </c>
      <c r="Q74" s="65">
        <v>39.216560000000001</v>
      </c>
      <c r="R74" s="65">
        <v>39.821396</v>
      </c>
      <c r="S74" s="65">
        <v>40.029274000000001</v>
      </c>
      <c r="T74" s="65">
        <v>39.724800000000002</v>
      </c>
      <c r="U74" s="65">
        <v>39.152405000000002</v>
      </c>
      <c r="V74" s="65">
        <v>39.170513</v>
      </c>
      <c r="W74" s="65">
        <v>39.252136</v>
      </c>
      <c r="X74" s="65">
        <v>38.625335999999997</v>
      </c>
      <c r="Y74" s="65">
        <v>38.661797</v>
      </c>
      <c r="Z74" s="65">
        <v>38.974013999999997</v>
      </c>
      <c r="AA74" s="65">
        <v>39.061638000000002</v>
      </c>
      <c r="AB74" s="65">
        <v>39.11871</v>
      </c>
      <c r="AC74" s="65">
        <v>39.930923</v>
      </c>
      <c r="AD74" s="65">
        <v>39.560093000000002</v>
      </c>
      <c r="AE74" s="65">
        <v>40.234389999999998</v>
      </c>
      <c r="AF74" s="65">
        <v>40.268990000000002</v>
      </c>
      <c r="AG74" s="65">
        <v>40.268990000000002</v>
      </c>
      <c r="AH74" s="65">
        <v>40.268990000000002</v>
      </c>
      <c r="AI74" s="65">
        <v>3.2699999999999999E-3</v>
      </c>
      <c r="AJ74" s="65"/>
      <c r="AK74" s="60"/>
    </row>
    <row r="75" spans="1:37" ht="15" customHeight="1" x14ac:dyDescent="0.45">
      <c r="B75" s="53" t="s">
        <v>272</v>
      </c>
    </row>
    <row r="76" spans="1:37" ht="15" customHeight="1" x14ac:dyDescent="0.45">
      <c r="A76" s="6" t="s">
        <v>526</v>
      </c>
      <c r="B76" s="54" t="s">
        <v>273</v>
      </c>
      <c r="C76" s="58">
        <v>3.1690909999999999</v>
      </c>
      <c r="D76" s="58">
        <v>3.1690909999999999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58">
        <v>0</v>
      </c>
      <c r="AC76" s="58">
        <v>0</v>
      </c>
      <c r="AD76" s="58">
        <v>0</v>
      </c>
      <c r="AE76" s="58">
        <v>0</v>
      </c>
      <c r="AF76" s="58">
        <v>0</v>
      </c>
      <c r="AG76" s="58">
        <v>0</v>
      </c>
      <c r="AH76" s="58">
        <v>0</v>
      </c>
      <c r="AI76" s="58" t="s">
        <v>131</v>
      </c>
      <c r="AJ76" s="58"/>
      <c r="AK76" s="56"/>
    </row>
    <row r="77" spans="1:37" ht="15" customHeight="1" x14ac:dyDescent="0.45">
      <c r="A77" s="6" t="s">
        <v>527</v>
      </c>
      <c r="B77" s="54" t="s">
        <v>274</v>
      </c>
      <c r="C77" s="58">
        <v>33.224280999999998</v>
      </c>
      <c r="D77" s="58">
        <v>33.224280999999998</v>
      </c>
      <c r="E77" s="58">
        <v>39.675705000000001</v>
      </c>
      <c r="F77" s="58">
        <v>39.974586000000002</v>
      </c>
      <c r="G77" s="58">
        <v>40.061005000000002</v>
      </c>
      <c r="H77" s="58">
        <v>40.268990000000002</v>
      </c>
      <c r="I77" s="58">
        <v>40.268990000000002</v>
      </c>
      <c r="J77" s="58">
        <v>40.268990000000002</v>
      </c>
      <c r="K77" s="58">
        <v>40.268990000000002</v>
      </c>
      <c r="L77" s="58">
        <v>40.268990000000002</v>
      </c>
      <c r="M77" s="58">
        <v>40.268990000000002</v>
      </c>
      <c r="N77" s="58">
        <v>39.917983999999997</v>
      </c>
      <c r="O77" s="58">
        <v>39.986930999999998</v>
      </c>
      <c r="P77" s="58">
        <v>40.244419000000001</v>
      </c>
      <c r="Q77" s="58">
        <v>39.216560000000001</v>
      </c>
      <c r="R77" s="58">
        <v>39.821396</v>
      </c>
      <c r="S77" s="58">
        <v>40.029269999999997</v>
      </c>
      <c r="T77" s="58">
        <v>39.724800000000002</v>
      </c>
      <c r="U77" s="58">
        <v>39.152405000000002</v>
      </c>
      <c r="V77" s="58">
        <v>39.170513</v>
      </c>
      <c r="W77" s="58">
        <v>39.252136</v>
      </c>
      <c r="X77" s="58">
        <v>38.625340000000001</v>
      </c>
      <c r="Y77" s="58">
        <v>38.661799999999999</v>
      </c>
      <c r="Z77" s="58">
        <v>38.974018000000001</v>
      </c>
      <c r="AA77" s="58">
        <v>39.061633999999998</v>
      </c>
      <c r="AB77" s="58">
        <v>39.11871</v>
      </c>
      <c r="AC77" s="58">
        <v>39.930923</v>
      </c>
      <c r="AD77" s="58">
        <v>39.560093000000002</v>
      </c>
      <c r="AE77" s="58">
        <v>40.234394000000002</v>
      </c>
      <c r="AF77" s="58">
        <v>40.268990000000002</v>
      </c>
      <c r="AG77" s="58">
        <v>40.268990000000002</v>
      </c>
      <c r="AH77" s="58">
        <v>40.268990000000002</v>
      </c>
      <c r="AI77" s="58">
        <v>6.2220000000000001E-3</v>
      </c>
      <c r="AJ77" s="58"/>
      <c r="AK77" s="56"/>
    </row>
    <row r="78" spans="1:37" ht="15" customHeight="1" x14ac:dyDescent="0.45"/>
    <row r="79" spans="1:37" ht="15" customHeight="1" x14ac:dyDescent="0.45">
      <c r="B79" s="53" t="s">
        <v>275</v>
      </c>
    </row>
    <row r="80" spans="1:37" ht="15" customHeight="1" x14ac:dyDescent="0.45">
      <c r="B80" s="53" t="s">
        <v>276</v>
      </c>
    </row>
    <row r="81" spans="1:37" x14ac:dyDescent="0.45">
      <c r="A81" s="6" t="s">
        <v>528</v>
      </c>
      <c r="B81" s="54" t="s">
        <v>277</v>
      </c>
      <c r="C81" s="64">
        <v>368</v>
      </c>
      <c r="D81" s="64">
        <v>368</v>
      </c>
      <c r="E81" s="64">
        <v>411.64172400000001</v>
      </c>
      <c r="F81" s="64">
        <v>409.17361499999998</v>
      </c>
      <c r="G81" s="64">
        <v>403.58874500000002</v>
      </c>
      <c r="H81" s="64">
        <v>400.24789399999997</v>
      </c>
      <c r="I81" s="64">
        <v>396.73922700000003</v>
      </c>
      <c r="J81" s="64">
        <v>396.15811200000002</v>
      </c>
      <c r="K81" s="64">
        <v>396.810699</v>
      </c>
      <c r="L81" s="64">
        <v>399.874664</v>
      </c>
      <c r="M81" s="64">
        <v>399.234375</v>
      </c>
      <c r="N81" s="64">
        <v>401.16726699999998</v>
      </c>
      <c r="O81" s="64">
        <v>401.74792500000001</v>
      </c>
      <c r="P81" s="64">
        <v>402.37127700000002</v>
      </c>
      <c r="Q81" s="64">
        <v>403.04623400000003</v>
      </c>
      <c r="R81" s="64">
        <v>403.775665</v>
      </c>
      <c r="S81" s="64">
        <v>404.33209199999999</v>
      </c>
      <c r="T81" s="64">
        <v>405.54977400000001</v>
      </c>
      <c r="U81" s="64">
        <v>406.913971</v>
      </c>
      <c r="V81" s="64">
        <v>408.30181900000002</v>
      </c>
      <c r="W81" s="64">
        <v>410.01995799999997</v>
      </c>
      <c r="X81" s="64">
        <v>412.48458900000003</v>
      </c>
      <c r="Y81" s="64">
        <v>415.267944</v>
      </c>
      <c r="Z81" s="64">
        <v>417.93689000000001</v>
      </c>
      <c r="AA81" s="64">
        <v>420.87811299999998</v>
      </c>
      <c r="AB81" s="64">
        <v>421.85021999999998</v>
      </c>
      <c r="AC81" s="64">
        <v>423.59454299999999</v>
      </c>
      <c r="AD81" s="64">
        <v>425.67434700000001</v>
      </c>
      <c r="AE81" s="64">
        <v>428.87927200000001</v>
      </c>
      <c r="AF81" s="64">
        <v>432.471069</v>
      </c>
      <c r="AG81" s="64">
        <v>436.50570699999997</v>
      </c>
      <c r="AH81" s="64">
        <v>441.28826900000001</v>
      </c>
      <c r="AI81" s="64">
        <v>5.8760000000000001E-3</v>
      </c>
      <c r="AJ81" s="64"/>
      <c r="AK81" s="56"/>
    </row>
    <row r="82" spans="1:37" ht="15" customHeight="1" x14ac:dyDescent="0.45">
      <c r="A82" s="6" t="s">
        <v>529</v>
      </c>
      <c r="B82" s="54" t="s">
        <v>278</v>
      </c>
      <c r="C82" s="64">
        <v>24</v>
      </c>
      <c r="D82" s="64">
        <v>24</v>
      </c>
      <c r="E82" s="64">
        <v>32.598557</v>
      </c>
      <c r="F82" s="64">
        <v>32.598557</v>
      </c>
      <c r="G82" s="64">
        <v>32.598557</v>
      </c>
      <c r="H82" s="64">
        <v>32.598557</v>
      </c>
      <c r="I82" s="64">
        <v>32.598557</v>
      </c>
      <c r="J82" s="64">
        <v>32.598557</v>
      </c>
      <c r="K82" s="64">
        <v>32.598557</v>
      </c>
      <c r="L82" s="64">
        <v>32.598557</v>
      </c>
      <c r="M82" s="64">
        <v>32.598557</v>
      </c>
      <c r="N82" s="64">
        <v>32.598557</v>
      </c>
      <c r="O82" s="64">
        <v>32.598557</v>
      </c>
      <c r="P82" s="64">
        <v>32.598557</v>
      </c>
      <c r="Q82" s="64">
        <v>32.598557</v>
      </c>
      <c r="R82" s="64">
        <v>32.598557</v>
      </c>
      <c r="S82" s="64">
        <v>32.598557</v>
      </c>
      <c r="T82" s="64">
        <v>32.598557</v>
      </c>
      <c r="U82" s="64">
        <v>32.598557</v>
      </c>
      <c r="V82" s="64">
        <v>32.598557</v>
      </c>
      <c r="W82" s="64">
        <v>32.598557</v>
      </c>
      <c r="X82" s="64">
        <v>32.598557</v>
      </c>
      <c r="Y82" s="64">
        <v>32.598557</v>
      </c>
      <c r="Z82" s="64">
        <v>32.598557</v>
      </c>
      <c r="AA82" s="64">
        <v>32.598557</v>
      </c>
      <c r="AB82" s="64">
        <v>32.598557</v>
      </c>
      <c r="AC82" s="64">
        <v>32.598557</v>
      </c>
      <c r="AD82" s="64">
        <v>32.598557</v>
      </c>
      <c r="AE82" s="64">
        <v>32.598557</v>
      </c>
      <c r="AF82" s="64">
        <v>32.598557</v>
      </c>
      <c r="AG82" s="64">
        <v>32.598557</v>
      </c>
      <c r="AH82" s="64">
        <v>32.598557</v>
      </c>
      <c r="AI82" s="64">
        <v>9.9270000000000001E-3</v>
      </c>
      <c r="AJ82" s="64"/>
      <c r="AK82" s="56"/>
    </row>
    <row r="83" spans="1:37" ht="15" customHeight="1" x14ac:dyDescent="0.45">
      <c r="A83" s="6" t="s">
        <v>530</v>
      </c>
      <c r="B83" s="54" t="s">
        <v>279</v>
      </c>
      <c r="C83" s="64">
        <v>37</v>
      </c>
      <c r="D83" s="64">
        <v>37</v>
      </c>
      <c r="E83" s="64">
        <v>40.586773000000001</v>
      </c>
      <c r="F83" s="64">
        <v>40.353099999999998</v>
      </c>
      <c r="G83" s="64">
        <v>39.824337</v>
      </c>
      <c r="H83" s="64">
        <v>39.508034000000002</v>
      </c>
      <c r="I83" s="64">
        <v>39.175837999999999</v>
      </c>
      <c r="J83" s="64">
        <v>39.120823000000001</v>
      </c>
      <c r="K83" s="64">
        <v>39.182609999999997</v>
      </c>
      <c r="L83" s="64">
        <v>39.472693999999997</v>
      </c>
      <c r="M83" s="64">
        <v>39.412075000000002</v>
      </c>
      <c r="N83" s="64">
        <v>39.595073999999997</v>
      </c>
      <c r="O83" s="64">
        <v>39.650050999999998</v>
      </c>
      <c r="P83" s="64">
        <v>39.709071999999999</v>
      </c>
      <c r="Q83" s="64">
        <v>39.772972000000003</v>
      </c>
      <c r="R83" s="64">
        <v>39.842033000000001</v>
      </c>
      <c r="S83" s="64">
        <v>39.894714</v>
      </c>
      <c r="T83" s="64">
        <v>40.010002</v>
      </c>
      <c r="U83" s="64">
        <v>40.139159999999997</v>
      </c>
      <c r="V83" s="64">
        <v>40.270556999999997</v>
      </c>
      <c r="W83" s="64">
        <v>40.433228</v>
      </c>
      <c r="X83" s="64">
        <v>40.666573</v>
      </c>
      <c r="Y83" s="64">
        <v>40.930095999999999</v>
      </c>
      <c r="Z83" s="64">
        <v>41.198013000000003</v>
      </c>
      <c r="AA83" s="64">
        <v>41.532176999999997</v>
      </c>
      <c r="AB83" s="64">
        <v>41.642620000000001</v>
      </c>
      <c r="AC83" s="64">
        <v>41.840797000000002</v>
      </c>
      <c r="AD83" s="64">
        <v>42.162350000000004</v>
      </c>
      <c r="AE83" s="64">
        <v>42.526470000000003</v>
      </c>
      <c r="AF83" s="64">
        <v>42.934547000000002</v>
      </c>
      <c r="AG83" s="64">
        <v>43.364147000000003</v>
      </c>
      <c r="AH83" s="64">
        <v>43.907127000000003</v>
      </c>
      <c r="AI83" s="64">
        <v>5.5370000000000003E-3</v>
      </c>
      <c r="AJ83" s="64"/>
      <c r="AK83" s="56"/>
    </row>
    <row r="84" spans="1:37" ht="15" customHeight="1" x14ac:dyDescent="0.45">
      <c r="A84" s="6" t="s">
        <v>531</v>
      </c>
      <c r="B84" s="53" t="s">
        <v>280</v>
      </c>
      <c r="C84" s="63">
        <v>429</v>
      </c>
      <c r="D84" s="63">
        <v>429</v>
      </c>
      <c r="E84" s="63">
        <v>484.82705700000002</v>
      </c>
      <c r="F84" s="63">
        <v>482.12524400000001</v>
      </c>
      <c r="G84" s="63">
        <v>476.01165800000001</v>
      </c>
      <c r="H84" s="63">
        <v>472.35446200000001</v>
      </c>
      <c r="I84" s="63">
        <v>468.51361100000003</v>
      </c>
      <c r="J84" s="63">
        <v>467.87747200000001</v>
      </c>
      <c r="K84" s="63">
        <v>468.591858</v>
      </c>
      <c r="L84" s="63">
        <v>471.94589200000001</v>
      </c>
      <c r="M84" s="63">
        <v>471.245026</v>
      </c>
      <c r="N84" s="63">
        <v>473.36086999999998</v>
      </c>
      <c r="O84" s="63">
        <v>473.99655200000001</v>
      </c>
      <c r="P84" s="63">
        <v>474.67892499999999</v>
      </c>
      <c r="Q84" s="63">
        <v>475.417755</v>
      </c>
      <c r="R84" s="63">
        <v>476.21624800000001</v>
      </c>
      <c r="S84" s="63">
        <v>476.825378</v>
      </c>
      <c r="T84" s="63">
        <v>478.15832499999999</v>
      </c>
      <c r="U84" s="63">
        <v>479.65167200000002</v>
      </c>
      <c r="V84" s="63">
        <v>481.17095899999998</v>
      </c>
      <c r="W84" s="63">
        <v>483.05175800000001</v>
      </c>
      <c r="X84" s="63">
        <v>485.74969499999997</v>
      </c>
      <c r="Y84" s="63">
        <v>488.79660000000001</v>
      </c>
      <c r="Z84" s="63">
        <v>491.73345899999998</v>
      </c>
      <c r="AA84" s="63">
        <v>495.00885</v>
      </c>
      <c r="AB84" s="63">
        <v>496.09140000000002</v>
      </c>
      <c r="AC84" s="63">
        <v>498.033905</v>
      </c>
      <c r="AD84" s="63">
        <v>500.43524200000002</v>
      </c>
      <c r="AE84" s="63">
        <v>504.00430299999999</v>
      </c>
      <c r="AF84" s="63">
        <v>508.00418100000002</v>
      </c>
      <c r="AG84" s="63">
        <v>512.46838400000001</v>
      </c>
      <c r="AH84" s="63">
        <v>517.79394500000001</v>
      </c>
      <c r="AI84" s="63">
        <v>6.0870000000000004E-3</v>
      </c>
      <c r="AJ84" s="63"/>
      <c r="AK84" s="60"/>
    </row>
    <row r="85" spans="1:37" ht="15" customHeight="1" x14ac:dyDescent="0.45"/>
    <row r="87" spans="1:37" ht="15.75" x14ac:dyDescent="0.5">
      <c r="B87" s="51" t="s">
        <v>118</v>
      </c>
    </row>
    <row r="88" spans="1:37" x14ac:dyDescent="0.45">
      <c r="B88" s="47" t="s">
        <v>119</v>
      </c>
    </row>
    <row r="89" spans="1:37" x14ac:dyDescent="0.45">
      <c r="B89" s="47" t="s">
        <v>120</v>
      </c>
      <c r="C89" s="44" t="s">
        <v>120</v>
      </c>
      <c r="D89" s="44" t="s">
        <v>120</v>
      </c>
      <c r="E89" s="44" t="s">
        <v>120</v>
      </c>
      <c r="F89" s="44" t="s">
        <v>120</v>
      </c>
      <c r="G89" s="44" t="s">
        <v>120</v>
      </c>
      <c r="H89" s="44" t="s">
        <v>120</v>
      </c>
      <c r="I89" s="44" t="s">
        <v>120</v>
      </c>
      <c r="J89" s="44" t="s">
        <v>120</v>
      </c>
      <c r="K89" s="44" t="s">
        <v>120</v>
      </c>
      <c r="L89" s="44" t="s">
        <v>120</v>
      </c>
      <c r="M89" s="44" t="s">
        <v>120</v>
      </c>
      <c r="N89" s="44" t="s">
        <v>120</v>
      </c>
      <c r="O89" s="44" t="s">
        <v>120</v>
      </c>
      <c r="P89" s="44" t="s">
        <v>120</v>
      </c>
      <c r="Q89" s="44" t="s">
        <v>120</v>
      </c>
      <c r="R89" s="44" t="s">
        <v>120</v>
      </c>
      <c r="S89" s="44" t="s">
        <v>120</v>
      </c>
      <c r="T89" s="44" t="s">
        <v>120</v>
      </c>
      <c r="U89" s="44" t="s">
        <v>120</v>
      </c>
      <c r="V89" s="44" t="s">
        <v>120</v>
      </c>
      <c r="W89" s="44" t="s">
        <v>120</v>
      </c>
      <c r="X89" s="44" t="s">
        <v>120</v>
      </c>
      <c r="Y89" s="44" t="s">
        <v>120</v>
      </c>
      <c r="Z89" s="44" t="s">
        <v>120</v>
      </c>
      <c r="AA89" s="44" t="s">
        <v>120</v>
      </c>
      <c r="AB89" s="44" t="s">
        <v>120</v>
      </c>
      <c r="AC89" s="44" t="s">
        <v>120</v>
      </c>
      <c r="AD89" s="44" t="s">
        <v>120</v>
      </c>
      <c r="AE89" s="44" t="s">
        <v>120</v>
      </c>
      <c r="AF89" s="44" t="s">
        <v>120</v>
      </c>
      <c r="AG89" s="44" t="s">
        <v>120</v>
      </c>
      <c r="AH89" s="44" t="s">
        <v>120</v>
      </c>
      <c r="AI89" s="44"/>
      <c r="AJ89" s="44"/>
      <c r="AK89" s="44"/>
    </row>
    <row r="90" spans="1:37" ht="14.65" thickBot="1" x14ac:dyDescent="0.5">
      <c r="B90" s="48" t="s">
        <v>122</v>
      </c>
      <c r="C90" s="48">
        <v>2019</v>
      </c>
      <c r="D90" s="48">
        <v>2020</v>
      </c>
      <c r="E90" s="48">
        <v>2021</v>
      </c>
      <c r="F90" s="48">
        <v>2022</v>
      </c>
      <c r="G90" s="48">
        <v>2023</v>
      </c>
      <c r="H90" s="48">
        <v>2024</v>
      </c>
      <c r="I90" s="48">
        <v>2025</v>
      </c>
      <c r="J90" s="48">
        <v>2026</v>
      </c>
      <c r="K90" s="48">
        <v>2027</v>
      </c>
      <c r="L90" s="48">
        <v>2028</v>
      </c>
      <c r="M90" s="48">
        <v>2029</v>
      </c>
      <c r="N90" s="48">
        <v>2030</v>
      </c>
      <c r="O90" s="48">
        <v>2031</v>
      </c>
      <c r="P90" s="48">
        <v>2032</v>
      </c>
      <c r="Q90" s="48">
        <v>2033</v>
      </c>
      <c r="R90" s="48">
        <v>2034</v>
      </c>
      <c r="S90" s="48">
        <v>2035</v>
      </c>
      <c r="T90" s="48">
        <v>2036</v>
      </c>
      <c r="U90" s="48">
        <v>2037</v>
      </c>
      <c r="V90" s="48">
        <v>2038</v>
      </c>
      <c r="W90" s="48">
        <v>2039</v>
      </c>
      <c r="X90" s="48">
        <v>2040</v>
      </c>
      <c r="Y90" s="48">
        <v>2041</v>
      </c>
      <c r="Z90" s="48">
        <v>2042</v>
      </c>
      <c r="AA90" s="48">
        <v>2043</v>
      </c>
      <c r="AB90" s="48">
        <v>2044</v>
      </c>
      <c r="AC90" s="48">
        <v>2045</v>
      </c>
      <c r="AD90" s="48">
        <v>2046</v>
      </c>
      <c r="AE90" s="48">
        <v>2047</v>
      </c>
      <c r="AF90" s="48">
        <v>2048</v>
      </c>
      <c r="AG90" s="48">
        <v>2049</v>
      </c>
      <c r="AH90" s="48">
        <v>2050</v>
      </c>
      <c r="AI90" s="48"/>
    </row>
    <row r="91" spans="1:37" ht="14.65" thickTop="1" x14ac:dyDescent="0.45"/>
    <row r="92" spans="1:37" x14ac:dyDescent="0.45">
      <c r="B92" s="53" t="s">
        <v>123</v>
      </c>
    </row>
    <row r="93" spans="1:37" x14ac:dyDescent="0.45">
      <c r="B93" s="54" t="s">
        <v>124</v>
      </c>
      <c r="C93" s="58">
        <v>12.26</v>
      </c>
      <c r="D93" s="58">
        <v>13.17</v>
      </c>
      <c r="E93" s="58">
        <v>13.68</v>
      </c>
      <c r="F93" s="58">
        <v>14.07</v>
      </c>
      <c r="G93" s="58">
        <v>14.14</v>
      </c>
      <c r="H93" s="58">
        <v>14.24</v>
      </c>
      <c r="I93" s="58">
        <v>14.24</v>
      </c>
      <c r="J93" s="58">
        <v>14.31</v>
      </c>
      <c r="K93" s="58">
        <v>14.3</v>
      </c>
      <c r="L93" s="58">
        <v>14.18</v>
      </c>
      <c r="M93" s="58">
        <v>14.19</v>
      </c>
      <c r="N93" s="58">
        <v>14.29</v>
      </c>
      <c r="O93" s="58">
        <v>14.36</v>
      </c>
      <c r="P93" s="58">
        <v>14.46</v>
      </c>
      <c r="Q93" s="58">
        <v>14.45</v>
      </c>
      <c r="R93" s="58">
        <v>14.35</v>
      </c>
      <c r="S93" s="58">
        <v>14.27</v>
      </c>
      <c r="T93" s="58">
        <v>14.15</v>
      </c>
      <c r="U93" s="58">
        <v>13.97</v>
      </c>
      <c r="V93" s="58">
        <v>13.82</v>
      </c>
      <c r="W93" s="58">
        <v>13.75</v>
      </c>
      <c r="X93" s="58">
        <v>13.9</v>
      </c>
      <c r="Y93" s="58">
        <v>13.99</v>
      </c>
      <c r="Z93" s="58">
        <v>14.01</v>
      </c>
      <c r="AA93" s="58">
        <v>13.96</v>
      </c>
      <c r="AB93" s="58">
        <v>13.8</v>
      </c>
      <c r="AC93" s="58">
        <v>13.58</v>
      </c>
      <c r="AD93" s="58">
        <v>13.32</v>
      </c>
      <c r="AE93" s="58">
        <v>13.04</v>
      </c>
      <c r="AF93" s="58">
        <v>12.78</v>
      </c>
      <c r="AG93" s="58">
        <v>12.49</v>
      </c>
      <c r="AH93" s="58">
        <v>11.96</v>
      </c>
      <c r="AI93" s="58"/>
      <c r="AJ93" s="58"/>
      <c r="AK93" s="56"/>
    </row>
    <row r="94" spans="1:37" x14ac:dyDescent="0.45">
      <c r="B94" s="54" t="s">
        <v>125</v>
      </c>
      <c r="C94" s="58">
        <v>0.48</v>
      </c>
      <c r="D94" s="58">
        <v>0.49</v>
      </c>
      <c r="E94" s="58">
        <v>0.5</v>
      </c>
      <c r="F94" s="58">
        <v>0.5</v>
      </c>
      <c r="G94" s="58">
        <v>0.52</v>
      </c>
      <c r="H94" s="58">
        <v>0.54</v>
      </c>
      <c r="I94" s="58">
        <v>0.55000000000000004</v>
      </c>
      <c r="J94" s="58">
        <v>0.57999999999999996</v>
      </c>
      <c r="K94" s="58">
        <v>0.61</v>
      </c>
      <c r="L94" s="58">
        <v>0.6</v>
      </c>
      <c r="M94" s="58">
        <v>0.57999999999999996</v>
      </c>
      <c r="N94" s="58">
        <v>0.55000000000000004</v>
      </c>
      <c r="O94" s="58">
        <v>0.56000000000000005</v>
      </c>
      <c r="P94" s="58">
        <v>0.61</v>
      </c>
      <c r="Q94" s="58">
        <v>0.66</v>
      </c>
      <c r="R94" s="58">
        <v>0.68</v>
      </c>
      <c r="S94" s="58">
        <v>0.66</v>
      </c>
      <c r="T94" s="58">
        <v>0.63</v>
      </c>
      <c r="U94" s="58">
        <v>0.6</v>
      </c>
      <c r="V94" s="58">
        <v>0.63</v>
      </c>
      <c r="W94" s="58">
        <v>0.66</v>
      </c>
      <c r="X94" s="58">
        <v>0.83</v>
      </c>
      <c r="Y94" s="58">
        <v>0.91</v>
      </c>
      <c r="Z94" s="58">
        <v>0.86</v>
      </c>
      <c r="AA94" s="58">
        <v>0.82</v>
      </c>
      <c r="AB94" s="58">
        <v>0.79</v>
      </c>
      <c r="AC94" s="58">
        <v>0.75</v>
      </c>
      <c r="AD94" s="58">
        <v>0.73</v>
      </c>
      <c r="AE94" s="58">
        <v>0.68</v>
      </c>
      <c r="AF94" s="58">
        <v>0.6</v>
      </c>
      <c r="AG94" s="58">
        <v>0.53</v>
      </c>
      <c r="AH94" s="58">
        <v>0.48</v>
      </c>
      <c r="AI94" s="58"/>
      <c r="AJ94" s="58"/>
      <c r="AK94" s="56"/>
    </row>
    <row r="95" spans="1:37" x14ac:dyDescent="0.45">
      <c r="B95" s="54" t="s">
        <v>126</v>
      </c>
      <c r="C95" s="58">
        <v>11.78</v>
      </c>
      <c r="D95" s="58">
        <v>12.68</v>
      </c>
      <c r="E95" s="58">
        <v>13.18</v>
      </c>
      <c r="F95" s="58">
        <v>13.56</v>
      </c>
      <c r="G95" s="58">
        <v>13.62</v>
      </c>
      <c r="H95" s="58">
        <v>13.7</v>
      </c>
      <c r="I95" s="58">
        <v>13.69</v>
      </c>
      <c r="J95" s="58">
        <v>13.73</v>
      </c>
      <c r="K95" s="58">
        <v>13.69</v>
      </c>
      <c r="L95" s="58">
        <v>13.58</v>
      </c>
      <c r="M95" s="58">
        <v>13.61</v>
      </c>
      <c r="N95" s="58">
        <v>13.74</v>
      </c>
      <c r="O95" s="58">
        <v>13.8</v>
      </c>
      <c r="P95" s="58">
        <v>13.84</v>
      </c>
      <c r="Q95" s="58">
        <v>13.79</v>
      </c>
      <c r="R95" s="58">
        <v>13.67</v>
      </c>
      <c r="S95" s="58">
        <v>13.61</v>
      </c>
      <c r="T95" s="58">
        <v>13.52</v>
      </c>
      <c r="U95" s="58">
        <v>13.37</v>
      </c>
      <c r="V95" s="58">
        <v>13.19</v>
      </c>
      <c r="W95" s="58">
        <v>13.09</v>
      </c>
      <c r="X95" s="58">
        <v>13.07</v>
      </c>
      <c r="Y95" s="58">
        <v>13.09</v>
      </c>
      <c r="Z95" s="58">
        <v>13.14</v>
      </c>
      <c r="AA95" s="58">
        <v>13.14</v>
      </c>
      <c r="AB95" s="58">
        <v>13.02</v>
      </c>
      <c r="AC95" s="58">
        <v>12.83</v>
      </c>
      <c r="AD95" s="58">
        <v>12.6</v>
      </c>
      <c r="AE95" s="58">
        <v>12.36</v>
      </c>
      <c r="AF95" s="58">
        <v>12.18</v>
      </c>
      <c r="AG95" s="58">
        <v>11.96</v>
      </c>
      <c r="AH95" s="58">
        <v>11.48</v>
      </c>
      <c r="AI95" s="58"/>
      <c r="AJ95" s="58"/>
      <c r="AK95" s="56"/>
    </row>
    <row r="96" spans="1:37" x14ac:dyDescent="0.45">
      <c r="B96" s="54" t="s">
        <v>127</v>
      </c>
      <c r="C96" s="58">
        <v>4.12</v>
      </c>
      <c r="D96" s="58">
        <v>4.25</v>
      </c>
      <c r="E96" s="58">
        <v>3.72</v>
      </c>
      <c r="F96" s="58">
        <v>3.59</v>
      </c>
      <c r="G96" s="58">
        <v>3.5</v>
      </c>
      <c r="H96" s="58">
        <v>3.39</v>
      </c>
      <c r="I96" s="58">
        <v>3.52</v>
      </c>
      <c r="J96" s="58">
        <v>3.57</v>
      </c>
      <c r="K96" s="58">
        <v>3.46</v>
      </c>
      <c r="L96" s="58">
        <v>3.57</v>
      </c>
      <c r="M96" s="58">
        <v>3.51</v>
      </c>
      <c r="N96" s="58">
        <v>3.41</v>
      </c>
      <c r="O96" s="58">
        <v>3.38</v>
      </c>
      <c r="P96" s="58">
        <v>3.28</v>
      </c>
      <c r="Q96" s="58">
        <v>3.2</v>
      </c>
      <c r="R96" s="58">
        <v>3.33</v>
      </c>
      <c r="S96" s="58">
        <v>3.5</v>
      </c>
      <c r="T96" s="58">
        <v>3.57</v>
      </c>
      <c r="U96" s="58">
        <v>3.82</v>
      </c>
      <c r="V96" s="58">
        <v>4.05</v>
      </c>
      <c r="W96" s="58">
        <v>4.1500000000000004</v>
      </c>
      <c r="X96" s="58">
        <v>3.96</v>
      </c>
      <c r="Y96" s="58">
        <v>3.94</v>
      </c>
      <c r="Z96" s="58">
        <v>3.96</v>
      </c>
      <c r="AA96" s="58">
        <v>3.95</v>
      </c>
      <c r="AB96" s="58">
        <v>4.1500000000000004</v>
      </c>
      <c r="AC96" s="58">
        <v>4.3899999999999997</v>
      </c>
      <c r="AD96" s="58">
        <v>4.63</v>
      </c>
      <c r="AE96" s="58">
        <v>4.8</v>
      </c>
      <c r="AF96" s="58">
        <v>5.09</v>
      </c>
      <c r="AG96" s="58">
        <v>5.37</v>
      </c>
      <c r="AH96" s="58">
        <v>6.03</v>
      </c>
      <c r="AI96" s="58"/>
      <c r="AJ96" s="58"/>
      <c r="AK96" s="56"/>
    </row>
    <row r="97" spans="2:37" x14ac:dyDescent="0.45">
      <c r="B97" s="54" t="s">
        <v>128</v>
      </c>
      <c r="C97" s="58">
        <v>6.95</v>
      </c>
      <c r="D97" s="58">
        <v>7.19</v>
      </c>
      <c r="E97" s="58">
        <v>6.61</v>
      </c>
      <c r="F97" s="58">
        <v>6.58</v>
      </c>
      <c r="G97" s="58">
        <v>6.59</v>
      </c>
      <c r="H97" s="58">
        <v>6.9</v>
      </c>
      <c r="I97" s="58">
        <v>6.61</v>
      </c>
      <c r="J97" s="58">
        <v>6.97</v>
      </c>
      <c r="K97" s="58">
        <v>6.68</v>
      </c>
      <c r="L97" s="58">
        <v>6.82</v>
      </c>
      <c r="M97" s="58">
        <v>6.71</v>
      </c>
      <c r="N97" s="58">
        <v>6.45</v>
      </c>
      <c r="O97" s="58">
        <v>6.31</v>
      </c>
      <c r="P97" s="58">
        <v>6.28</v>
      </c>
      <c r="Q97" s="58">
        <v>6.13</v>
      </c>
      <c r="R97" s="58">
        <v>6.42</v>
      </c>
      <c r="S97" s="58">
        <v>6.5</v>
      </c>
      <c r="T97" s="58">
        <v>6.42</v>
      </c>
      <c r="U97" s="58">
        <v>6.85</v>
      </c>
      <c r="V97" s="58">
        <v>6.83</v>
      </c>
      <c r="W97" s="58">
        <v>6.83</v>
      </c>
      <c r="X97" s="58">
        <v>6.76</v>
      </c>
      <c r="Y97" s="58">
        <v>6.96</v>
      </c>
      <c r="Z97" s="58">
        <v>6.85</v>
      </c>
      <c r="AA97" s="58">
        <v>6.9</v>
      </c>
      <c r="AB97" s="58">
        <v>7.06</v>
      </c>
      <c r="AC97" s="58">
        <v>7.26</v>
      </c>
      <c r="AD97" s="58">
        <v>6.98</v>
      </c>
      <c r="AE97" s="58">
        <v>7.48</v>
      </c>
      <c r="AF97" s="58">
        <v>7.83</v>
      </c>
      <c r="AG97" s="58">
        <v>7.93</v>
      </c>
      <c r="AH97" s="58">
        <v>7.63</v>
      </c>
      <c r="AI97" s="58"/>
      <c r="AJ97" s="58"/>
      <c r="AK97" s="56"/>
    </row>
    <row r="98" spans="2:37" x14ac:dyDescent="0.45">
      <c r="B98" s="54" t="s">
        <v>129</v>
      </c>
      <c r="C98" s="58">
        <v>2.84</v>
      </c>
      <c r="D98" s="58">
        <v>2.93</v>
      </c>
      <c r="E98" s="58">
        <v>2.89</v>
      </c>
      <c r="F98" s="58">
        <v>2.99</v>
      </c>
      <c r="G98" s="58">
        <v>3.09</v>
      </c>
      <c r="H98" s="58">
        <v>3.51</v>
      </c>
      <c r="I98" s="58">
        <v>3.08</v>
      </c>
      <c r="J98" s="58">
        <v>3.4</v>
      </c>
      <c r="K98" s="58">
        <v>3.22</v>
      </c>
      <c r="L98" s="58">
        <v>3.25</v>
      </c>
      <c r="M98" s="58">
        <v>3.2</v>
      </c>
      <c r="N98" s="58">
        <v>3.04</v>
      </c>
      <c r="O98" s="58">
        <v>2.93</v>
      </c>
      <c r="P98" s="58">
        <v>3</v>
      </c>
      <c r="Q98" s="58">
        <v>2.92</v>
      </c>
      <c r="R98" s="58">
        <v>3.09</v>
      </c>
      <c r="S98" s="58">
        <v>3</v>
      </c>
      <c r="T98" s="58">
        <v>2.85</v>
      </c>
      <c r="U98" s="58">
        <v>3.03</v>
      </c>
      <c r="V98" s="58">
        <v>2.78</v>
      </c>
      <c r="W98" s="58">
        <v>2.68</v>
      </c>
      <c r="X98" s="58">
        <v>2.8</v>
      </c>
      <c r="Y98" s="58">
        <v>3.02</v>
      </c>
      <c r="Z98" s="58">
        <v>2.89</v>
      </c>
      <c r="AA98" s="58">
        <v>2.94</v>
      </c>
      <c r="AB98" s="58">
        <v>2.91</v>
      </c>
      <c r="AC98" s="58">
        <v>2.87</v>
      </c>
      <c r="AD98" s="58">
        <v>2.35</v>
      </c>
      <c r="AE98" s="58">
        <v>2.68</v>
      </c>
      <c r="AF98" s="58">
        <v>2.74</v>
      </c>
      <c r="AG98" s="58">
        <v>2.56</v>
      </c>
      <c r="AH98" s="58">
        <v>1.6</v>
      </c>
      <c r="AI98" s="58"/>
      <c r="AJ98" s="58"/>
      <c r="AK98" s="56"/>
    </row>
    <row r="99" spans="2:37" x14ac:dyDescent="0.45">
      <c r="B99" s="54" t="s">
        <v>130</v>
      </c>
      <c r="C99" s="58">
        <v>0.39</v>
      </c>
      <c r="D99" s="58">
        <v>0.11</v>
      </c>
      <c r="E99" s="58">
        <v>0.02</v>
      </c>
      <c r="F99" s="58">
        <v>0.03</v>
      </c>
      <c r="G99" s="58">
        <v>0.08</v>
      </c>
      <c r="H99" s="58">
        <v>0.1</v>
      </c>
      <c r="I99" s="58">
        <v>7.0000000000000007E-2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v>0</v>
      </c>
      <c r="R99" s="58">
        <v>0</v>
      </c>
      <c r="S99" s="58">
        <v>0</v>
      </c>
      <c r="T99" s="58">
        <v>0</v>
      </c>
      <c r="U99" s="58">
        <v>0</v>
      </c>
      <c r="V99" s="58">
        <v>0</v>
      </c>
      <c r="W99" s="58">
        <v>0</v>
      </c>
      <c r="X99" s="58">
        <v>0</v>
      </c>
      <c r="Y99" s="58">
        <v>0</v>
      </c>
      <c r="Z99" s="58">
        <v>0</v>
      </c>
      <c r="AA99" s="58">
        <v>0</v>
      </c>
      <c r="AB99" s="58">
        <v>0</v>
      </c>
      <c r="AC99" s="58">
        <v>0</v>
      </c>
      <c r="AD99" s="58">
        <v>0</v>
      </c>
      <c r="AE99" s="58">
        <v>0</v>
      </c>
      <c r="AF99" s="58">
        <v>0</v>
      </c>
      <c r="AG99" s="58">
        <v>0</v>
      </c>
      <c r="AH99" s="58">
        <v>0</v>
      </c>
      <c r="AI99" s="58"/>
      <c r="AJ99" s="58"/>
      <c r="AK99" s="56"/>
    </row>
    <row r="100" spans="2:37" x14ac:dyDescent="0.45">
      <c r="B100" s="53" t="s">
        <v>132</v>
      </c>
      <c r="C100" s="65">
        <v>16.77</v>
      </c>
      <c r="D100" s="65">
        <v>17.54</v>
      </c>
      <c r="E100" s="65">
        <v>17.420000000000002</v>
      </c>
      <c r="F100" s="65">
        <v>17.690000000000001</v>
      </c>
      <c r="G100" s="65">
        <v>17.72</v>
      </c>
      <c r="H100" s="65">
        <v>17.73</v>
      </c>
      <c r="I100" s="65">
        <v>17.84</v>
      </c>
      <c r="J100" s="65">
        <v>17.88</v>
      </c>
      <c r="K100" s="65">
        <v>17.760000000000002</v>
      </c>
      <c r="L100" s="65">
        <v>17.75</v>
      </c>
      <c r="M100" s="65">
        <v>17.7</v>
      </c>
      <c r="N100" s="65">
        <v>17.7</v>
      </c>
      <c r="O100" s="65">
        <v>17.75</v>
      </c>
      <c r="P100" s="65">
        <v>17.739999999999998</v>
      </c>
      <c r="Q100" s="65">
        <v>17.649999999999999</v>
      </c>
      <c r="R100" s="65">
        <v>17.690000000000001</v>
      </c>
      <c r="S100" s="65">
        <v>17.77</v>
      </c>
      <c r="T100" s="65">
        <v>17.72</v>
      </c>
      <c r="U100" s="65">
        <v>17.79</v>
      </c>
      <c r="V100" s="65">
        <v>17.88</v>
      </c>
      <c r="W100" s="65">
        <v>17.899999999999999</v>
      </c>
      <c r="X100" s="65">
        <v>17.86</v>
      </c>
      <c r="Y100" s="65">
        <v>17.940000000000001</v>
      </c>
      <c r="Z100" s="65">
        <v>17.96</v>
      </c>
      <c r="AA100" s="65">
        <v>17.91</v>
      </c>
      <c r="AB100" s="65">
        <v>17.95</v>
      </c>
      <c r="AC100" s="65">
        <v>17.97</v>
      </c>
      <c r="AD100" s="65">
        <v>17.95</v>
      </c>
      <c r="AE100" s="65">
        <v>17.829999999999998</v>
      </c>
      <c r="AF100" s="65">
        <v>17.87</v>
      </c>
      <c r="AG100" s="65">
        <v>17.86</v>
      </c>
      <c r="AH100" s="65">
        <v>17.989999999999998</v>
      </c>
      <c r="AI100" s="65"/>
      <c r="AJ100" s="65"/>
      <c r="AK100" s="60"/>
    </row>
    <row r="103" spans="2:37" s="9" customFormat="1" x14ac:dyDescent="0.45">
      <c r="B103" s="3" t="s">
        <v>281</v>
      </c>
    </row>
    <row r="104" spans="2:37" ht="14.65" thickBot="1" x14ac:dyDescent="0.5">
      <c r="B104" s="45" t="s">
        <v>134</v>
      </c>
      <c r="C104" s="48">
        <v>2019</v>
      </c>
      <c r="D104" s="48">
        <v>2020</v>
      </c>
      <c r="E104" s="48">
        <v>2021</v>
      </c>
      <c r="F104" s="48">
        <v>2022</v>
      </c>
      <c r="G104" s="48">
        <v>2023</v>
      </c>
      <c r="H104" s="48">
        <v>2024</v>
      </c>
      <c r="I104" s="48">
        <v>2025</v>
      </c>
      <c r="J104" s="48">
        <v>2026</v>
      </c>
      <c r="K104" s="48">
        <v>2027</v>
      </c>
      <c r="L104" s="48">
        <v>2028</v>
      </c>
      <c r="M104" s="48">
        <v>2029</v>
      </c>
      <c r="N104" s="48">
        <v>2030</v>
      </c>
      <c r="O104" s="48">
        <v>2031</v>
      </c>
      <c r="P104" s="48">
        <v>2032</v>
      </c>
      <c r="Q104" s="48">
        <v>2033</v>
      </c>
      <c r="R104" s="48">
        <v>2034</v>
      </c>
      <c r="S104" s="48">
        <v>2035</v>
      </c>
      <c r="T104" s="48">
        <v>2036</v>
      </c>
      <c r="U104" s="48">
        <v>2037</v>
      </c>
      <c r="V104" s="48">
        <v>2038</v>
      </c>
      <c r="W104" s="48">
        <v>2039</v>
      </c>
      <c r="X104" s="48">
        <v>2040</v>
      </c>
      <c r="Y104" s="48">
        <v>2041</v>
      </c>
      <c r="Z104" s="48">
        <v>2042</v>
      </c>
      <c r="AA104" s="48">
        <v>2043</v>
      </c>
      <c r="AB104" s="48">
        <v>2044</v>
      </c>
      <c r="AC104" s="48">
        <v>2045</v>
      </c>
      <c r="AD104" s="48">
        <v>2046</v>
      </c>
      <c r="AE104" s="48">
        <v>2047</v>
      </c>
      <c r="AF104" s="48">
        <v>2048</v>
      </c>
      <c r="AG104" s="48">
        <v>2049</v>
      </c>
      <c r="AH104" s="48">
        <v>2050</v>
      </c>
      <c r="AI104" s="48"/>
      <c r="AJ104" s="48"/>
      <c r="AK104" s="48"/>
    </row>
    <row r="105" spans="2:37" ht="14.65" thickTop="1" x14ac:dyDescent="0.45">
      <c r="B105" s="6" t="s">
        <v>282</v>
      </c>
      <c r="C105" s="6">
        <f>(((C93-Refineries_AEO24!C98)*'AEO Table 73'!C48+Refineries_AEO24!C96*'AEO Table 73'!C49)/SUM(Refineries_AEO24!C93,Refineries_AEO24!C96,-Refineries_AEO24!C98))*C8*365*10^6*10^6</f>
        <v>3.7401190806655304E+16</v>
      </c>
      <c r="D105" s="6">
        <f>(((D93-Refineries_AEO24!D98)*'AEO Table 73'!D48+Refineries_AEO24!D96*'AEO Table 73'!D49)/SUM(Refineries_AEO24!D93,Refineries_AEO24!D96,-Refineries_AEO24!D98))*D8*365*10^6*10^6</f>
        <v>3.9260812911652648E+16</v>
      </c>
      <c r="E105" s="6">
        <f>(((E93-Refineries_AEO24!E98)*'AEO Table 73'!E48+Refineries_AEO24!E96*'AEO Table 73'!E49)/SUM(Refineries_AEO24!E93,Refineries_AEO24!E96,-Refineries_AEO24!E98))*E8*365*10^6*10^6</f>
        <v>3.8681204140225872E+16</v>
      </c>
      <c r="F105" s="6">
        <f>(((F93-Refineries_AEO24!F98)*'AEO Table 73'!F48+Refineries_AEO24!F96*'AEO Table 73'!F49)/SUM(Refineries_AEO24!F93,Refineries_AEO24!F96,-Refineries_AEO24!F98))*F8*365*10^6*10^6</f>
        <v>3.910521261179712E+16</v>
      </c>
      <c r="G105" s="6">
        <f>(((G93-Refineries_AEO24!G98)*'AEO Table 73'!G48+Refineries_AEO24!G96*'AEO Table 73'!G49)/SUM(Refineries_AEO24!G93,Refineries_AEO24!G96,-Refineries_AEO24!G98))*G8*365*10^6*10^6</f>
        <v>3.907984003701812E+16</v>
      </c>
      <c r="H105" s="6">
        <f>(((H93-Refineries_AEO24!H98)*'AEO Table 73'!H48+Refineries_AEO24!H96*'AEO Table 73'!H49)/SUM(Refineries_AEO24!H93,Refineries_AEO24!H96,-Refineries_AEO24!H98))*H8*365*10^6*10^6</f>
        <v>3.8997068108670752E+16</v>
      </c>
      <c r="I105" s="6">
        <f>(((I93-Refineries_AEO24!I98)*'AEO Table 73'!I48+Refineries_AEO24!I96*'AEO Table 73'!I49)/SUM(Refineries_AEO24!I93,Refineries_AEO24!I96,-Refineries_AEO24!I98))*I8*365*10^6*10^6</f>
        <v>3.9116078128009472E+16</v>
      </c>
      <c r="J105" s="6">
        <f>(((J93-Refineries_AEO24!J98)*'AEO Table 73'!J48+Refineries_AEO24!J96*'AEO Table 73'!J49)/SUM(Refineries_AEO24!J93,Refineries_AEO24!J96,-Refineries_AEO24!J98))*J8*365*10^6*10^6</f>
        <v>3.9133988261316184E+16</v>
      </c>
      <c r="K105" s="6">
        <f>(((K93-Refineries_AEO24!K98)*'AEO Table 73'!K48+Refineries_AEO24!K96*'AEO Table 73'!K49)/SUM(Refineries_AEO24!K93,Refineries_AEO24!K96,-Refineries_AEO24!K98))*K8*365*10^6*10^6</f>
        <v>3.8826576868146128E+16</v>
      </c>
      <c r="L105" s="6">
        <f>(((L93-Refineries_AEO24!L98)*'AEO Table 73'!L48+Refineries_AEO24!L96*'AEO Table 73'!L49)/SUM(Refineries_AEO24!L93,Refineries_AEO24!L96,-Refineries_AEO24!L98))*L8*365*10^6*10^6</f>
        <v>3.88612973529214E+16</v>
      </c>
      <c r="M105" s="6">
        <f>(((M93-Refineries_AEO24!M98)*'AEO Table 73'!M48+Refineries_AEO24!M96*'AEO Table 73'!M49)/SUM(Refineries_AEO24!M93,Refineries_AEO24!M96,-Refineries_AEO24!M98))*M8*365*10^6*10^6</f>
        <v>3.87422375508926E+16</v>
      </c>
      <c r="N105" s="6">
        <f>(((N93-Refineries_AEO24!N98)*'AEO Table 73'!N48+Refineries_AEO24!N96*'AEO Table 73'!N49)/SUM(Refineries_AEO24!N93,Refineries_AEO24!N96,-Refineries_AEO24!N98))*N8*365*10^6*10^6</f>
        <v>3.8693822495203816E+16</v>
      </c>
      <c r="O105" s="6">
        <f>(((O93-Refineries_AEO24!O98)*'AEO Table 73'!O48+Refineries_AEO24!O96*'AEO Table 73'!O49)/SUM(Refineries_AEO24!O93,Refineries_AEO24!O96,-Refineries_AEO24!O98))*O8*365*10^6*10^6</f>
        <v>3.877554789283508E+16</v>
      </c>
      <c r="P105" s="6">
        <f>(((P93-Refineries_AEO24!P98)*'AEO Table 73'!P48+Refineries_AEO24!P96*'AEO Table 73'!P49)/SUM(Refineries_AEO24!P93,Refineries_AEO24!P96,-Refineries_AEO24!P98))*P8*365*10^6*10^6</f>
        <v>3.87547829812052E+16</v>
      </c>
      <c r="Q105" s="6">
        <f>(((Q93-Refineries_AEO24!Q98)*'AEO Table 73'!Q48+Refineries_AEO24!Q96*'AEO Table 73'!Q49)/SUM(Refineries_AEO24!Q93,Refineries_AEO24!Q96,-Refineries_AEO24!Q98))*Q8*365*10^6*10^6</f>
        <v>3.8497421863840448E+16</v>
      </c>
      <c r="R105" s="6">
        <f>(((R93-Refineries_AEO24!R98)*'AEO Table 73'!R48+Refineries_AEO24!R96*'AEO Table 73'!R49)/SUM(Refineries_AEO24!R93,Refineries_AEO24!R96,-Refineries_AEO24!R98))*R8*365*10^6*10^6</f>
        <v>3.862420656197E+16</v>
      </c>
      <c r="S105" s="6">
        <f>(((S93-Refineries_AEO24!S98)*'AEO Table 73'!S48+Refineries_AEO24!S96*'AEO Table 73'!S49)/SUM(Refineries_AEO24!S93,Refineries_AEO24!S96,-Refineries_AEO24!S98))*S8*365*10^6*10^6</f>
        <v>3.881373698057916E+16</v>
      </c>
      <c r="T105" s="6">
        <f>(((T93-Refineries_AEO24!T98)*'AEO Table 73'!T48+Refineries_AEO24!T96*'AEO Table 73'!T49)/SUM(Refineries_AEO24!T93,Refineries_AEO24!T96,-Refineries_AEO24!T98))*T8*365*10^6*10^6</f>
        <v>3.8654457951804968E+16</v>
      </c>
      <c r="U105" s="6">
        <f>(((U93-Refineries_AEO24!U98)*'AEO Table 73'!U48+Refineries_AEO24!U96*'AEO Table 73'!U49)/SUM(Refineries_AEO24!U93,Refineries_AEO24!U96,-Refineries_AEO24!U98))*U8*365*10^6*10^6</f>
        <v>3.8847823400010168E+16</v>
      </c>
      <c r="V105" s="6">
        <f>(((V93-Refineries_AEO24!V98)*'AEO Table 73'!V48+Refineries_AEO24!V96*'AEO Table 73'!V49)/SUM(Refineries_AEO24!V93,Refineries_AEO24!V96,-Refineries_AEO24!V98))*V8*365*10^6*10^6</f>
        <v>3.905307935231984E+16</v>
      </c>
      <c r="W105" s="6">
        <f>(((W93-Refineries_AEO24!W98)*'AEO Table 73'!W48+Refineries_AEO24!W96*'AEO Table 73'!W49)/SUM(Refineries_AEO24!W93,Refineries_AEO24!W96,-Refineries_AEO24!W98))*W8*365*10^6*10^6</f>
        <v>3.9105962229291344E+16</v>
      </c>
      <c r="X105" s="6">
        <f>(((X93-Refineries_AEO24!X98)*'AEO Table 73'!X48+Refineries_AEO24!X96*'AEO Table 73'!X49)/SUM(Refineries_AEO24!X93,Refineries_AEO24!X96,-Refineries_AEO24!X98))*X8*365*10^6*10^6</f>
        <v>3.899313898921368E+16</v>
      </c>
      <c r="Y105" s="6">
        <f>(((Y93-Refineries_AEO24!Y98)*'AEO Table 73'!Y48+Refineries_AEO24!Y96*'AEO Table 73'!Y49)/SUM(Refineries_AEO24!Y93,Refineries_AEO24!Y96,-Refineries_AEO24!Y98))*Y8*365*10^6*10^6</f>
        <v>3.9146860931062152E+16</v>
      </c>
      <c r="Z105" s="6">
        <f>(((Z93-Refineries_AEO24!Z98)*'AEO Table 73'!Z48+Refineries_AEO24!Z96*'AEO Table 73'!Z49)/SUM(Refineries_AEO24!Z93,Refineries_AEO24!Z96,-Refineries_AEO24!Z98))*Z8*365*10^6*10^6</f>
        <v>3.9180530826102736E+16</v>
      </c>
      <c r="AA105" s="6">
        <f>(((AA93-Refineries_AEO24!AA98)*'AEO Table 73'!AA48+Refineries_AEO24!AA96*'AEO Table 73'!AA49)/SUM(Refineries_AEO24!AA93,Refineries_AEO24!AA96,-Refineries_AEO24!AA98))*AA8*365*10^6*10^6</f>
        <v>3.9078429356644512E+16</v>
      </c>
      <c r="AB105" s="6">
        <f>(((AB93-Refineries_AEO24!AB98)*'AEO Table 73'!AB48+Refineries_AEO24!AB96*'AEO Table 73'!AB49)/SUM(Refineries_AEO24!AB93,Refineries_AEO24!AB96,-Refineries_AEO24!AB98))*AB8*365*10^6*10^6</f>
        <v>3.9174720691451424E+16</v>
      </c>
      <c r="AC105" s="6">
        <f>(((AC93-Refineries_AEO24!AC98)*'AEO Table 73'!AC48+Refineries_AEO24!AC96*'AEO Table 73'!AC49)/SUM(Refineries_AEO24!AC93,Refineries_AEO24!AC96,-Refineries_AEO24!AC98))*AC8*365*10^6*10^6</f>
        <v>3.92745965234966E+16</v>
      </c>
      <c r="AD105" s="6">
        <f>(((AD93-Refineries_AEO24!AD98)*'AEO Table 73'!AD48+Refineries_AEO24!AD96*'AEO Table 73'!AD49)/SUM(Refineries_AEO24!AD93,Refineries_AEO24!AD96,-Refineries_AEO24!AD98))*AD8*365*10^6*10^6</f>
        <v>3.9219897414454152E+16</v>
      </c>
      <c r="AE105" s="6">
        <f>(((AE93-Refineries_AEO24!AE98)*'AEO Table 73'!AE48+Refineries_AEO24!AE96*'AEO Table 73'!AE49)/SUM(Refineries_AEO24!AE93,Refineries_AEO24!AE96,-Refineries_AEO24!AE98))*AE8*365*10^6*10^6</f>
        <v>3.9050441791633392E+16</v>
      </c>
      <c r="AF105" s="6">
        <f>(((AF93-Refineries_AEO24!AF98)*'AEO Table 73'!AF48+Refineries_AEO24!AF96*'AEO Table 73'!AF49)/SUM(Refineries_AEO24!AF93,Refineries_AEO24!AF96,-Refineries_AEO24!AF98))*AF8*365*10^6*10^6</f>
        <v>3.9189333219261344E+16</v>
      </c>
      <c r="AG105" s="6">
        <f>(((AG93-Refineries_AEO24!AG98)*'AEO Table 73'!AG48+Refineries_AEO24!AG96*'AEO Table 73'!AG49)/SUM(Refineries_AEO24!AG93,Refineries_AEO24!AG96,-Refineries_AEO24!AG98))*AG8*365*10^6*10^6</f>
        <v>3.920031859503776E+16</v>
      </c>
      <c r="AH105" s="6">
        <f>(((AH93-Refineries_AEO24!AH98)*'AEO Table 73'!AH48+Refineries_AEO24!AH96*'AEO Table 73'!AH49)/SUM(Refineries_AEO24!AH93,Refineries_AEO24!AH96,-Refineries_AEO24!AH98))*AH8*365*10^6*10^6</f>
        <v>3.9542602904553552E+16</v>
      </c>
    </row>
    <row r="106" spans="2:37" x14ac:dyDescent="0.45">
      <c r="B106" s="6" t="s">
        <v>112</v>
      </c>
      <c r="C106" s="6">
        <f>C18*10^12</f>
        <v>1521779907000000</v>
      </c>
      <c r="D106" s="6">
        <f t="shared" ref="D106:AH106" si="0">D18*10^12</f>
        <v>1541780029000000</v>
      </c>
      <c r="E106" s="6">
        <f t="shared" si="0"/>
        <v>1491625854000000</v>
      </c>
      <c r="F106" s="6">
        <f t="shared" si="0"/>
        <v>1502880615000000</v>
      </c>
      <c r="G106" s="6">
        <f t="shared" si="0"/>
        <v>1498647339000000</v>
      </c>
      <c r="H106" s="6">
        <f t="shared" si="0"/>
        <v>1509945923000000</v>
      </c>
      <c r="I106" s="6">
        <f t="shared" si="0"/>
        <v>1484126099000000</v>
      </c>
      <c r="J106" s="6">
        <f t="shared" si="0"/>
        <v>1510903320000000</v>
      </c>
      <c r="K106" s="6">
        <f t="shared" si="0"/>
        <v>1478187988000000</v>
      </c>
      <c r="L106" s="6">
        <f t="shared" si="0"/>
        <v>1489062134000000</v>
      </c>
      <c r="M106" s="6">
        <f t="shared" si="0"/>
        <v>1485567261000000</v>
      </c>
      <c r="N106" s="6">
        <f t="shared" si="0"/>
        <v>1408892090000000</v>
      </c>
      <c r="O106" s="6">
        <f t="shared" si="0"/>
        <v>1394736572000000</v>
      </c>
      <c r="P106" s="6">
        <f t="shared" si="0"/>
        <v>1416501465000000</v>
      </c>
      <c r="Q106" s="6">
        <f t="shared" si="0"/>
        <v>1398252319000000</v>
      </c>
      <c r="R106" s="6">
        <f t="shared" si="0"/>
        <v>1447659546000000</v>
      </c>
      <c r="S106" s="6">
        <f t="shared" si="0"/>
        <v>1458515625000000</v>
      </c>
      <c r="T106" s="6">
        <f t="shared" si="0"/>
        <v>1435344727000000</v>
      </c>
      <c r="U106" s="6">
        <f t="shared" si="0"/>
        <v>1521260376000000</v>
      </c>
      <c r="V106" s="6">
        <f t="shared" si="0"/>
        <v>1529406006000000</v>
      </c>
      <c r="W106" s="6">
        <f t="shared" si="0"/>
        <v>1534416748000000</v>
      </c>
      <c r="X106" s="6">
        <f t="shared" si="0"/>
        <v>1553085938000000</v>
      </c>
      <c r="Y106" s="6">
        <f t="shared" si="0"/>
        <v>1577638916000000</v>
      </c>
      <c r="Z106" s="6">
        <f t="shared" si="0"/>
        <v>1591092407000000</v>
      </c>
      <c r="AA106" s="6">
        <f t="shared" si="0"/>
        <v>1605683838000000</v>
      </c>
      <c r="AB106" s="6">
        <f t="shared" si="0"/>
        <v>1626025146000000</v>
      </c>
      <c r="AC106" s="6">
        <f t="shared" si="0"/>
        <v>1660025879000000</v>
      </c>
      <c r="AD106" s="6">
        <f t="shared" si="0"/>
        <v>1648340576000000</v>
      </c>
      <c r="AE106" s="6">
        <f t="shared" si="0"/>
        <v>1722088745000000</v>
      </c>
      <c r="AF106" s="6">
        <f t="shared" si="0"/>
        <v>1756825806000000</v>
      </c>
      <c r="AG106" s="6">
        <f t="shared" si="0"/>
        <v>1782381104000000</v>
      </c>
      <c r="AH106" s="6">
        <f t="shared" si="0"/>
        <v>1769461914000000</v>
      </c>
    </row>
    <row r="107" spans="2:37" x14ac:dyDescent="0.45">
      <c r="B107" s="62" t="s">
        <v>111</v>
      </c>
      <c r="C107" s="6">
        <f>C22*10^12</f>
        <v>24000000000000</v>
      </c>
      <c r="D107" s="6">
        <f t="shared" ref="D107:AH107" si="1">D22*10^12</f>
        <v>24000000000000</v>
      </c>
      <c r="E107" s="6">
        <f t="shared" si="1"/>
        <v>32598557000000</v>
      </c>
      <c r="F107" s="6">
        <f t="shared" si="1"/>
        <v>32598557000000</v>
      </c>
      <c r="G107" s="6">
        <f t="shared" si="1"/>
        <v>32598557000000</v>
      </c>
      <c r="H107" s="6">
        <f t="shared" si="1"/>
        <v>32598557000000</v>
      </c>
      <c r="I107" s="6">
        <f t="shared" si="1"/>
        <v>32598557000000</v>
      </c>
      <c r="J107" s="6">
        <f t="shared" si="1"/>
        <v>32598557000000</v>
      </c>
      <c r="K107" s="6">
        <f t="shared" si="1"/>
        <v>32598557000000</v>
      </c>
      <c r="L107" s="6">
        <f t="shared" si="1"/>
        <v>32598557000000</v>
      </c>
      <c r="M107" s="6">
        <f t="shared" si="1"/>
        <v>32598557000000</v>
      </c>
      <c r="N107" s="6">
        <f t="shared" si="1"/>
        <v>32598557000000</v>
      </c>
      <c r="O107" s="6">
        <f t="shared" si="1"/>
        <v>32598557000000</v>
      </c>
      <c r="P107" s="6">
        <f t="shared" si="1"/>
        <v>32598557000000</v>
      </c>
      <c r="Q107" s="6">
        <f t="shared" si="1"/>
        <v>32598557000000</v>
      </c>
      <c r="R107" s="6">
        <f t="shared" si="1"/>
        <v>32598557000000</v>
      </c>
      <c r="S107" s="6">
        <f t="shared" si="1"/>
        <v>32598557000000</v>
      </c>
      <c r="T107" s="6">
        <f t="shared" si="1"/>
        <v>32598557000000</v>
      </c>
      <c r="U107" s="6">
        <f t="shared" si="1"/>
        <v>32598557000000</v>
      </c>
      <c r="V107" s="6">
        <f t="shared" si="1"/>
        <v>32598557000000</v>
      </c>
      <c r="W107" s="6">
        <f t="shared" si="1"/>
        <v>32598557000000</v>
      </c>
      <c r="X107" s="6">
        <f t="shared" si="1"/>
        <v>32598557000000</v>
      </c>
      <c r="Y107" s="6">
        <f t="shared" si="1"/>
        <v>32598557000000</v>
      </c>
      <c r="Z107" s="6">
        <f t="shared" si="1"/>
        <v>32598557000000</v>
      </c>
      <c r="AA107" s="6">
        <f t="shared" si="1"/>
        <v>32598557000000</v>
      </c>
      <c r="AB107" s="6">
        <f t="shared" si="1"/>
        <v>32598557000000</v>
      </c>
      <c r="AC107" s="6">
        <f t="shared" si="1"/>
        <v>32598557000000</v>
      </c>
      <c r="AD107" s="6">
        <f t="shared" si="1"/>
        <v>32598557000000</v>
      </c>
      <c r="AE107" s="6">
        <f t="shared" si="1"/>
        <v>32598557000000</v>
      </c>
      <c r="AF107" s="6">
        <f t="shared" si="1"/>
        <v>32598557000000</v>
      </c>
      <c r="AG107" s="6">
        <f t="shared" si="1"/>
        <v>32598557000000</v>
      </c>
      <c r="AH107" s="6">
        <f t="shared" si="1"/>
        <v>32598557000000</v>
      </c>
    </row>
    <row r="108" spans="2:37" x14ac:dyDescent="0.45">
      <c r="B108" s="6" t="s">
        <v>110</v>
      </c>
      <c r="C108" s="6">
        <f>C24*10^12</f>
        <v>201074005000000</v>
      </c>
      <c r="D108" s="6">
        <f t="shared" ref="D108:AH108" si="2">D24*10^12</f>
        <v>201074005000000</v>
      </c>
      <c r="E108" s="6">
        <f t="shared" si="2"/>
        <v>197908569000000</v>
      </c>
      <c r="F108" s="6">
        <f t="shared" si="2"/>
        <v>198104294000000</v>
      </c>
      <c r="G108" s="6">
        <f t="shared" si="2"/>
        <v>196228134000000</v>
      </c>
      <c r="H108" s="6">
        <f t="shared" si="2"/>
        <v>190672577000000</v>
      </c>
      <c r="I108" s="6">
        <f t="shared" si="2"/>
        <v>190535172000000</v>
      </c>
      <c r="J108" s="6">
        <f t="shared" si="2"/>
        <v>191281006000000</v>
      </c>
      <c r="K108" s="6">
        <f t="shared" si="2"/>
        <v>184849823000000</v>
      </c>
      <c r="L108" s="6">
        <f t="shared" si="2"/>
        <v>188262909000000</v>
      </c>
      <c r="M108" s="6">
        <f t="shared" si="2"/>
        <v>188246902000000</v>
      </c>
      <c r="N108" s="6">
        <f t="shared" si="2"/>
        <v>185208237000000</v>
      </c>
      <c r="O108" s="6">
        <f t="shared" si="2"/>
        <v>184275360000000</v>
      </c>
      <c r="P108" s="6">
        <f t="shared" si="2"/>
        <v>184749664000000</v>
      </c>
      <c r="Q108" s="6">
        <f t="shared" si="2"/>
        <v>185492889000000</v>
      </c>
      <c r="R108" s="6">
        <f t="shared" si="2"/>
        <v>188524292000000</v>
      </c>
      <c r="S108" s="6">
        <f t="shared" si="2"/>
        <v>189084732000000</v>
      </c>
      <c r="T108" s="6">
        <f t="shared" si="2"/>
        <v>189779663000000</v>
      </c>
      <c r="U108" s="6">
        <f t="shared" si="2"/>
        <v>197830185000000</v>
      </c>
      <c r="V108" s="6">
        <f t="shared" si="2"/>
        <v>200343079000000</v>
      </c>
      <c r="W108" s="6">
        <f t="shared" si="2"/>
        <v>201730911000000</v>
      </c>
      <c r="X108" s="6">
        <f t="shared" si="2"/>
        <v>203566101000000</v>
      </c>
      <c r="Y108" s="6">
        <f t="shared" si="2"/>
        <v>205536118000000</v>
      </c>
      <c r="Z108" s="6">
        <f t="shared" si="2"/>
        <v>206913116000000</v>
      </c>
      <c r="AA108" s="6">
        <f t="shared" si="2"/>
        <v>208141342000000</v>
      </c>
      <c r="AB108" s="6">
        <f t="shared" si="2"/>
        <v>209999084000000</v>
      </c>
      <c r="AC108" s="6">
        <f t="shared" si="2"/>
        <v>212035400000000</v>
      </c>
      <c r="AD108" s="6">
        <f t="shared" si="2"/>
        <v>212650452000000</v>
      </c>
      <c r="AE108" s="6">
        <f t="shared" si="2"/>
        <v>216358246000000</v>
      </c>
      <c r="AF108" s="6">
        <f t="shared" si="2"/>
        <v>220455170000000</v>
      </c>
      <c r="AG108" s="6">
        <f t="shared" si="2"/>
        <v>222864853000000</v>
      </c>
      <c r="AH108" s="6">
        <f t="shared" si="2"/>
        <v>227810059000000</v>
      </c>
    </row>
    <row r="109" spans="2:37" x14ac:dyDescent="0.45">
      <c r="B109" s="6" t="s">
        <v>299</v>
      </c>
      <c r="C109" s="6">
        <f>C23*10^12</f>
        <v>902359619000000</v>
      </c>
      <c r="D109" s="6">
        <f t="shared" ref="D109:AH109" si="3">D23*10^12</f>
        <v>889302917000000</v>
      </c>
      <c r="E109" s="6">
        <f t="shared" si="3"/>
        <v>873474304000000</v>
      </c>
      <c r="F109" s="6">
        <f t="shared" si="3"/>
        <v>868429626000000</v>
      </c>
      <c r="G109" s="6">
        <f t="shared" si="3"/>
        <v>856748962000000</v>
      </c>
      <c r="H109" s="6">
        <f t="shared" si="3"/>
        <v>850000183000000</v>
      </c>
      <c r="I109" s="6">
        <f t="shared" si="3"/>
        <v>842719177000000</v>
      </c>
      <c r="J109" s="6">
        <f t="shared" si="3"/>
        <v>842631470000000</v>
      </c>
      <c r="K109" s="6">
        <f t="shared" si="3"/>
        <v>845147217000000</v>
      </c>
      <c r="L109" s="6">
        <f t="shared" si="3"/>
        <v>851837952000000</v>
      </c>
      <c r="M109" s="6">
        <f t="shared" si="3"/>
        <v>850617310000000</v>
      </c>
      <c r="N109" s="6">
        <f t="shared" si="3"/>
        <v>854061340000000</v>
      </c>
      <c r="O109" s="6">
        <f t="shared" si="3"/>
        <v>855436951000000</v>
      </c>
      <c r="P109" s="6">
        <f t="shared" si="3"/>
        <v>857013000000000</v>
      </c>
      <c r="Q109" s="6">
        <f t="shared" si="3"/>
        <v>858548279000000</v>
      </c>
      <c r="R109" s="6">
        <f t="shared" si="3"/>
        <v>860185242000000</v>
      </c>
      <c r="S109" s="6">
        <f t="shared" si="3"/>
        <v>861476929000000</v>
      </c>
      <c r="T109" s="6">
        <f t="shared" si="3"/>
        <v>864166992000000</v>
      </c>
      <c r="U109" s="6">
        <f t="shared" si="3"/>
        <v>867163696000000</v>
      </c>
      <c r="V109" s="6">
        <f t="shared" si="3"/>
        <v>870213013000000</v>
      </c>
      <c r="W109" s="6">
        <f t="shared" si="3"/>
        <v>873949524000000</v>
      </c>
      <c r="X109" s="6">
        <f t="shared" si="3"/>
        <v>879242371000000</v>
      </c>
      <c r="Y109" s="6">
        <f t="shared" si="3"/>
        <v>885231323000000</v>
      </c>
      <c r="Z109" s="6">
        <f t="shared" si="3"/>
        <v>890945435000000</v>
      </c>
      <c r="AA109" s="6">
        <f t="shared" si="3"/>
        <v>896643250000000</v>
      </c>
      <c r="AB109" s="6">
        <f t="shared" si="3"/>
        <v>898262268000000</v>
      </c>
      <c r="AC109" s="6">
        <f t="shared" si="3"/>
        <v>900782043000000</v>
      </c>
      <c r="AD109" s="6">
        <f t="shared" si="3"/>
        <v>901143433000000</v>
      </c>
      <c r="AE109" s="6">
        <f t="shared" si="3"/>
        <v>908121643000000</v>
      </c>
      <c r="AF109" s="6">
        <f t="shared" si="3"/>
        <v>915052429000000</v>
      </c>
      <c r="AG109" s="6">
        <f t="shared" si="3"/>
        <v>921984314000000</v>
      </c>
      <c r="AH109" s="6">
        <f t="shared" si="3"/>
        <v>932055908000000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2"/>
  <sheetViews>
    <sheetView workbookViewId="0"/>
  </sheetViews>
  <sheetFormatPr defaultColWidth="9.1328125" defaultRowHeight="14.25" x14ac:dyDescent="0.45"/>
  <cols>
    <col min="1" max="1" width="10.3984375" style="6" customWidth="1"/>
    <col min="2" max="2" width="45.73046875" style="6" customWidth="1"/>
    <col min="3" max="16384" width="9.1328125" style="6"/>
  </cols>
  <sheetData>
    <row r="1" spans="1:37" ht="15" customHeight="1" thickBot="1" x14ac:dyDescent="0.5">
      <c r="B1" s="47" t="s">
        <v>532</v>
      </c>
      <c r="C1" s="48">
        <v>2019</v>
      </c>
      <c r="D1" s="48">
        <v>2020</v>
      </c>
      <c r="E1" s="48">
        <v>2021</v>
      </c>
      <c r="F1" s="48">
        <v>2022</v>
      </c>
      <c r="G1" s="48">
        <v>2023</v>
      </c>
      <c r="H1" s="48">
        <v>2024</v>
      </c>
      <c r="I1" s="48">
        <v>2025</v>
      </c>
      <c r="J1" s="48">
        <v>2026</v>
      </c>
      <c r="K1" s="48">
        <v>2027</v>
      </c>
      <c r="L1" s="48">
        <v>2028</v>
      </c>
      <c r="M1" s="48">
        <v>2029</v>
      </c>
      <c r="N1" s="48">
        <v>2030</v>
      </c>
      <c r="O1" s="48">
        <v>2031</v>
      </c>
      <c r="P1" s="48">
        <v>2032</v>
      </c>
      <c r="Q1" s="48">
        <v>2033</v>
      </c>
      <c r="R1" s="48">
        <v>2034</v>
      </c>
      <c r="S1" s="48">
        <v>2035</v>
      </c>
      <c r="T1" s="48">
        <v>2036</v>
      </c>
      <c r="U1" s="48">
        <v>2037</v>
      </c>
      <c r="V1" s="48">
        <v>2038</v>
      </c>
      <c r="W1" s="48">
        <v>2039</v>
      </c>
      <c r="X1" s="48">
        <v>2040</v>
      </c>
      <c r="Y1" s="48">
        <v>2041</v>
      </c>
      <c r="Z1" s="48">
        <v>2042</v>
      </c>
      <c r="AA1" s="48">
        <v>2043</v>
      </c>
      <c r="AB1" s="48">
        <v>2044</v>
      </c>
      <c r="AC1" s="48">
        <v>2045</v>
      </c>
      <c r="AD1" s="48">
        <v>2046</v>
      </c>
      <c r="AE1" s="48">
        <v>2047</v>
      </c>
      <c r="AF1" s="48">
        <v>2048</v>
      </c>
      <c r="AG1" s="48">
        <v>2049</v>
      </c>
      <c r="AH1" s="48">
        <v>2050</v>
      </c>
      <c r="AI1" s="48"/>
      <c r="AJ1" s="48"/>
    </row>
    <row r="2" spans="1:37" ht="15" customHeight="1" thickTop="1" x14ac:dyDescent="0.45"/>
    <row r="3" spans="1:37" ht="15" customHeight="1" x14ac:dyDescent="0.45">
      <c r="C3" s="91" t="s">
        <v>113</v>
      </c>
      <c r="D3" s="91" t="s">
        <v>472</v>
      </c>
      <c r="E3" s="91"/>
      <c r="F3" s="91"/>
      <c r="G3" s="91"/>
    </row>
    <row r="4" spans="1:37" ht="15" customHeight="1" x14ac:dyDescent="0.45">
      <c r="C4" s="91" t="s">
        <v>114</v>
      </c>
      <c r="D4" s="91" t="s">
        <v>533</v>
      </c>
      <c r="E4" s="91"/>
      <c r="F4" s="91"/>
      <c r="G4" s="91" t="s">
        <v>115</v>
      </c>
    </row>
    <row r="5" spans="1:37" ht="15" customHeight="1" x14ac:dyDescent="0.45">
      <c r="C5" s="91" t="s">
        <v>116</v>
      </c>
      <c r="D5" s="91" t="s">
        <v>534</v>
      </c>
      <c r="E5" s="91"/>
      <c r="F5" s="91"/>
      <c r="G5" s="91"/>
    </row>
    <row r="6" spans="1:37" ht="15" customHeight="1" x14ac:dyDescent="0.45">
      <c r="C6" s="91" t="s">
        <v>117</v>
      </c>
      <c r="D6" s="91"/>
      <c r="E6" s="91" t="s">
        <v>535</v>
      </c>
      <c r="F6" s="91"/>
      <c r="G6" s="91"/>
    </row>
    <row r="10" spans="1:37" ht="15" customHeight="1" x14ac:dyDescent="0.5">
      <c r="A10" s="92" t="s">
        <v>314</v>
      </c>
      <c r="B10" s="51" t="s">
        <v>536</v>
      </c>
    </row>
    <row r="11" spans="1:37" ht="15" customHeight="1" x14ac:dyDescent="0.45">
      <c r="B11" s="47" t="s">
        <v>276</v>
      </c>
    </row>
    <row r="12" spans="1:37" ht="15" customHeight="1" x14ac:dyDescent="0.45">
      <c r="B12" s="47" t="s">
        <v>120</v>
      </c>
      <c r="C12" s="44" t="s">
        <v>120</v>
      </c>
      <c r="D12" s="44" t="s">
        <v>120</v>
      </c>
      <c r="E12" s="44" t="s">
        <v>120</v>
      </c>
      <c r="F12" s="44" t="s">
        <v>120</v>
      </c>
      <c r="G12" s="44" t="s">
        <v>120</v>
      </c>
      <c r="H12" s="44" t="s">
        <v>120</v>
      </c>
      <c r="I12" s="44" t="s">
        <v>120</v>
      </c>
      <c r="J12" s="44" t="s">
        <v>120</v>
      </c>
      <c r="K12" s="44" t="s">
        <v>120</v>
      </c>
      <c r="L12" s="44" t="s">
        <v>120</v>
      </c>
      <c r="M12" s="44" t="s">
        <v>120</v>
      </c>
      <c r="N12" s="44" t="s">
        <v>120</v>
      </c>
      <c r="O12" s="44" t="s">
        <v>120</v>
      </c>
      <c r="P12" s="44" t="s">
        <v>120</v>
      </c>
      <c r="Q12" s="44" t="s">
        <v>120</v>
      </c>
      <c r="R12" s="44" t="s">
        <v>120</v>
      </c>
      <c r="S12" s="44" t="s">
        <v>120</v>
      </c>
      <c r="T12" s="44" t="s">
        <v>120</v>
      </c>
      <c r="U12" s="44" t="s">
        <v>120</v>
      </c>
      <c r="V12" s="44" t="s">
        <v>120</v>
      </c>
      <c r="W12" s="44" t="s">
        <v>120</v>
      </c>
      <c r="X12" s="44" t="s">
        <v>120</v>
      </c>
      <c r="Y12" s="44" t="s">
        <v>120</v>
      </c>
      <c r="Z12" s="44" t="s">
        <v>120</v>
      </c>
      <c r="AA12" s="44" t="s">
        <v>120</v>
      </c>
      <c r="AB12" s="44" t="s">
        <v>120</v>
      </c>
      <c r="AC12" s="44" t="s">
        <v>120</v>
      </c>
      <c r="AD12" s="44" t="s">
        <v>120</v>
      </c>
      <c r="AE12" s="44" t="s">
        <v>120</v>
      </c>
      <c r="AF12" s="44" t="s">
        <v>120</v>
      </c>
      <c r="AG12" s="44" t="s">
        <v>120</v>
      </c>
      <c r="AH12" s="44" t="s">
        <v>120</v>
      </c>
      <c r="AI12" s="44" t="s">
        <v>537</v>
      </c>
      <c r="AJ12" s="44"/>
      <c r="AK12" s="44"/>
    </row>
    <row r="13" spans="1:37" ht="15" customHeight="1" thickBot="1" x14ac:dyDescent="0.5">
      <c r="B13" s="48" t="s">
        <v>315</v>
      </c>
      <c r="C13" s="48">
        <v>2019</v>
      </c>
      <c r="D13" s="48">
        <v>2020</v>
      </c>
      <c r="E13" s="48">
        <v>2021</v>
      </c>
      <c r="F13" s="48">
        <v>2022</v>
      </c>
      <c r="G13" s="48">
        <v>2023</v>
      </c>
      <c r="H13" s="48">
        <v>2024</v>
      </c>
      <c r="I13" s="48">
        <v>2025</v>
      </c>
      <c r="J13" s="48">
        <v>2026</v>
      </c>
      <c r="K13" s="48">
        <v>2027</v>
      </c>
      <c r="L13" s="48">
        <v>2028</v>
      </c>
      <c r="M13" s="48">
        <v>2029</v>
      </c>
      <c r="N13" s="48">
        <v>2030</v>
      </c>
      <c r="O13" s="48">
        <v>2031</v>
      </c>
      <c r="P13" s="48">
        <v>2032</v>
      </c>
      <c r="Q13" s="48">
        <v>2033</v>
      </c>
      <c r="R13" s="48">
        <v>2034</v>
      </c>
      <c r="S13" s="48">
        <v>2035</v>
      </c>
      <c r="T13" s="48">
        <v>2036</v>
      </c>
      <c r="U13" s="48">
        <v>2037</v>
      </c>
      <c r="V13" s="48">
        <v>2038</v>
      </c>
      <c r="W13" s="48">
        <v>2039</v>
      </c>
      <c r="X13" s="48">
        <v>2040</v>
      </c>
      <c r="Y13" s="48">
        <v>2041</v>
      </c>
      <c r="Z13" s="48">
        <v>2042</v>
      </c>
      <c r="AA13" s="48">
        <v>2043</v>
      </c>
      <c r="AB13" s="48">
        <v>2044</v>
      </c>
      <c r="AC13" s="48">
        <v>2045</v>
      </c>
      <c r="AD13" s="48">
        <v>2046</v>
      </c>
      <c r="AE13" s="48">
        <v>2047</v>
      </c>
      <c r="AF13" s="48">
        <v>2048</v>
      </c>
      <c r="AG13" s="48">
        <v>2049</v>
      </c>
      <c r="AH13" s="48">
        <v>2050</v>
      </c>
      <c r="AI13" s="48">
        <v>2050</v>
      </c>
      <c r="AJ13" s="48"/>
      <c r="AK13" s="48"/>
    </row>
    <row r="14" spans="1:37" ht="15" customHeight="1" thickTop="1" x14ac:dyDescent="0.45"/>
    <row r="15" spans="1:37" ht="15" customHeight="1" x14ac:dyDescent="0.45">
      <c r="A15" s="92" t="s">
        <v>316</v>
      </c>
      <c r="B15" s="53" t="s">
        <v>317</v>
      </c>
      <c r="C15" s="59">
        <v>15312.449219</v>
      </c>
      <c r="D15" s="59">
        <v>15278.942383</v>
      </c>
      <c r="E15" s="59">
        <v>15147.741211</v>
      </c>
      <c r="F15" s="59">
        <v>14918.959961</v>
      </c>
      <c r="G15" s="59">
        <v>14610.010742</v>
      </c>
      <c r="H15" s="59">
        <v>14278.556640999999</v>
      </c>
      <c r="I15" s="59">
        <v>13938.120117</v>
      </c>
      <c r="J15" s="59">
        <v>13679.016602</v>
      </c>
      <c r="K15" s="59">
        <v>13457.350586</v>
      </c>
      <c r="L15" s="59">
        <v>13257.142578000001</v>
      </c>
      <c r="M15" s="59">
        <v>13075.182617</v>
      </c>
      <c r="N15" s="59">
        <v>12921.876953000001</v>
      </c>
      <c r="O15" s="59">
        <v>12787.868164</v>
      </c>
      <c r="P15" s="59">
        <v>12649.742188</v>
      </c>
      <c r="Q15" s="59">
        <v>12520.632812</v>
      </c>
      <c r="R15" s="59">
        <v>12394.040039</v>
      </c>
      <c r="S15" s="59">
        <v>12269.426758</v>
      </c>
      <c r="T15" s="59">
        <v>12175.610352</v>
      </c>
      <c r="U15" s="59">
        <v>12093.671875</v>
      </c>
      <c r="V15" s="59">
        <v>12023.744140999999</v>
      </c>
      <c r="W15" s="59">
        <v>11967.754883</v>
      </c>
      <c r="X15" s="59">
        <v>11932.240234000001</v>
      </c>
      <c r="Y15" s="59">
        <v>11906.194336</v>
      </c>
      <c r="Z15" s="59">
        <v>11893.991211</v>
      </c>
      <c r="AA15" s="59">
        <v>11894.183594</v>
      </c>
      <c r="AB15" s="59">
        <v>11901.778319999999</v>
      </c>
      <c r="AC15" s="59">
        <v>11913.236328000001</v>
      </c>
      <c r="AD15" s="59">
        <v>11936.534180000001</v>
      </c>
      <c r="AE15" s="59">
        <v>11966.680664</v>
      </c>
      <c r="AF15" s="59">
        <v>12003.005859000001</v>
      </c>
      <c r="AG15" s="59">
        <v>12047.083984000001</v>
      </c>
      <c r="AH15" s="59">
        <v>12098.876953000001</v>
      </c>
      <c r="AI15" s="59">
        <v>-7.5700000000000003E-3</v>
      </c>
      <c r="AJ15" s="59"/>
      <c r="AK15" s="60"/>
    </row>
    <row r="16" spans="1:37" ht="15" customHeight="1" x14ac:dyDescent="0.45">
      <c r="A16" s="92" t="s">
        <v>318</v>
      </c>
      <c r="B16" s="54" t="s">
        <v>319</v>
      </c>
      <c r="C16" s="93">
        <v>15200.872069999999</v>
      </c>
      <c r="D16" s="93">
        <v>15153.435546999999</v>
      </c>
      <c r="E16" s="93">
        <v>15008.341796999999</v>
      </c>
      <c r="F16" s="93">
        <v>14763.294921999999</v>
      </c>
      <c r="G16" s="93">
        <v>14444.755859000001</v>
      </c>
      <c r="H16" s="93">
        <v>14103.628906</v>
      </c>
      <c r="I16" s="93">
        <v>13752.072265999999</v>
      </c>
      <c r="J16" s="93">
        <v>13482.358398</v>
      </c>
      <c r="K16" s="93">
        <v>13250.722656</v>
      </c>
      <c r="L16" s="93">
        <v>13041.393555000001</v>
      </c>
      <c r="M16" s="93">
        <v>12849.369140999999</v>
      </c>
      <c r="N16" s="93">
        <v>12681.413086</v>
      </c>
      <c r="O16" s="93">
        <v>12536.164062</v>
      </c>
      <c r="P16" s="93">
        <v>12385.339844</v>
      </c>
      <c r="Q16" s="93">
        <v>12243.230469</v>
      </c>
      <c r="R16" s="93">
        <v>12103.820312</v>
      </c>
      <c r="S16" s="93">
        <v>11966.655273</v>
      </c>
      <c r="T16" s="93">
        <v>11857.203125</v>
      </c>
      <c r="U16" s="93">
        <v>11759.908203000001</v>
      </c>
      <c r="V16" s="93">
        <v>11675.560546999999</v>
      </c>
      <c r="W16" s="93">
        <v>11605.453125</v>
      </c>
      <c r="X16" s="93">
        <v>11554.408203000001</v>
      </c>
      <c r="Y16" s="93">
        <v>11512.519531</v>
      </c>
      <c r="Z16" s="93">
        <v>11486.022461</v>
      </c>
      <c r="AA16" s="93">
        <v>11470.066406</v>
      </c>
      <c r="AB16" s="93">
        <v>11462.240234000001</v>
      </c>
      <c r="AC16" s="93">
        <v>11458.477539</v>
      </c>
      <c r="AD16" s="93">
        <v>11467.023438</v>
      </c>
      <c r="AE16" s="93">
        <v>11484.987305000001</v>
      </c>
      <c r="AF16" s="93">
        <v>11506.311523</v>
      </c>
      <c r="AG16" s="93">
        <v>11533.103515999999</v>
      </c>
      <c r="AH16" s="93">
        <v>11569.302734000001</v>
      </c>
      <c r="AI16" s="93">
        <v>-8.7679999999999998E-3</v>
      </c>
      <c r="AJ16" s="93"/>
      <c r="AK16" s="56"/>
    </row>
    <row r="17" spans="1:37" ht="15" customHeight="1" x14ac:dyDescent="0.45">
      <c r="A17" s="92" t="s">
        <v>320</v>
      </c>
      <c r="B17" s="54" t="s">
        <v>321</v>
      </c>
      <c r="C17" s="93">
        <v>15.649737999999999</v>
      </c>
      <c r="D17" s="93">
        <v>20.467548000000001</v>
      </c>
      <c r="E17" s="93">
        <v>22.673479</v>
      </c>
      <c r="F17" s="93">
        <v>26.699321999999999</v>
      </c>
      <c r="G17" s="93">
        <v>25.322873999999999</v>
      </c>
      <c r="H17" s="93">
        <v>25.150351000000001</v>
      </c>
      <c r="I17" s="93">
        <v>26.443027000000001</v>
      </c>
      <c r="J17" s="93">
        <v>26.740424999999998</v>
      </c>
      <c r="K17" s="93">
        <v>26.231121000000002</v>
      </c>
      <c r="L17" s="93">
        <v>24.926318999999999</v>
      </c>
      <c r="M17" s="93">
        <v>24.277014000000001</v>
      </c>
      <c r="N17" s="93">
        <v>27.328185999999999</v>
      </c>
      <c r="O17" s="93">
        <v>25.645503999999999</v>
      </c>
      <c r="P17" s="93">
        <v>25.238219999999998</v>
      </c>
      <c r="Q17" s="93">
        <v>24.532774</v>
      </c>
      <c r="R17" s="93">
        <v>23.137032999999999</v>
      </c>
      <c r="S17" s="93">
        <v>21.210356000000001</v>
      </c>
      <c r="T17" s="93">
        <v>21.477202999999999</v>
      </c>
      <c r="U17" s="93">
        <v>21.245028999999999</v>
      </c>
      <c r="V17" s="93">
        <v>19.836957999999999</v>
      </c>
      <c r="W17" s="93">
        <v>17.845821000000001</v>
      </c>
      <c r="X17" s="93">
        <v>16.265177000000001</v>
      </c>
      <c r="Y17" s="93">
        <v>16.032944000000001</v>
      </c>
      <c r="Z17" s="93">
        <v>14.301454</v>
      </c>
      <c r="AA17" s="93">
        <v>13.853761</v>
      </c>
      <c r="AB17" s="93">
        <v>13.431710000000001</v>
      </c>
      <c r="AC17" s="93">
        <v>13.195866000000001</v>
      </c>
      <c r="AD17" s="93">
        <v>12.535137000000001</v>
      </c>
      <c r="AE17" s="93">
        <v>8.9360429999999997</v>
      </c>
      <c r="AF17" s="93">
        <v>8.3992710000000006</v>
      </c>
      <c r="AG17" s="93">
        <v>10.071925999999999</v>
      </c>
      <c r="AH17" s="93">
        <v>10.011039999999999</v>
      </c>
      <c r="AI17" s="93">
        <v>-1.4308E-2</v>
      </c>
      <c r="AJ17" s="93"/>
      <c r="AK17" s="56"/>
    </row>
    <row r="18" spans="1:37" ht="15" customHeight="1" x14ac:dyDescent="0.45">
      <c r="A18" s="92" t="s">
        <v>322</v>
      </c>
      <c r="B18" s="54" t="s">
        <v>323</v>
      </c>
      <c r="C18" s="93">
        <v>63.969237999999997</v>
      </c>
      <c r="D18" s="93">
        <v>66.783455000000004</v>
      </c>
      <c r="E18" s="93">
        <v>70.463561999999996</v>
      </c>
      <c r="F18" s="93">
        <v>74.880684000000002</v>
      </c>
      <c r="G18" s="93">
        <v>78.396384999999995</v>
      </c>
      <c r="H18" s="93">
        <v>80.719223</v>
      </c>
      <c r="I18" s="93">
        <v>82.538132000000004</v>
      </c>
      <c r="J18" s="93">
        <v>84.365768000000003</v>
      </c>
      <c r="K18" s="93">
        <v>86.142173999999997</v>
      </c>
      <c r="L18" s="93">
        <v>87.625625999999997</v>
      </c>
      <c r="M18" s="93">
        <v>89.001152000000005</v>
      </c>
      <c r="N18" s="93">
        <v>90.485527000000005</v>
      </c>
      <c r="O18" s="93">
        <v>92.554931999999994</v>
      </c>
      <c r="P18" s="93">
        <v>94.247681</v>
      </c>
      <c r="Q18" s="93">
        <v>95.907646</v>
      </c>
      <c r="R18" s="93">
        <v>97.508362000000005</v>
      </c>
      <c r="S18" s="93">
        <v>98.919715999999994</v>
      </c>
      <c r="T18" s="93">
        <v>100.374771</v>
      </c>
      <c r="U18" s="93">
        <v>101.733574</v>
      </c>
      <c r="V18" s="93">
        <v>103.08551</v>
      </c>
      <c r="W18" s="93">
        <v>104.416313</v>
      </c>
      <c r="X18" s="93">
        <v>106.491348</v>
      </c>
      <c r="Y18" s="93">
        <v>107.713593</v>
      </c>
      <c r="Z18" s="93">
        <v>108.85581999999999</v>
      </c>
      <c r="AA18" s="93">
        <v>110.412582</v>
      </c>
      <c r="AB18" s="93">
        <v>111.408699</v>
      </c>
      <c r="AC18" s="93">
        <v>112.270447</v>
      </c>
      <c r="AD18" s="93">
        <v>113.16229199999999</v>
      </c>
      <c r="AE18" s="93">
        <v>114.091843</v>
      </c>
      <c r="AF18" s="93">
        <v>115.003632</v>
      </c>
      <c r="AG18" s="93">
        <v>115.896851</v>
      </c>
      <c r="AH18" s="93">
        <v>116.770432</v>
      </c>
      <c r="AI18" s="93">
        <v>1.9602999999999999E-2</v>
      </c>
      <c r="AJ18" s="93"/>
      <c r="AK18" s="56"/>
    </row>
    <row r="19" spans="1:37" ht="15" customHeight="1" x14ac:dyDescent="0.45">
      <c r="A19" s="92" t="s">
        <v>324</v>
      </c>
      <c r="B19" s="54" t="s">
        <v>224</v>
      </c>
      <c r="C19" s="93">
        <v>5.739312</v>
      </c>
      <c r="D19" s="93">
        <v>5.2664989999999996</v>
      </c>
      <c r="E19" s="93">
        <v>4.9567480000000002</v>
      </c>
      <c r="F19" s="93">
        <v>4.6627289999999997</v>
      </c>
      <c r="G19" s="93">
        <v>4.3849790000000004</v>
      </c>
      <c r="H19" s="93">
        <v>4.1084310000000004</v>
      </c>
      <c r="I19" s="93">
        <v>3.8646050000000001</v>
      </c>
      <c r="J19" s="93">
        <v>3.647932</v>
      </c>
      <c r="K19" s="93">
        <v>3.4656229999999999</v>
      </c>
      <c r="L19" s="93">
        <v>3.3011460000000001</v>
      </c>
      <c r="M19" s="93">
        <v>3.156765</v>
      </c>
      <c r="N19" s="93">
        <v>3.0468630000000001</v>
      </c>
      <c r="O19" s="93">
        <v>2.9284400000000002</v>
      </c>
      <c r="P19" s="93">
        <v>2.8372459999999999</v>
      </c>
      <c r="Q19" s="93">
        <v>2.7586149999999998</v>
      </c>
      <c r="R19" s="93">
        <v>2.7078519999999999</v>
      </c>
      <c r="S19" s="93">
        <v>2.6680679999999999</v>
      </c>
      <c r="T19" s="93">
        <v>2.6396500000000001</v>
      </c>
      <c r="U19" s="93">
        <v>2.6185529999999999</v>
      </c>
      <c r="V19" s="93">
        <v>2.602179</v>
      </c>
      <c r="W19" s="93">
        <v>2.5900799999999999</v>
      </c>
      <c r="X19" s="93">
        <v>2.5816249999999998</v>
      </c>
      <c r="Y19" s="93">
        <v>2.5859100000000002</v>
      </c>
      <c r="Z19" s="93">
        <v>2.5954139999999999</v>
      </c>
      <c r="AA19" s="93">
        <v>2.6104980000000002</v>
      </c>
      <c r="AB19" s="93">
        <v>2.6267800000000001</v>
      </c>
      <c r="AC19" s="93">
        <v>2.6472259999999999</v>
      </c>
      <c r="AD19" s="93">
        <v>2.6636329999999999</v>
      </c>
      <c r="AE19" s="93">
        <v>2.6897410000000002</v>
      </c>
      <c r="AF19" s="93">
        <v>2.714086</v>
      </c>
      <c r="AG19" s="93">
        <v>2.7388699999999999</v>
      </c>
      <c r="AH19" s="93">
        <v>2.763347</v>
      </c>
      <c r="AI19" s="93">
        <v>-2.3302E-2</v>
      </c>
      <c r="AJ19" s="93"/>
      <c r="AK19" s="56"/>
    </row>
    <row r="20" spans="1:37" ht="15" customHeight="1" x14ac:dyDescent="0.45">
      <c r="A20" s="92" t="s">
        <v>325</v>
      </c>
      <c r="B20" s="54" t="s">
        <v>326</v>
      </c>
      <c r="C20" s="93">
        <v>3.7809720000000002</v>
      </c>
      <c r="D20" s="93">
        <v>3.6143580000000002</v>
      </c>
      <c r="E20" s="93">
        <v>3.2928380000000002</v>
      </c>
      <c r="F20" s="93">
        <v>2.9734660000000002</v>
      </c>
      <c r="G20" s="93">
        <v>2.7073</v>
      </c>
      <c r="H20" s="93">
        <v>2.4364050000000002</v>
      </c>
      <c r="I20" s="93">
        <v>2.2419280000000001</v>
      </c>
      <c r="J20" s="93">
        <v>2.054983</v>
      </c>
      <c r="K20" s="93">
        <v>1.9289970000000001</v>
      </c>
      <c r="L20" s="93">
        <v>1.8177859999999999</v>
      </c>
      <c r="M20" s="93">
        <v>1.7333989999999999</v>
      </c>
      <c r="N20" s="93">
        <v>1.6725030000000001</v>
      </c>
      <c r="O20" s="93">
        <v>1.5893600000000001</v>
      </c>
      <c r="P20" s="93">
        <v>1.5369280000000001</v>
      </c>
      <c r="Q20" s="93">
        <v>1.4985219999999999</v>
      </c>
      <c r="R20" s="93">
        <v>1.477317</v>
      </c>
      <c r="S20" s="93">
        <v>1.4556279999999999</v>
      </c>
      <c r="T20" s="93">
        <v>1.4436880000000001</v>
      </c>
      <c r="U20" s="93">
        <v>1.428987</v>
      </c>
      <c r="V20" s="93">
        <v>1.4276819999999999</v>
      </c>
      <c r="W20" s="93">
        <v>1.4312130000000001</v>
      </c>
      <c r="X20" s="93">
        <v>1.4293389999999999</v>
      </c>
      <c r="Y20" s="93">
        <v>1.4424619999999999</v>
      </c>
      <c r="Z20" s="93">
        <v>1.464969</v>
      </c>
      <c r="AA20" s="93">
        <v>1.4856069999999999</v>
      </c>
      <c r="AB20" s="93">
        <v>1.5074160000000001</v>
      </c>
      <c r="AC20" s="93">
        <v>1.535283</v>
      </c>
      <c r="AD20" s="93">
        <v>1.5566819999999999</v>
      </c>
      <c r="AE20" s="93">
        <v>1.5906199999999999</v>
      </c>
      <c r="AF20" s="93">
        <v>1.6210629999999999</v>
      </c>
      <c r="AG20" s="93">
        <v>1.6530899999999999</v>
      </c>
      <c r="AH20" s="93">
        <v>1.6856990000000001</v>
      </c>
      <c r="AI20" s="93">
        <v>-2.5721000000000001E-2</v>
      </c>
      <c r="AJ20" s="93"/>
      <c r="AK20" s="56"/>
    </row>
    <row r="21" spans="1:37" ht="15" customHeight="1" x14ac:dyDescent="0.45">
      <c r="A21" s="92" t="s">
        <v>327</v>
      </c>
      <c r="B21" s="54" t="s">
        <v>279</v>
      </c>
      <c r="C21" s="93">
        <v>22.193058000000001</v>
      </c>
      <c r="D21" s="93">
        <v>29.104067000000001</v>
      </c>
      <c r="E21" s="93">
        <v>37.732318999999997</v>
      </c>
      <c r="F21" s="93">
        <v>46.165123000000001</v>
      </c>
      <c r="G21" s="93">
        <v>54.159244999999999</v>
      </c>
      <c r="H21" s="93">
        <v>62.229038000000003</v>
      </c>
      <c r="I21" s="93">
        <v>70.673737000000003</v>
      </c>
      <c r="J21" s="93">
        <v>79.557449000000005</v>
      </c>
      <c r="K21" s="93">
        <v>88.559928999999997</v>
      </c>
      <c r="L21" s="93">
        <v>97.766655</v>
      </c>
      <c r="M21" s="93">
        <v>107.32073200000001</v>
      </c>
      <c r="N21" s="93">
        <v>117.590256</v>
      </c>
      <c r="O21" s="93">
        <v>128.626419</v>
      </c>
      <c r="P21" s="93">
        <v>140.162949</v>
      </c>
      <c r="Q21" s="93">
        <v>152.305984</v>
      </c>
      <c r="R21" s="93">
        <v>164.96698000000001</v>
      </c>
      <c r="S21" s="93">
        <v>178.07074</v>
      </c>
      <c r="T21" s="93">
        <v>191.99464399999999</v>
      </c>
      <c r="U21" s="93">
        <v>206.23065199999999</v>
      </c>
      <c r="V21" s="93">
        <v>220.68725599999999</v>
      </c>
      <c r="W21" s="93">
        <v>235.43847700000001</v>
      </c>
      <c r="X21" s="93">
        <v>250.443466</v>
      </c>
      <c r="Y21" s="93">
        <v>265.22988900000001</v>
      </c>
      <c r="Z21" s="93">
        <v>280.03350799999998</v>
      </c>
      <c r="AA21" s="93">
        <v>294.98715199999998</v>
      </c>
      <c r="AB21" s="93">
        <v>309.74746699999997</v>
      </c>
      <c r="AC21" s="93">
        <v>324.24844400000001</v>
      </c>
      <c r="AD21" s="93">
        <v>338.68496699999997</v>
      </c>
      <c r="AE21" s="93">
        <v>353.429779</v>
      </c>
      <c r="AF21" s="93">
        <v>367.95275900000001</v>
      </c>
      <c r="AG21" s="93">
        <v>382.566284</v>
      </c>
      <c r="AH21" s="93">
        <v>397.24099699999999</v>
      </c>
      <c r="AI21" s="93">
        <v>9.7524E-2</v>
      </c>
      <c r="AJ21" s="93"/>
      <c r="AK21" s="56"/>
    </row>
    <row r="22" spans="1:37" ht="15" customHeight="1" x14ac:dyDescent="0.45">
      <c r="A22" s="92" t="s">
        <v>328</v>
      </c>
      <c r="B22" s="54" t="s">
        <v>329</v>
      </c>
      <c r="C22" s="93">
        <v>0.244586</v>
      </c>
      <c r="D22" s="93">
        <v>0.27008900000000002</v>
      </c>
      <c r="E22" s="93">
        <v>0.27942299999999998</v>
      </c>
      <c r="F22" s="93">
        <v>0.28283599999999998</v>
      </c>
      <c r="G22" s="93">
        <v>0.283827</v>
      </c>
      <c r="H22" s="93">
        <v>0.28411999999999998</v>
      </c>
      <c r="I22" s="93">
        <v>0.28600900000000001</v>
      </c>
      <c r="J22" s="93">
        <v>0.29166300000000001</v>
      </c>
      <c r="K22" s="93">
        <v>0.30009000000000002</v>
      </c>
      <c r="L22" s="93">
        <v>0.31108200000000003</v>
      </c>
      <c r="M22" s="93">
        <v>0.32463599999999998</v>
      </c>
      <c r="N22" s="93">
        <v>0.341028</v>
      </c>
      <c r="O22" s="93">
        <v>0.35937000000000002</v>
      </c>
      <c r="P22" s="93">
        <v>0.37873699999999999</v>
      </c>
      <c r="Q22" s="93">
        <v>0.39966400000000002</v>
      </c>
      <c r="R22" s="93">
        <v>0.42211900000000002</v>
      </c>
      <c r="S22" s="93">
        <v>0.44733499999999998</v>
      </c>
      <c r="T22" s="93">
        <v>0.47612900000000002</v>
      </c>
      <c r="U22" s="93">
        <v>0.50813200000000003</v>
      </c>
      <c r="V22" s="93">
        <v>0.54286800000000002</v>
      </c>
      <c r="W22" s="93">
        <v>0.58044399999999996</v>
      </c>
      <c r="X22" s="93">
        <v>0.62008099999999999</v>
      </c>
      <c r="Y22" s="93">
        <v>0.670373</v>
      </c>
      <c r="Z22" s="93">
        <v>0.71819200000000005</v>
      </c>
      <c r="AA22" s="93">
        <v>0.76886399999999999</v>
      </c>
      <c r="AB22" s="93">
        <v>0.81558200000000003</v>
      </c>
      <c r="AC22" s="93">
        <v>0.86157700000000004</v>
      </c>
      <c r="AD22" s="93">
        <v>0.90802799999999995</v>
      </c>
      <c r="AE22" s="93">
        <v>0.95516400000000001</v>
      </c>
      <c r="AF22" s="93">
        <v>1.003271</v>
      </c>
      <c r="AG22" s="93">
        <v>1.0523690000000001</v>
      </c>
      <c r="AH22" s="93">
        <v>1.102484</v>
      </c>
      <c r="AI22" s="93">
        <v>4.9771999999999997E-2</v>
      </c>
      <c r="AJ22" s="93"/>
      <c r="AK22" s="56"/>
    </row>
    <row r="24" spans="1:37" ht="15" customHeight="1" x14ac:dyDescent="0.45">
      <c r="A24" s="92" t="s">
        <v>330</v>
      </c>
      <c r="B24" s="53" t="s">
        <v>331</v>
      </c>
      <c r="C24" s="59">
        <v>890.89929199999995</v>
      </c>
      <c r="D24" s="59">
        <v>889.371399</v>
      </c>
      <c r="E24" s="59">
        <v>887.19427499999995</v>
      </c>
      <c r="F24" s="59">
        <v>887.04754600000001</v>
      </c>
      <c r="G24" s="59">
        <v>884.06481900000006</v>
      </c>
      <c r="H24" s="59">
        <v>881.61084000000005</v>
      </c>
      <c r="I24" s="59">
        <v>881.699524</v>
      </c>
      <c r="J24" s="59">
        <v>882.19433600000002</v>
      </c>
      <c r="K24" s="59">
        <v>882.678406</v>
      </c>
      <c r="L24" s="59">
        <v>884.98724400000003</v>
      </c>
      <c r="M24" s="59">
        <v>887.48663299999998</v>
      </c>
      <c r="N24" s="59">
        <v>891.13818400000002</v>
      </c>
      <c r="O24" s="59">
        <v>895.83648700000003</v>
      </c>
      <c r="P24" s="59">
        <v>900.20330799999999</v>
      </c>
      <c r="Q24" s="59">
        <v>905.573669</v>
      </c>
      <c r="R24" s="59">
        <v>912.78192100000001</v>
      </c>
      <c r="S24" s="59">
        <v>919.68280000000004</v>
      </c>
      <c r="T24" s="59">
        <v>926.70794699999999</v>
      </c>
      <c r="U24" s="59">
        <v>934.53015100000005</v>
      </c>
      <c r="V24" s="59">
        <v>942.26379399999996</v>
      </c>
      <c r="W24" s="59">
        <v>950.16522199999997</v>
      </c>
      <c r="X24" s="59">
        <v>959.53106700000001</v>
      </c>
      <c r="Y24" s="59">
        <v>969.77966300000003</v>
      </c>
      <c r="Z24" s="59">
        <v>979.78241000000003</v>
      </c>
      <c r="AA24" s="59">
        <v>991.28820800000005</v>
      </c>
      <c r="AB24" s="59">
        <v>1003.352783</v>
      </c>
      <c r="AC24" s="59">
        <v>1015.431763</v>
      </c>
      <c r="AD24" s="59">
        <v>1028.6823730000001</v>
      </c>
      <c r="AE24" s="59">
        <v>1040.3118899999999</v>
      </c>
      <c r="AF24" s="59">
        <v>1050.8671879999999</v>
      </c>
      <c r="AG24" s="59">
        <v>1061.3582759999999</v>
      </c>
      <c r="AH24" s="59">
        <v>1071.0842290000001</v>
      </c>
      <c r="AI24" s="59">
        <v>5.96E-3</v>
      </c>
      <c r="AJ24" s="59"/>
      <c r="AK24" s="60"/>
    </row>
    <row r="25" spans="1:37" ht="15" customHeight="1" x14ac:dyDescent="0.45">
      <c r="A25" s="92" t="s">
        <v>332</v>
      </c>
      <c r="B25" s="54" t="s">
        <v>319</v>
      </c>
      <c r="C25" s="93">
        <v>596.128784</v>
      </c>
      <c r="D25" s="93">
        <v>588.98431400000004</v>
      </c>
      <c r="E25" s="93">
        <v>582.26178000000004</v>
      </c>
      <c r="F25" s="93">
        <v>577.19036900000003</v>
      </c>
      <c r="G25" s="93">
        <v>571.52923599999997</v>
      </c>
      <c r="H25" s="93">
        <v>566.901794</v>
      </c>
      <c r="I25" s="93">
        <v>564.30609100000004</v>
      </c>
      <c r="J25" s="93">
        <v>562.65606700000001</v>
      </c>
      <c r="K25" s="93">
        <v>561.81237799999997</v>
      </c>
      <c r="L25" s="93">
        <v>562.86792000000003</v>
      </c>
      <c r="M25" s="93">
        <v>564.206726</v>
      </c>
      <c r="N25" s="93">
        <v>565.43591300000003</v>
      </c>
      <c r="O25" s="93">
        <v>568.985229</v>
      </c>
      <c r="P25" s="93">
        <v>572.027466</v>
      </c>
      <c r="Q25" s="93">
        <v>576.25384499999996</v>
      </c>
      <c r="R25" s="93">
        <v>582.20281999999997</v>
      </c>
      <c r="S25" s="93">
        <v>588.42675799999995</v>
      </c>
      <c r="T25" s="93">
        <v>594.04516599999999</v>
      </c>
      <c r="U25" s="93">
        <v>600.81707800000004</v>
      </c>
      <c r="V25" s="93">
        <v>608.40423599999997</v>
      </c>
      <c r="W25" s="93">
        <v>616.412598</v>
      </c>
      <c r="X25" s="93">
        <v>625.28057899999999</v>
      </c>
      <c r="Y25" s="93">
        <v>633.71014400000001</v>
      </c>
      <c r="Z25" s="93">
        <v>643.07904099999996</v>
      </c>
      <c r="AA25" s="93">
        <v>652.02099599999997</v>
      </c>
      <c r="AB25" s="93">
        <v>660.97534199999996</v>
      </c>
      <c r="AC25" s="93">
        <v>669.771118</v>
      </c>
      <c r="AD25" s="93">
        <v>679.41351299999997</v>
      </c>
      <c r="AE25" s="93">
        <v>690.77148399999999</v>
      </c>
      <c r="AF25" s="93">
        <v>699.21234100000004</v>
      </c>
      <c r="AG25" s="93">
        <v>705.86596699999996</v>
      </c>
      <c r="AH25" s="93">
        <v>713.58111599999995</v>
      </c>
      <c r="AI25" s="93">
        <v>5.8180000000000003E-3</v>
      </c>
      <c r="AJ25" s="93"/>
      <c r="AK25" s="56"/>
    </row>
    <row r="26" spans="1:37" ht="15" customHeight="1" x14ac:dyDescent="0.45">
      <c r="A26" s="92" t="s">
        <v>333</v>
      </c>
      <c r="B26" s="54" t="s">
        <v>321</v>
      </c>
      <c r="C26" s="93">
        <v>2.5919660000000002</v>
      </c>
      <c r="D26" s="93">
        <v>3.6363859999999999</v>
      </c>
      <c r="E26" s="93">
        <v>4.306997</v>
      </c>
      <c r="F26" s="93">
        <v>5.3503889999999998</v>
      </c>
      <c r="G26" s="93">
        <v>5.3729610000000001</v>
      </c>
      <c r="H26" s="93">
        <v>5.6428940000000001</v>
      </c>
      <c r="I26" s="93">
        <v>6.2958220000000003</v>
      </c>
      <c r="J26" s="93">
        <v>6.7286029999999997</v>
      </c>
      <c r="K26" s="93">
        <v>6.9752489999999998</v>
      </c>
      <c r="L26" s="93">
        <v>7.0285469999999997</v>
      </c>
      <c r="M26" s="93">
        <v>7.269692</v>
      </c>
      <c r="N26" s="93">
        <v>8.6952529999999992</v>
      </c>
      <c r="O26" s="93">
        <v>8.6821040000000007</v>
      </c>
      <c r="P26" s="93">
        <v>9.0946650000000009</v>
      </c>
      <c r="Q26" s="93">
        <v>9.4232300000000002</v>
      </c>
      <c r="R26" s="93">
        <v>9.4840579999999992</v>
      </c>
      <c r="S26" s="93">
        <v>9.2722320000000007</v>
      </c>
      <c r="T26" s="93">
        <v>9.9816529999999997</v>
      </c>
      <c r="U26" s="93">
        <v>10.475368</v>
      </c>
      <c r="V26" s="93">
        <v>10.357727000000001</v>
      </c>
      <c r="W26" s="93">
        <v>9.8418139999999994</v>
      </c>
      <c r="X26" s="93">
        <v>9.4584499999999991</v>
      </c>
      <c r="Y26" s="93">
        <v>9.8165150000000008</v>
      </c>
      <c r="Z26" s="93">
        <v>9.2046890000000001</v>
      </c>
      <c r="AA26" s="93">
        <v>9.3597149999999996</v>
      </c>
      <c r="AB26" s="93">
        <v>9.5093219999999992</v>
      </c>
      <c r="AC26" s="93">
        <v>9.7783519999999999</v>
      </c>
      <c r="AD26" s="93">
        <v>9.7039960000000001</v>
      </c>
      <c r="AE26" s="93">
        <v>7.2160589999999996</v>
      </c>
      <c r="AF26" s="93">
        <v>7.0607009999999999</v>
      </c>
      <c r="AG26" s="93">
        <v>8.8006229999999999</v>
      </c>
      <c r="AH26" s="93">
        <v>9.0738900000000005</v>
      </c>
      <c r="AI26" s="93">
        <v>4.1246999999999999E-2</v>
      </c>
      <c r="AJ26" s="93"/>
      <c r="AK26" s="56"/>
    </row>
    <row r="27" spans="1:37" ht="15" customHeight="1" x14ac:dyDescent="0.45">
      <c r="A27" s="92" t="s">
        <v>334</v>
      </c>
      <c r="B27" s="54" t="s">
        <v>323</v>
      </c>
      <c r="C27" s="93">
        <v>290.96456899999998</v>
      </c>
      <c r="D27" s="93">
        <v>295.53216600000002</v>
      </c>
      <c r="E27" s="93">
        <v>299.33389299999999</v>
      </c>
      <c r="F27" s="93">
        <v>303.144226</v>
      </c>
      <c r="G27" s="93">
        <v>305.69580100000002</v>
      </c>
      <c r="H27" s="93">
        <v>307.49563599999999</v>
      </c>
      <c r="I27" s="93">
        <v>309.45324699999998</v>
      </c>
      <c r="J27" s="93">
        <v>311.093323</v>
      </c>
      <c r="K27" s="93">
        <v>312.119934</v>
      </c>
      <c r="L27" s="93">
        <v>313.26370200000002</v>
      </c>
      <c r="M27" s="93">
        <v>314.12606799999998</v>
      </c>
      <c r="N27" s="93">
        <v>315.06433099999998</v>
      </c>
      <c r="O27" s="93">
        <v>316.16616800000003</v>
      </c>
      <c r="P27" s="93">
        <v>317.017426</v>
      </c>
      <c r="Q27" s="93">
        <v>317.76525900000001</v>
      </c>
      <c r="R27" s="93">
        <v>318.889343</v>
      </c>
      <c r="S27" s="93">
        <v>319.70105000000001</v>
      </c>
      <c r="T27" s="93">
        <v>320.31896999999998</v>
      </c>
      <c r="U27" s="93">
        <v>320.79144300000002</v>
      </c>
      <c r="V27" s="93">
        <v>320.96667500000001</v>
      </c>
      <c r="W27" s="93">
        <v>321.28131100000002</v>
      </c>
      <c r="X27" s="93">
        <v>322.057953</v>
      </c>
      <c r="Y27" s="93">
        <v>323.40695199999999</v>
      </c>
      <c r="Z27" s="93">
        <v>324.53533900000002</v>
      </c>
      <c r="AA27" s="93">
        <v>326.81915300000003</v>
      </c>
      <c r="AB27" s="93">
        <v>329.64770499999997</v>
      </c>
      <c r="AC27" s="93">
        <v>332.52093500000001</v>
      </c>
      <c r="AD27" s="93">
        <v>336.05423000000002</v>
      </c>
      <c r="AE27" s="93">
        <v>338.65835600000003</v>
      </c>
      <c r="AF27" s="93">
        <v>340.76333599999998</v>
      </c>
      <c r="AG27" s="93">
        <v>342.68078600000001</v>
      </c>
      <c r="AH27" s="93">
        <v>344.22589099999999</v>
      </c>
      <c r="AI27" s="93">
        <v>5.437E-3</v>
      </c>
      <c r="AJ27" s="93"/>
      <c r="AK27" s="56"/>
    </row>
    <row r="28" spans="1:37" ht="15" customHeight="1" x14ac:dyDescent="0.45">
      <c r="A28" s="92" t="s">
        <v>335</v>
      </c>
      <c r="B28" s="54" t="s">
        <v>326</v>
      </c>
      <c r="C28" s="93">
        <v>0.181196</v>
      </c>
      <c r="D28" s="93">
        <v>0.26526499999999997</v>
      </c>
      <c r="E28" s="93">
        <v>0.342866</v>
      </c>
      <c r="F28" s="93">
        <v>0.42024400000000001</v>
      </c>
      <c r="G28" s="93">
        <v>0.49104999999999999</v>
      </c>
      <c r="H28" s="93">
        <v>0.56024600000000002</v>
      </c>
      <c r="I28" s="93">
        <v>0.60612299999999997</v>
      </c>
      <c r="J28" s="93">
        <v>0.65007899999999996</v>
      </c>
      <c r="K28" s="93">
        <v>0.69253100000000001</v>
      </c>
      <c r="L28" s="93">
        <v>0.73543199999999997</v>
      </c>
      <c r="M28" s="93">
        <v>0.778146</v>
      </c>
      <c r="N28" s="93">
        <v>0.820743</v>
      </c>
      <c r="O28" s="93">
        <v>0.86387100000000006</v>
      </c>
      <c r="P28" s="93">
        <v>0.90575600000000001</v>
      </c>
      <c r="Q28" s="93">
        <v>0.94889199999999996</v>
      </c>
      <c r="R28" s="93">
        <v>0.99427299999999996</v>
      </c>
      <c r="S28" s="93">
        <v>1.0399290000000001</v>
      </c>
      <c r="T28" s="93">
        <v>1.0865009999999999</v>
      </c>
      <c r="U28" s="93">
        <v>1.134628</v>
      </c>
      <c r="V28" s="93">
        <v>1.1848970000000001</v>
      </c>
      <c r="W28" s="93">
        <v>1.237104</v>
      </c>
      <c r="X28" s="93">
        <v>1.2930870000000001</v>
      </c>
      <c r="Y28" s="93">
        <v>1.35151</v>
      </c>
      <c r="Z28" s="93">
        <v>1.4112420000000001</v>
      </c>
      <c r="AA28" s="93">
        <v>1.47333</v>
      </c>
      <c r="AB28" s="93">
        <v>1.5373239999999999</v>
      </c>
      <c r="AC28" s="93">
        <v>1.603783</v>
      </c>
      <c r="AD28" s="93">
        <v>1.6727799999999999</v>
      </c>
      <c r="AE28" s="93">
        <v>1.7442960000000001</v>
      </c>
      <c r="AF28" s="93">
        <v>1.817466</v>
      </c>
      <c r="AG28" s="93">
        <v>1.8947970000000001</v>
      </c>
      <c r="AH28" s="93">
        <v>1.9740690000000001</v>
      </c>
      <c r="AI28" s="93">
        <v>8.0086000000000004E-2</v>
      </c>
      <c r="AJ28" s="93"/>
      <c r="AK28" s="56"/>
    </row>
    <row r="29" spans="1:37" ht="15" customHeight="1" x14ac:dyDescent="0.45">
      <c r="A29" s="92" t="s">
        <v>336</v>
      </c>
      <c r="B29" s="54" t="s">
        <v>224</v>
      </c>
      <c r="C29" s="93">
        <v>1.0327280000000001</v>
      </c>
      <c r="D29" s="93">
        <v>0.89055200000000001</v>
      </c>
      <c r="E29" s="93">
        <v>0.82821199999999995</v>
      </c>
      <c r="F29" s="93">
        <v>0.76583400000000001</v>
      </c>
      <c r="G29" s="93">
        <v>0.74672799999999995</v>
      </c>
      <c r="H29" s="93">
        <v>0.72989599999999999</v>
      </c>
      <c r="I29" s="93">
        <v>0.70852499999999996</v>
      </c>
      <c r="J29" s="93">
        <v>0.68807700000000005</v>
      </c>
      <c r="K29" s="93">
        <v>0.66764100000000004</v>
      </c>
      <c r="L29" s="93">
        <v>0.64815199999999995</v>
      </c>
      <c r="M29" s="93">
        <v>0.62960099999999997</v>
      </c>
      <c r="N29" s="93">
        <v>0.61258699999999999</v>
      </c>
      <c r="O29" s="93">
        <v>0.596665</v>
      </c>
      <c r="P29" s="93">
        <v>0.58323000000000003</v>
      </c>
      <c r="Q29" s="93">
        <v>0.57468799999999998</v>
      </c>
      <c r="R29" s="93">
        <v>0.56947700000000001</v>
      </c>
      <c r="S29" s="93">
        <v>0.56642800000000004</v>
      </c>
      <c r="T29" s="93">
        <v>0.56431900000000002</v>
      </c>
      <c r="U29" s="93">
        <v>0.56454199999999999</v>
      </c>
      <c r="V29" s="93">
        <v>0.56669700000000001</v>
      </c>
      <c r="W29" s="93">
        <v>0.57197699999999996</v>
      </c>
      <c r="X29" s="93">
        <v>0.58127300000000004</v>
      </c>
      <c r="Y29" s="93">
        <v>0.59391300000000002</v>
      </c>
      <c r="Z29" s="93">
        <v>0.60973599999999994</v>
      </c>
      <c r="AA29" s="93">
        <v>0.62941000000000003</v>
      </c>
      <c r="AB29" s="93">
        <v>0.65296900000000002</v>
      </c>
      <c r="AC29" s="93">
        <v>0.68127199999999999</v>
      </c>
      <c r="AD29" s="93">
        <v>0.71365800000000001</v>
      </c>
      <c r="AE29" s="93">
        <v>0.74790299999999998</v>
      </c>
      <c r="AF29" s="93">
        <v>0.78879299999999997</v>
      </c>
      <c r="AG29" s="93">
        <v>0.83789599999999997</v>
      </c>
      <c r="AH29" s="93">
        <v>0.89593500000000004</v>
      </c>
      <c r="AI29" s="93">
        <v>-4.5729999999999998E-3</v>
      </c>
      <c r="AJ29" s="93"/>
      <c r="AK29" s="56"/>
    </row>
    <row r="30" spans="1:37" ht="15" customHeight="1" x14ac:dyDescent="0.45">
      <c r="A30" s="92" t="s">
        <v>337</v>
      </c>
      <c r="B30" s="54" t="s">
        <v>279</v>
      </c>
      <c r="C30" s="93">
        <v>0</v>
      </c>
      <c r="D30" s="93">
        <v>6.2656000000000003E-2</v>
      </c>
      <c r="E30" s="93">
        <v>0.12049</v>
      </c>
      <c r="F30" s="93">
        <v>0.176512</v>
      </c>
      <c r="G30" s="93">
        <v>0.22906899999999999</v>
      </c>
      <c r="H30" s="93">
        <v>0.280333</v>
      </c>
      <c r="I30" s="93">
        <v>0.32969500000000002</v>
      </c>
      <c r="J30" s="93">
        <v>0.37821900000000003</v>
      </c>
      <c r="K30" s="93">
        <v>0.41070400000000001</v>
      </c>
      <c r="L30" s="93">
        <v>0.44351699999999999</v>
      </c>
      <c r="M30" s="93">
        <v>0.47642600000000002</v>
      </c>
      <c r="N30" s="93">
        <v>0.50931300000000002</v>
      </c>
      <c r="O30" s="93">
        <v>0.54243300000000005</v>
      </c>
      <c r="P30" s="93">
        <v>0.57470900000000003</v>
      </c>
      <c r="Q30" s="93">
        <v>0.60770500000000005</v>
      </c>
      <c r="R30" s="93">
        <v>0.64199099999999998</v>
      </c>
      <c r="S30" s="93">
        <v>0.67644000000000004</v>
      </c>
      <c r="T30" s="93">
        <v>0.71136900000000003</v>
      </c>
      <c r="U30" s="93">
        <v>0.74714400000000003</v>
      </c>
      <c r="V30" s="93">
        <v>0.78355900000000001</v>
      </c>
      <c r="W30" s="93">
        <v>0.82043100000000002</v>
      </c>
      <c r="X30" s="93">
        <v>0.85974200000000001</v>
      </c>
      <c r="Y30" s="93">
        <v>0.90062600000000004</v>
      </c>
      <c r="Z30" s="93">
        <v>0.94233900000000004</v>
      </c>
      <c r="AA30" s="93">
        <v>0.98559300000000005</v>
      </c>
      <c r="AB30" s="93">
        <v>1.0301149999999999</v>
      </c>
      <c r="AC30" s="93">
        <v>1.0762879999999999</v>
      </c>
      <c r="AD30" s="93">
        <v>1.124177</v>
      </c>
      <c r="AE30" s="93">
        <v>1.1737869999999999</v>
      </c>
      <c r="AF30" s="93">
        <v>1.2245440000000001</v>
      </c>
      <c r="AG30" s="93">
        <v>1.2781389999999999</v>
      </c>
      <c r="AH30" s="93">
        <v>1.3332459999999999</v>
      </c>
      <c r="AI30" s="93" t="s">
        <v>131</v>
      </c>
      <c r="AJ30" s="93"/>
      <c r="AK30" s="56"/>
    </row>
    <row r="31" spans="1:37" ht="15" customHeight="1" x14ac:dyDescent="0.45">
      <c r="A31" s="92" t="s">
        <v>338</v>
      </c>
      <c r="B31" s="54" t="s">
        <v>329</v>
      </c>
      <c r="C31" s="93">
        <v>0</v>
      </c>
      <c r="D31" s="93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3">
        <v>0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>
        <v>0</v>
      </c>
      <c r="Y31" s="93">
        <v>0</v>
      </c>
      <c r="Z31" s="93">
        <v>0</v>
      </c>
      <c r="AA31" s="93">
        <v>0</v>
      </c>
      <c r="AB31" s="93">
        <v>0</v>
      </c>
      <c r="AC31" s="93">
        <v>0</v>
      </c>
      <c r="AD31" s="93">
        <v>0</v>
      </c>
      <c r="AE31" s="93">
        <v>0</v>
      </c>
      <c r="AF31" s="93">
        <v>0</v>
      </c>
      <c r="AG31" s="93">
        <v>0</v>
      </c>
      <c r="AH31" s="93">
        <v>0</v>
      </c>
      <c r="AI31" s="93" t="s">
        <v>131</v>
      </c>
      <c r="AJ31" s="93"/>
      <c r="AK31" s="56"/>
    </row>
    <row r="33" spans="1:37" ht="15" customHeight="1" x14ac:dyDescent="0.45">
      <c r="A33" s="92" t="s">
        <v>339</v>
      </c>
      <c r="B33" s="53" t="s">
        <v>340</v>
      </c>
      <c r="C33" s="59">
        <v>5881.6943359999996</v>
      </c>
      <c r="D33" s="59">
        <v>5873.2875979999999</v>
      </c>
      <c r="E33" s="59">
        <v>5860.390625</v>
      </c>
      <c r="F33" s="59">
        <v>5884.7255859999996</v>
      </c>
      <c r="G33" s="59">
        <v>5891.1430659999996</v>
      </c>
      <c r="H33" s="59">
        <v>5889.7612300000001</v>
      </c>
      <c r="I33" s="59">
        <v>5871.3564450000003</v>
      </c>
      <c r="J33" s="59">
        <v>5848.5429690000001</v>
      </c>
      <c r="K33" s="59">
        <v>5810.0717770000001</v>
      </c>
      <c r="L33" s="59">
        <v>5779.5390619999998</v>
      </c>
      <c r="M33" s="59">
        <v>5745.1274409999996</v>
      </c>
      <c r="N33" s="59">
        <v>5713.5732420000004</v>
      </c>
      <c r="O33" s="59">
        <v>5686.2231449999999</v>
      </c>
      <c r="P33" s="59">
        <v>5660.5786129999997</v>
      </c>
      <c r="Q33" s="59">
        <v>5640.9267579999996</v>
      </c>
      <c r="R33" s="59">
        <v>5638.0322269999997</v>
      </c>
      <c r="S33" s="59">
        <v>5637.1586909999996</v>
      </c>
      <c r="T33" s="59">
        <v>5634.1616210000002</v>
      </c>
      <c r="U33" s="59">
        <v>5635.6289059999999</v>
      </c>
      <c r="V33" s="59">
        <v>5641.8793949999999</v>
      </c>
      <c r="W33" s="59">
        <v>5650.7333980000003</v>
      </c>
      <c r="X33" s="59">
        <v>5675.4624020000001</v>
      </c>
      <c r="Y33" s="59">
        <v>5706.09375</v>
      </c>
      <c r="Z33" s="59">
        <v>5737.5190430000002</v>
      </c>
      <c r="AA33" s="59">
        <v>5777.0898440000001</v>
      </c>
      <c r="AB33" s="59">
        <v>5821.0273440000001</v>
      </c>
      <c r="AC33" s="59">
        <v>5867.9213870000003</v>
      </c>
      <c r="AD33" s="59">
        <v>5913.6557620000003</v>
      </c>
      <c r="AE33" s="59">
        <v>5962.0117190000001</v>
      </c>
      <c r="AF33" s="59">
        <v>6008.7758789999998</v>
      </c>
      <c r="AG33" s="59">
        <v>6058.9584960000002</v>
      </c>
      <c r="AH33" s="59">
        <v>6102.2529299999997</v>
      </c>
      <c r="AI33" s="59">
        <v>1.188E-3</v>
      </c>
      <c r="AJ33" s="59"/>
      <c r="AK33" s="60"/>
    </row>
    <row r="34" spans="1:37" ht="15" customHeight="1" x14ac:dyDescent="0.45">
      <c r="A34" s="92" t="s">
        <v>341</v>
      </c>
      <c r="B34" s="54" t="s">
        <v>342</v>
      </c>
      <c r="C34" s="93">
        <v>540.78063999999995</v>
      </c>
      <c r="D34" s="93">
        <v>535.38641399999995</v>
      </c>
      <c r="E34" s="93">
        <v>535.35076900000001</v>
      </c>
      <c r="F34" s="93">
        <v>538.88482699999997</v>
      </c>
      <c r="G34" s="93">
        <v>542.40057400000001</v>
      </c>
      <c r="H34" s="93">
        <v>546.58392300000003</v>
      </c>
      <c r="I34" s="93">
        <v>549.48004200000003</v>
      </c>
      <c r="J34" s="93">
        <v>553.57080099999996</v>
      </c>
      <c r="K34" s="93">
        <v>557.39471400000002</v>
      </c>
      <c r="L34" s="93">
        <v>563.30230700000004</v>
      </c>
      <c r="M34" s="93">
        <v>569.84851100000003</v>
      </c>
      <c r="N34" s="93">
        <v>576.86108400000001</v>
      </c>
      <c r="O34" s="93">
        <v>584.68206799999996</v>
      </c>
      <c r="P34" s="93">
        <v>593.40753199999995</v>
      </c>
      <c r="Q34" s="93">
        <v>603.017517</v>
      </c>
      <c r="R34" s="93">
        <v>614.53436299999998</v>
      </c>
      <c r="S34" s="93">
        <v>626.38708499999996</v>
      </c>
      <c r="T34" s="93">
        <v>638.38116500000001</v>
      </c>
      <c r="U34" s="93">
        <v>650.83862299999998</v>
      </c>
      <c r="V34" s="93">
        <v>663.49847399999999</v>
      </c>
      <c r="W34" s="93">
        <v>676.70178199999998</v>
      </c>
      <c r="X34" s="93">
        <v>691.62109399999997</v>
      </c>
      <c r="Y34" s="93">
        <v>707.02239999999995</v>
      </c>
      <c r="Z34" s="93">
        <v>722.46771200000001</v>
      </c>
      <c r="AA34" s="93">
        <v>738.58886700000005</v>
      </c>
      <c r="AB34" s="93">
        <v>755.48773200000005</v>
      </c>
      <c r="AC34" s="93">
        <v>773.07293700000002</v>
      </c>
      <c r="AD34" s="93">
        <v>791.23132299999997</v>
      </c>
      <c r="AE34" s="93">
        <v>811.12762499999997</v>
      </c>
      <c r="AF34" s="93">
        <v>830.92663600000003</v>
      </c>
      <c r="AG34" s="93">
        <v>851.526794</v>
      </c>
      <c r="AH34" s="93">
        <v>872.14593500000001</v>
      </c>
      <c r="AI34" s="93">
        <v>1.5537E-2</v>
      </c>
      <c r="AJ34" s="93"/>
      <c r="AK34" s="56"/>
    </row>
    <row r="35" spans="1:37" ht="15" customHeight="1" x14ac:dyDescent="0.45">
      <c r="A35" s="92" t="s">
        <v>343</v>
      </c>
      <c r="B35" s="54" t="s">
        <v>323</v>
      </c>
      <c r="C35" s="93">
        <v>5283.1289059999999</v>
      </c>
      <c r="D35" s="93">
        <v>5277.8540039999998</v>
      </c>
      <c r="E35" s="93">
        <v>5264.0507809999999</v>
      </c>
      <c r="F35" s="93">
        <v>5283.9311520000001</v>
      </c>
      <c r="G35" s="93">
        <v>5286.7929690000001</v>
      </c>
      <c r="H35" s="93">
        <v>5281.5434569999998</v>
      </c>
      <c r="I35" s="93">
        <v>5260.7670900000003</v>
      </c>
      <c r="J35" s="93">
        <v>5234.5390619999998</v>
      </c>
      <c r="K35" s="93">
        <v>5192.9995120000003</v>
      </c>
      <c r="L35" s="93">
        <v>5157.0708009999998</v>
      </c>
      <c r="M35" s="93">
        <v>5116.4067379999997</v>
      </c>
      <c r="N35" s="93">
        <v>5077.6201170000004</v>
      </c>
      <c r="O35" s="93">
        <v>5042.2558589999999</v>
      </c>
      <c r="P35" s="93">
        <v>5007.2089839999999</v>
      </c>
      <c r="Q35" s="93">
        <v>4976.7885740000002</v>
      </c>
      <c r="R35" s="93">
        <v>4960.6523440000001</v>
      </c>
      <c r="S35" s="93">
        <v>4945.9140619999998</v>
      </c>
      <c r="T35" s="93">
        <v>4928.0151370000003</v>
      </c>
      <c r="U35" s="93">
        <v>4913.6372069999998</v>
      </c>
      <c r="V35" s="93">
        <v>4903.4472660000001</v>
      </c>
      <c r="W35" s="93">
        <v>4894.8017579999996</v>
      </c>
      <c r="X35" s="93">
        <v>4899.5590819999998</v>
      </c>
      <c r="Y35" s="93">
        <v>4908.7236329999996</v>
      </c>
      <c r="Z35" s="93">
        <v>4918.3862300000001</v>
      </c>
      <c r="AA35" s="93">
        <v>4934.4663090000004</v>
      </c>
      <c r="AB35" s="93">
        <v>4953.3315430000002</v>
      </c>
      <c r="AC35" s="93">
        <v>4973.6455079999996</v>
      </c>
      <c r="AD35" s="93">
        <v>4991.5478519999997</v>
      </c>
      <c r="AE35" s="93">
        <v>5010.09375</v>
      </c>
      <c r="AF35" s="93">
        <v>5025.5502930000002</v>
      </c>
      <c r="AG35" s="93">
        <v>5042.0883789999998</v>
      </c>
      <c r="AH35" s="93">
        <v>5050.9599609999996</v>
      </c>
      <c r="AI35" s="93">
        <v>-1.449E-3</v>
      </c>
      <c r="AJ35" s="93"/>
      <c r="AK35" s="56"/>
    </row>
    <row r="36" spans="1:37" ht="15" customHeight="1" x14ac:dyDescent="0.45">
      <c r="A36" s="92" t="s">
        <v>344</v>
      </c>
      <c r="B36" s="54" t="s">
        <v>224</v>
      </c>
      <c r="C36" s="93">
        <v>55.134177999999999</v>
      </c>
      <c r="D36" s="93">
        <v>56.765377000000001</v>
      </c>
      <c r="E36" s="93">
        <v>57.270248000000002</v>
      </c>
      <c r="F36" s="93">
        <v>57.564297000000003</v>
      </c>
      <c r="G36" s="93">
        <v>57.240921</v>
      </c>
      <c r="H36" s="93">
        <v>56.537444999999998</v>
      </c>
      <c r="I36" s="93">
        <v>55.487479999999998</v>
      </c>
      <c r="J36" s="93">
        <v>54.402656999999998</v>
      </c>
      <c r="K36" s="93">
        <v>53.277092000000003</v>
      </c>
      <c r="L36" s="93">
        <v>52.428913000000001</v>
      </c>
      <c r="M36" s="93">
        <v>51.762011999999999</v>
      </c>
      <c r="N36" s="93">
        <v>51.332478000000002</v>
      </c>
      <c r="O36" s="93">
        <v>51.195960999999997</v>
      </c>
      <c r="P36" s="93">
        <v>51.436028</v>
      </c>
      <c r="Q36" s="93">
        <v>52.164261000000003</v>
      </c>
      <c r="R36" s="93">
        <v>53.501122000000002</v>
      </c>
      <c r="S36" s="93">
        <v>55.303832999999997</v>
      </c>
      <c r="T36" s="93">
        <v>57.590347000000001</v>
      </c>
      <c r="U36" s="93">
        <v>60.476925000000001</v>
      </c>
      <c r="V36" s="93">
        <v>63.947155000000002</v>
      </c>
      <c r="W36" s="93">
        <v>67.966590999999994</v>
      </c>
      <c r="X36" s="93">
        <v>72.749069000000006</v>
      </c>
      <c r="Y36" s="93">
        <v>78.244476000000006</v>
      </c>
      <c r="Z36" s="93">
        <v>84.337058999999996</v>
      </c>
      <c r="AA36" s="93">
        <v>91.157700000000006</v>
      </c>
      <c r="AB36" s="93">
        <v>98.760963000000004</v>
      </c>
      <c r="AC36" s="93">
        <v>107.120811</v>
      </c>
      <c r="AD36" s="93">
        <v>116.230881</v>
      </c>
      <c r="AE36" s="93">
        <v>126.299988</v>
      </c>
      <c r="AF36" s="93">
        <v>137.22659300000001</v>
      </c>
      <c r="AG36" s="93">
        <v>149.27844200000001</v>
      </c>
      <c r="AH36" s="93">
        <v>162.31037900000001</v>
      </c>
      <c r="AI36" s="93">
        <v>3.5444000000000003E-2</v>
      </c>
      <c r="AJ36" s="93"/>
      <c r="AK36" s="56"/>
    </row>
    <row r="37" spans="1:37" ht="15" customHeight="1" x14ac:dyDescent="0.45">
      <c r="A37" s="92" t="s">
        <v>345</v>
      </c>
      <c r="B37" s="54" t="s">
        <v>326</v>
      </c>
      <c r="C37" s="93">
        <v>1.960367</v>
      </c>
      <c r="D37" s="93">
        <v>2.1087120000000001</v>
      </c>
      <c r="E37" s="93">
        <v>2.2276310000000001</v>
      </c>
      <c r="F37" s="93">
        <v>2.3493029999999999</v>
      </c>
      <c r="G37" s="93">
        <v>2.4498229999999999</v>
      </c>
      <c r="H37" s="93">
        <v>2.5334720000000002</v>
      </c>
      <c r="I37" s="93">
        <v>2.5980690000000002</v>
      </c>
      <c r="J37" s="93">
        <v>2.6538620000000002</v>
      </c>
      <c r="K37" s="93">
        <v>2.6981730000000002</v>
      </c>
      <c r="L37" s="93">
        <v>2.7441930000000001</v>
      </c>
      <c r="M37" s="93">
        <v>2.7842310000000001</v>
      </c>
      <c r="N37" s="93">
        <v>2.824789</v>
      </c>
      <c r="O37" s="93">
        <v>2.8665129999999999</v>
      </c>
      <c r="P37" s="93">
        <v>2.9112260000000001</v>
      </c>
      <c r="Q37" s="93">
        <v>2.9680430000000002</v>
      </c>
      <c r="R37" s="93">
        <v>3.042853</v>
      </c>
      <c r="S37" s="93">
        <v>3.1200649999999999</v>
      </c>
      <c r="T37" s="93">
        <v>3.2027139999999998</v>
      </c>
      <c r="U37" s="93">
        <v>3.2966920000000002</v>
      </c>
      <c r="V37" s="93">
        <v>3.401554</v>
      </c>
      <c r="W37" s="93">
        <v>3.5146489999999999</v>
      </c>
      <c r="X37" s="93">
        <v>3.6442779999999999</v>
      </c>
      <c r="Y37" s="93">
        <v>3.7859060000000002</v>
      </c>
      <c r="Z37" s="93">
        <v>3.9333260000000001</v>
      </c>
      <c r="AA37" s="93">
        <v>4.0917880000000002</v>
      </c>
      <c r="AB37" s="93">
        <v>4.2596769999999999</v>
      </c>
      <c r="AC37" s="93">
        <v>4.4380839999999999</v>
      </c>
      <c r="AD37" s="93">
        <v>4.6264349999999999</v>
      </c>
      <c r="AE37" s="93">
        <v>4.8271790000000001</v>
      </c>
      <c r="AF37" s="93">
        <v>5.0375209999999999</v>
      </c>
      <c r="AG37" s="93">
        <v>5.2536459999999998</v>
      </c>
      <c r="AH37" s="93">
        <v>5.4770079999999997</v>
      </c>
      <c r="AI37" s="93">
        <v>3.3697999999999999E-2</v>
      </c>
      <c r="AJ37" s="93"/>
      <c r="AK37" s="56"/>
    </row>
    <row r="38" spans="1:37" ht="15" customHeight="1" x14ac:dyDescent="0.45">
      <c r="A38" s="92" t="s">
        <v>346</v>
      </c>
      <c r="B38" s="54" t="s">
        <v>166</v>
      </c>
      <c r="C38" s="93">
        <v>0.65398299999999998</v>
      </c>
      <c r="D38" s="93">
        <v>0.88945799999999997</v>
      </c>
      <c r="E38" s="93">
        <v>1.000901</v>
      </c>
      <c r="F38" s="93">
        <v>1.282929</v>
      </c>
      <c r="G38" s="93">
        <v>1.324036</v>
      </c>
      <c r="H38" s="93">
        <v>1.406093</v>
      </c>
      <c r="I38" s="93">
        <v>1.6503220000000001</v>
      </c>
      <c r="J38" s="93">
        <v>1.787228</v>
      </c>
      <c r="K38" s="93">
        <v>1.900898</v>
      </c>
      <c r="L38" s="93">
        <v>1.975395</v>
      </c>
      <c r="M38" s="93">
        <v>2.0921129999999999</v>
      </c>
      <c r="N38" s="93">
        <v>2.4834459999999998</v>
      </c>
      <c r="O38" s="93">
        <v>2.5528330000000001</v>
      </c>
      <c r="P38" s="93">
        <v>2.7249430000000001</v>
      </c>
      <c r="Q38" s="93">
        <v>2.8766389999999999</v>
      </c>
      <c r="R38" s="93">
        <v>2.9582860000000002</v>
      </c>
      <c r="S38" s="93">
        <v>2.856004</v>
      </c>
      <c r="T38" s="93">
        <v>3.1606190000000001</v>
      </c>
      <c r="U38" s="93">
        <v>3.3264390000000001</v>
      </c>
      <c r="V38" s="93">
        <v>3.280173</v>
      </c>
      <c r="W38" s="93">
        <v>3.1903609999999998</v>
      </c>
      <c r="X38" s="93">
        <v>3.0564909999999998</v>
      </c>
      <c r="Y38" s="93">
        <v>3.1950090000000002</v>
      </c>
      <c r="Z38" s="93">
        <v>2.9749129999999999</v>
      </c>
      <c r="AA38" s="93">
        <v>3.0535709999999998</v>
      </c>
      <c r="AB38" s="93">
        <v>3.132574</v>
      </c>
      <c r="AC38" s="93">
        <v>3.2515610000000001</v>
      </c>
      <c r="AD38" s="93">
        <v>3.2751779999999999</v>
      </c>
      <c r="AE38" s="93">
        <v>2.5512079999999999</v>
      </c>
      <c r="AF38" s="93">
        <v>2.5400339999999999</v>
      </c>
      <c r="AG38" s="93">
        <v>2.9124699999999999</v>
      </c>
      <c r="AH38" s="93">
        <v>3.0452560000000002</v>
      </c>
      <c r="AI38" s="93">
        <v>5.0873000000000002E-2</v>
      </c>
      <c r="AJ38" s="93"/>
      <c r="AK38" s="56"/>
    </row>
    <row r="39" spans="1:37" ht="15" customHeight="1" x14ac:dyDescent="0.45">
      <c r="A39" s="92" t="s">
        <v>347</v>
      </c>
      <c r="B39" s="54" t="s">
        <v>279</v>
      </c>
      <c r="C39" s="93">
        <v>1.1563E-2</v>
      </c>
      <c r="D39" s="93">
        <v>0.110652</v>
      </c>
      <c r="E39" s="93">
        <v>0.19265399999999999</v>
      </c>
      <c r="F39" s="93">
        <v>0.27980899999999997</v>
      </c>
      <c r="G39" s="93">
        <v>0.36699999999999999</v>
      </c>
      <c r="H39" s="93">
        <v>0.45330700000000002</v>
      </c>
      <c r="I39" s="93">
        <v>0.53717800000000004</v>
      </c>
      <c r="J39" s="93">
        <v>0.61931199999999997</v>
      </c>
      <c r="K39" s="93">
        <v>0.69883899999999999</v>
      </c>
      <c r="L39" s="93">
        <v>0.77887700000000004</v>
      </c>
      <c r="M39" s="93">
        <v>0.85752899999999999</v>
      </c>
      <c r="N39" s="93">
        <v>0.93544000000000005</v>
      </c>
      <c r="O39" s="93">
        <v>1.01308</v>
      </c>
      <c r="P39" s="93">
        <v>1.0906439999999999</v>
      </c>
      <c r="Q39" s="93">
        <v>1.1693009999999999</v>
      </c>
      <c r="R39" s="93">
        <v>1.2517940000000001</v>
      </c>
      <c r="S39" s="93">
        <v>1.3357209999999999</v>
      </c>
      <c r="T39" s="93">
        <v>1.420455</v>
      </c>
      <c r="U39" s="93">
        <v>1.5082930000000001</v>
      </c>
      <c r="V39" s="93">
        <v>1.6004620000000001</v>
      </c>
      <c r="W39" s="93">
        <v>1.6934089999999999</v>
      </c>
      <c r="X39" s="93">
        <v>1.793795</v>
      </c>
      <c r="Y39" s="93">
        <v>1.898995</v>
      </c>
      <c r="Z39" s="93">
        <v>2.007009</v>
      </c>
      <c r="AA39" s="93">
        <v>2.118662</v>
      </c>
      <c r="AB39" s="93">
        <v>2.2340390000000001</v>
      </c>
      <c r="AC39" s="93">
        <v>2.3543539999999998</v>
      </c>
      <c r="AD39" s="93">
        <v>2.4795799999999999</v>
      </c>
      <c r="AE39" s="93">
        <v>2.6112500000000001</v>
      </c>
      <c r="AF39" s="93">
        <v>2.7481</v>
      </c>
      <c r="AG39" s="93">
        <v>2.8931439999999999</v>
      </c>
      <c r="AH39" s="93">
        <v>3.0426289999999998</v>
      </c>
      <c r="AI39" s="93">
        <v>0.196933</v>
      </c>
      <c r="AJ39" s="93"/>
      <c r="AK39" s="56"/>
    </row>
    <row r="40" spans="1:37" ht="15" customHeight="1" x14ac:dyDescent="0.45">
      <c r="A40" s="92" t="s">
        <v>348</v>
      </c>
      <c r="B40" s="54" t="s">
        <v>329</v>
      </c>
      <c r="C40" s="93">
        <v>2.4469000000000001E-2</v>
      </c>
      <c r="D40" s="93">
        <v>0.173369</v>
      </c>
      <c r="E40" s="93">
        <v>0.29794900000000002</v>
      </c>
      <c r="F40" s="93">
        <v>0.43314900000000001</v>
      </c>
      <c r="G40" s="93">
        <v>0.56840400000000002</v>
      </c>
      <c r="H40" s="93">
        <v>0.70327899999999999</v>
      </c>
      <c r="I40" s="93">
        <v>0.836391</v>
      </c>
      <c r="J40" s="93">
        <v>0.96984700000000001</v>
      </c>
      <c r="K40" s="93">
        <v>1.1028929999999999</v>
      </c>
      <c r="L40" s="93">
        <v>1.238772</v>
      </c>
      <c r="M40" s="93">
        <v>1.376107</v>
      </c>
      <c r="N40" s="93">
        <v>1.5155749999999999</v>
      </c>
      <c r="O40" s="93">
        <v>1.656811</v>
      </c>
      <c r="P40" s="93">
        <v>1.7989310000000001</v>
      </c>
      <c r="Q40" s="93">
        <v>1.9425520000000001</v>
      </c>
      <c r="R40" s="93">
        <v>2.0918990000000002</v>
      </c>
      <c r="S40" s="93">
        <v>2.241768</v>
      </c>
      <c r="T40" s="93">
        <v>2.3912070000000001</v>
      </c>
      <c r="U40" s="93">
        <v>2.5448040000000001</v>
      </c>
      <c r="V40" s="93">
        <v>2.704526</v>
      </c>
      <c r="W40" s="93">
        <v>2.8646739999999999</v>
      </c>
      <c r="X40" s="93">
        <v>3.0388380000000002</v>
      </c>
      <c r="Y40" s="93">
        <v>3.2229739999999998</v>
      </c>
      <c r="Z40" s="93">
        <v>3.4129890000000001</v>
      </c>
      <c r="AA40" s="93">
        <v>3.612835</v>
      </c>
      <c r="AB40" s="93">
        <v>3.821123</v>
      </c>
      <c r="AC40" s="93">
        <v>4.0385030000000004</v>
      </c>
      <c r="AD40" s="93">
        <v>4.2642689999999996</v>
      </c>
      <c r="AE40" s="93">
        <v>4.5011979999999996</v>
      </c>
      <c r="AF40" s="93">
        <v>4.7464050000000002</v>
      </c>
      <c r="AG40" s="93">
        <v>5.0057929999999997</v>
      </c>
      <c r="AH40" s="93">
        <v>5.2713700000000001</v>
      </c>
      <c r="AI40" s="93">
        <v>0.18923499999999999</v>
      </c>
      <c r="AJ40" s="93"/>
      <c r="AK40" s="56"/>
    </row>
    <row r="43" spans="1:37" ht="15" customHeight="1" x14ac:dyDescent="0.45">
      <c r="A43" s="92" t="s">
        <v>349</v>
      </c>
      <c r="B43" s="53" t="s">
        <v>350</v>
      </c>
      <c r="C43" s="59">
        <v>521.50610400000005</v>
      </c>
      <c r="D43" s="59">
        <v>492.41842700000001</v>
      </c>
      <c r="E43" s="59">
        <v>472.02511600000003</v>
      </c>
      <c r="F43" s="59">
        <v>470.602081</v>
      </c>
      <c r="G43" s="59">
        <v>469.30062900000001</v>
      </c>
      <c r="H43" s="59">
        <v>468.28250100000002</v>
      </c>
      <c r="I43" s="59">
        <v>460.19918799999999</v>
      </c>
      <c r="J43" s="59">
        <v>467.23736600000001</v>
      </c>
      <c r="K43" s="59">
        <v>465.21527099999997</v>
      </c>
      <c r="L43" s="59">
        <v>463.19915800000001</v>
      </c>
      <c r="M43" s="59">
        <v>464.37728900000002</v>
      </c>
      <c r="N43" s="59">
        <v>461.97772200000003</v>
      </c>
      <c r="O43" s="59">
        <v>462.25939899999997</v>
      </c>
      <c r="P43" s="59">
        <v>461.364868</v>
      </c>
      <c r="Q43" s="59">
        <v>461.72396900000001</v>
      </c>
      <c r="R43" s="59">
        <v>461.28732300000001</v>
      </c>
      <c r="S43" s="59">
        <v>458.71502700000002</v>
      </c>
      <c r="T43" s="59">
        <v>457.53921500000001</v>
      </c>
      <c r="U43" s="59">
        <v>452.61279300000001</v>
      </c>
      <c r="V43" s="59">
        <v>450.19378699999999</v>
      </c>
      <c r="W43" s="59">
        <v>446.64239500000002</v>
      </c>
      <c r="X43" s="59">
        <v>446.79748499999999</v>
      </c>
      <c r="Y43" s="59">
        <v>446.86294600000002</v>
      </c>
      <c r="Z43" s="59">
        <v>446.80023199999999</v>
      </c>
      <c r="AA43" s="59">
        <v>446.82415800000001</v>
      </c>
      <c r="AB43" s="59">
        <v>447.70056199999999</v>
      </c>
      <c r="AC43" s="59">
        <v>447.42010499999998</v>
      </c>
      <c r="AD43" s="59">
        <v>448.66210899999999</v>
      </c>
      <c r="AE43" s="59">
        <v>449.02212500000002</v>
      </c>
      <c r="AF43" s="59">
        <v>449.612213</v>
      </c>
      <c r="AG43" s="59">
        <v>450.49154700000003</v>
      </c>
      <c r="AH43" s="59">
        <v>450.75357100000002</v>
      </c>
      <c r="AI43" s="59">
        <v>-4.692E-3</v>
      </c>
      <c r="AJ43" s="59"/>
      <c r="AK43" s="60"/>
    </row>
    <row r="44" spans="1:37" ht="15" customHeight="1" x14ac:dyDescent="0.45">
      <c r="A44" s="92" t="s">
        <v>351</v>
      </c>
      <c r="B44" s="54" t="s">
        <v>323</v>
      </c>
      <c r="C44" s="93">
        <v>521.50610400000005</v>
      </c>
      <c r="D44" s="93">
        <v>491.89144900000002</v>
      </c>
      <c r="E44" s="93">
        <v>470.51074199999999</v>
      </c>
      <c r="F44" s="93">
        <v>467.58624300000002</v>
      </c>
      <c r="G44" s="93">
        <v>464.29705799999999</v>
      </c>
      <c r="H44" s="93">
        <v>460.81079099999999</v>
      </c>
      <c r="I44" s="93">
        <v>448.85449199999999</v>
      </c>
      <c r="J44" s="93">
        <v>450.10318000000001</v>
      </c>
      <c r="K44" s="93">
        <v>441.07009900000003</v>
      </c>
      <c r="L44" s="93">
        <v>430.68469199999998</v>
      </c>
      <c r="M44" s="93">
        <v>421.94329800000003</v>
      </c>
      <c r="N44" s="93">
        <v>410.18606599999998</v>
      </c>
      <c r="O44" s="93">
        <v>401.05850199999998</v>
      </c>
      <c r="P44" s="93">
        <v>391.123535</v>
      </c>
      <c r="Q44" s="93">
        <v>382.45873999999998</v>
      </c>
      <c r="R44" s="93">
        <v>373.329071</v>
      </c>
      <c r="S44" s="93">
        <v>362.72820999999999</v>
      </c>
      <c r="T44" s="93">
        <v>353.49624599999999</v>
      </c>
      <c r="U44" s="93">
        <v>341.66570999999999</v>
      </c>
      <c r="V44" s="93">
        <v>332.04135100000002</v>
      </c>
      <c r="W44" s="93">
        <v>321.86276199999998</v>
      </c>
      <c r="X44" s="93">
        <v>314.58615099999997</v>
      </c>
      <c r="Y44" s="93">
        <v>307.41235399999999</v>
      </c>
      <c r="Z44" s="93">
        <v>300.31597900000003</v>
      </c>
      <c r="AA44" s="93">
        <v>293.440338</v>
      </c>
      <c r="AB44" s="93">
        <v>287.26907299999999</v>
      </c>
      <c r="AC44" s="93">
        <v>280.50125100000002</v>
      </c>
      <c r="AD44" s="93">
        <v>274.825378</v>
      </c>
      <c r="AE44" s="93">
        <v>268.73440599999998</v>
      </c>
      <c r="AF44" s="93">
        <v>262.91281099999998</v>
      </c>
      <c r="AG44" s="93">
        <v>257.38211100000001</v>
      </c>
      <c r="AH44" s="93">
        <v>251.62222299999999</v>
      </c>
      <c r="AI44" s="93">
        <v>-2.3234999999999999E-2</v>
      </c>
      <c r="AJ44" s="93"/>
      <c r="AK44" s="56"/>
    </row>
    <row r="45" spans="1:37" ht="15" customHeight="1" x14ac:dyDescent="0.45">
      <c r="A45" s="92" t="s">
        <v>352</v>
      </c>
      <c r="B45" s="54" t="s">
        <v>353</v>
      </c>
      <c r="C45" s="93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93">
        <v>0</v>
      </c>
      <c r="AC45" s="93">
        <v>0</v>
      </c>
      <c r="AD45" s="93">
        <v>0</v>
      </c>
      <c r="AE45" s="93">
        <v>0</v>
      </c>
      <c r="AF45" s="93">
        <v>0</v>
      </c>
      <c r="AG45" s="93">
        <v>0</v>
      </c>
      <c r="AH45" s="93">
        <v>0</v>
      </c>
      <c r="AI45" s="93" t="s">
        <v>131</v>
      </c>
      <c r="AJ45" s="93"/>
      <c r="AK45" s="56"/>
    </row>
    <row r="46" spans="1:37" ht="15" customHeight="1" x14ac:dyDescent="0.45">
      <c r="A46" s="92" t="s">
        <v>354</v>
      </c>
      <c r="B46" s="54" t="s">
        <v>355</v>
      </c>
      <c r="C46" s="93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0</v>
      </c>
      <c r="Y46" s="93">
        <v>0</v>
      </c>
      <c r="Z46" s="93">
        <v>0</v>
      </c>
      <c r="AA46" s="93">
        <v>0</v>
      </c>
      <c r="AB46" s="93">
        <v>0</v>
      </c>
      <c r="AC46" s="93">
        <v>0</v>
      </c>
      <c r="AD46" s="93">
        <v>0</v>
      </c>
      <c r="AE46" s="93">
        <v>0</v>
      </c>
      <c r="AF46" s="93">
        <v>0</v>
      </c>
      <c r="AG46" s="93">
        <v>0</v>
      </c>
      <c r="AH46" s="93">
        <v>0</v>
      </c>
      <c r="AI46" s="93" t="s">
        <v>131</v>
      </c>
      <c r="AJ46" s="93"/>
      <c r="AK46" s="56"/>
    </row>
    <row r="47" spans="1:37" ht="15" customHeight="1" x14ac:dyDescent="0.45">
      <c r="A47" s="92" t="s">
        <v>356</v>
      </c>
      <c r="B47" s="54" t="s">
        <v>357</v>
      </c>
      <c r="C47" s="93">
        <v>0</v>
      </c>
      <c r="D47" s="93">
        <v>0.52697499999999997</v>
      </c>
      <c r="E47" s="93">
        <v>1.5143690000000001</v>
      </c>
      <c r="F47" s="93">
        <v>3.0158390000000002</v>
      </c>
      <c r="G47" s="93">
        <v>5.0035619999999996</v>
      </c>
      <c r="H47" s="93">
        <v>7.4717159999999998</v>
      </c>
      <c r="I47" s="93">
        <v>11.344688</v>
      </c>
      <c r="J47" s="93">
        <v>17.134180000000001</v>
      </c>
      <c r="K47" s="93">
        <v>24.145175999999999</v>
      </c>
      <c r="L47" s="93">
        <v>32.514465000000001</v>
      </c>
      <c r="M47" s="93">
        <v>42.433998000000003</v>
      </c>
      <c r="N47" s="93">
        <v>51.791645000000003</v>
      </c>
      <c r="O47" s="93">
        <v>61.200885999999997</v>
      </c>
      <c r="P47" s="93">
        <v>70.241348000000002</v>
      </c>
      <c r="Q47" s="93">
        <v>79.265220999999997</v>
      </c>
      <c r="R47" s="93">
        <v>87.958259999999996</v>
      </c>
      <c r="S47" s="93">
        <v>95.986808999999994</v>
      </c>
      <c r="T47" s="93">
        <v>104.042969</v>
      </c>
      <c r="U47" s="93">
        <v>110.94708300000001</v>
      </c>
      <c r="V47" s="93">
        <v>118.152435</v>
      </c>
      <c r="W47" s="93">
        <v>124.77964799999999</v>
      </c>
      <c r="X47" s="93">
        <v>132.21133399999999</v>
      </c>
      <c r="Y47" s="93">
        <v>139.450592</v>
      </c>
      <c r="Z47" s="93">
        <v>146.484253</v>
      </c>
      <c r="AA47" s="93">
        <v>153.383835</v>
      </c>
      <c r="AB47" s="93">
        <v>160.43147300000001</v>
      </c>
      <c r="AC47" s="93">
        <v>166.91883899999999</v>
      </c>
      <c r="AD47" s="93">
        <v>173.83674600000001</v>
      </c>
      <c r="AE47" s="93">
        <v>180.28772000000001</v>
      </c>
      <c r="AF47" s="93">
        <v>186.69940199999999</v>
      </c>
      <c r="AG47" s="93">
        <v>193.10943599999999</v>
      </c>
      <c r="AH47" s="93">
        <v>199.131348</v>
      </c>
      <c r="AI47" s="93" t="s">
        <v>131</v>
      </c>
      <c r="AJ47" s="93"/>
      <c r="AK47" s="56"/>
    </row>
    <row r="49" spans="1:37" ht="15" customHeight="1" x14ac:dyDescent="0.45">
      <c r="A49" s="92" t="s">
        <v>358</v>
      </c>
      <c r="B49" s="53" t="s">
        <v>359</v>
      </c>
      <c r="C49" s="59">
        <v>89.408683999999994</v>
      </c>
      <c r="D49" s="59">
        <v>87.512680000000003</v>
      </c>
      <c r="E49" s="59">
        <v>84.570250999999999</v>
      </c>
      <c r="F49" s="59">
        <v>81.757689999999997</v>
      </c>
      <c r="G49" s="59">
        <v>79.292465000000007</v>
      </c>
      <c r="H49" s="59">
        <v>76.769890000000004</v>
      </c>
      <c r="I49" s="59">
        <v>74.356819000000002</v>
      </c>
      <c r="J49" s="59">
        <v>72.161057</v>
      </c>
      <c r="K49" s="59">
        <v>69.735229000000004</v>
      </c>
      <c r="L49" s="59">
        <v>67.496902000000006</v>
      </c>
      <c r="M49" s="59">
        <v>65.190810999999997</v>
      </c>
      <c r="N49" s="59">
        <v>62.957264000000002</v>
      </c>
      <c r="O49" s="59">
        <v>61.726146999999997</v>
      </c>
      <c r="P49" s="59">
        <v>60.525761000000003</v>
      </c>
      <c r="Q49" s="59">
        <v>59.279884000000003</v>
      </c>
      <c r="R49" s="59">
        <v>58.202342999999999</v>
      </c>
      <c r="S49" s="59">
        <v>57.008868999999997</v>
      </c>
      <c r="T49" s="59">
        <v>55.792968999999999</v>
      </c>
      <c r="U49" s="59">
        <v>54.553085000000003</v>
      </c>
      <c r="V49" s="59">
        <v>53.332358999999997</v>
      </c>
      <c r="W49" s="59">
        <v>52.202351</v>
      </c>
      <c r="X49" s="59">
        <v>51.155777</v>
      </c>
      <c r="Y49" s="59">
        <v>50.645695000000003</v>
      </c>
      <c r="Z49" s="59">
        <v>50.130558000000001</v>
      </c>
      <c r="AA49" s="59">
        <v>49.620209000000003</v>
      </c>
      <c r="AB49" s="59">
        <v>49.099556</v>
      </c>
      <c r="AC49" s="59">
        <v>48.575789999999998</v>
      </c>
      <c r="AD49" s="59">
        <v>48.046112000000001</v>
      </c>
      <c r="AE49" s="59">
        <v>47.546906</v>
      </c>
      <c r="AF49" s="59">
        <v>47.013035000000002</v>
      </c>
      <c r="AG49" s="59">
        <v>46.526119000000001</v>
      </c>
      <c r="AH49" s="59">
        <v>45.913006000000003</v>
      </c>
      <c r="AI49" s="59">
        <v>-2.1270000000000001E-2</v>
      </c>
      <c r="AJ49" s="59"/>
      <c r="AK49" s="60"/>
    </row>
    <row r="50" spans="1:37" ht="15" customHeight="1" x14ac:dyDescent="0.45">
      <c r="A50" s="92" t="s">
        <v>360</v>
      </c>
      <c r="B50" s="54" t="s">
        <v>323</v>
      </c>
      <c r="C50" s="93">
        <v>86.762908999999993</v>
      </c>
      <c r="D50" s="93">
        <v>83.888274999999993</v>
      </c>
      <c r="E50" s="93">
        <v>81.786179000000004</v>
      </c>
      <c r="F50" s="93">
        <v>79.713561999999996</v>
      </c>
      <c r="G50" s="93">
        <v>77.328322999999997</v>
      </c>
      <c r="H50" s="93">
        <v>74.885193000000001</v>
      </c>
      <c r="I50" s="93">
        <v>72.547470000000004</v>
      </c>
      <c r="J50" s="93">
        <v>70.419083000000001</v>
      </c>
      <c r="K50" s="93">
        <v>68.065933000000001</v>
      </c>
      <c r="L50" s="93">
        <v>65.894469999999998</v>
      </c>
      <c r="M50" s="93">
        <v>63.655838000000003</v>
      </c>
      <c r="N50" s="93">
        <v>61.487968000000002</v>
      </c>
      <c r="O50" s="93">
        <v>60.298920000000003</v>
      </c>
      <c r="P50" s="93">
        <v>59.139111</v>
      </c>
      <c r="Q50" s="93">
        <v>57.934631000000003</v>
      </c>
      <c r="R50" s="93">
        <v>56.893661000000002</v>
      </c>
      <c r="S50" s="93">
        <v>55.738669999999999</v>
      </c>
      <c r="T50" s="93">
        <v>54.559601000000001</v>
      </c>
      <c r="U50" s="93">
        <v>53.357571</v>
      </c>
      <c r="V50" s="93">
        <v>52.175316000000002</v>
      </c>
      <c r="W50" s="93">
        <v>51.082152999999998</v>
      </c>
      <c r="X50" s="93">
        <v>50.042487999999999</v>
      </c>
      <c r="Y50" s="93">
        <v>49.484451</v>
      </c>
      <c r="Z50" s="93">
        <v>48.918686000000001</v>
      </c>
      <c r="AA50" s="93">
        <v>48.354584000000003</v>
      </c>
      <c r="AB50" s="93">
        <v>47.777340000000002</v>
      </c>
      <c r="AC50" s="93">
        <v>47.193809999999999</v>
      </c>
      <c r="AD50" s="93">
        <v>46.601151000000002</v>
      </c>
      <c r="AE50" s="93">
        <v>46.034393000000001</v>
      </c>
      <c r="AF50" s="93">
        <v>45.430283000000003</v>
      </c>
      <c r="AG50" s="93">
        <v>44.867534999999997</v>
      </c>
      <c r="AH50" s="93">
        <v>44.178997000000003</v>
      </c>
      <c r="AI50" s="93">
        <v>-2.1537000000000001E-2</v>
      </c>
      <c r="AJ50" s="93"/>
      <c r="AK50" s="56"/>
    </row>
    <row r="51" spans="1:37" ht="15" customHeight="1" x14ac:dyDescent="0.45">
      <c r="A51" s="92" t="s">
        <v>361</v>
      </c>
      <c r="B51" s="54" t="s">
        <v>362</v>
      </c>
      <c r="C51" s="93">
        <v>2.235385</v>
      </c>
      <c r="D51" s="93">
        <v>3.1720579999999998</v>
      </c>
      <c r="E51" s="93">
        <v>2.2901669999999998</v>
      </c>
      <c r="F51" s="93">
        <v>1.512731</v>
      </c>
      <c r="G51" s="93">
        <v>1.4010910000000001</v>
      </c>
      <c r="H51" s="93">
        <v>1.295466</v>
      </c>
      <c r="I51" s="93">
        <v>1.1966049999999999</v>
      </c>
      <c r="J51" s="93">
        <v>1.1110519999999999</v>
      </c>
      <c r="K51" s="93">
        <v>1.0226010000000001</v>
      </c>
      <c r="L51" s="93">
        <v>0.94117600000000001</v>
      </c>
      <c r="M51" s="93">
        <v>0.86241699999999999</v>
      </c>
      <c r="N51" s="93">
        <v>0.78502000000000005</v>
      </c>
      <c r="O51" s="93">
        <v>0.72052099999999997</v>
      </c>
      <c r="P51" s="93">
        <v>0.65945200000000004</v>
      </c>
      <c r="Q51" s="93">
        <v>0.59842799999999996</v>
      </c>
      <c r="R51" s="93">
        <v>0.54247100000000004</v>
      </c>
      <c r="S51" s="93">
        <v>0.48840800000000001</v>
      </c>
      <c r="T51" s="93">
        <v>0.44191900000000001</v>
      </c>
      <c r="U51" s="93">
        <v>0.39324100000000001</v>
      </c>
      <c r="V51" s="93">
        <v>0.340754</v>
      </c>
      <c r="W51" s="93">
        <v>0.28739199999999998</v>
      </c>
      <c r="X51" s="93">
        <v>0.241096</v>
      </c>
      <c r="Y51" s="93">
        <v>0.23860600000000001</v>
      </c>
      <c r="Z51" s="93">
        <v>0.23607</v>
      </c>
      <c r="AA51" s="93">
        <v>0.23360300000000001</v>
      </c>
      <c r="AB51" s="93">
        <v>0.23108300000000001</v>
      </c>
      <c r="AC51" s="93">
        <v>0.228549</v>
      </c>
      <c r="AD51" s="93">
        <v>0.22597100000000001</v>
      </c>
      <c r="AE51" s="93">
        <v>0.22356699999999999</v>
      </c>
      <c r="AF51" s="93">
        <v>0.22099299999999999</v>
      </c>
      <c r="AG51" s="93">
        <v>0.21862500000000001</v>
      </c>
      <c r="AH51" s="93">
        <v>0.21570300000000001</v>
      </c>
      <c r="AI51" s="93">
        <v>-7.2652999999999995E-2</v>
      </c>
      <c r="AJ51" s="93"/>
      <c r="AK51" s="56"/>
    </row>
    <row r="52" spans="1:37" ht="15" customHeight="1" x14ac:dyDescent="0.45">
      <c r="A52" s="92" t="s">
        <v>363</v>
      </c>
      <c r="B52" s="54" t="s">
        <v>355</v>
      </c>
      <c r="C52" s="93">
        <v>0</v>
      </c>
      <c r="D52" s="93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0</v>
      </c>
      <c r="Z52" s="93">
        <v>0</v>
      </c>
      <c r="AA52" s="93">
        <v>0</v>
      </c>
      <c r="AB52" s="93">
        <v>0</v>
      </c>
      <c r="AC52" s="93">
        <v>0</v>
      </c>
      <c r="AD52" s="93">
        <v>0</v>
      </c>
      <c r="AE52" s="93">
        <v>0</v>
      </c>
      <c r="AF52" s="93">
        <v>0</v>
      </c>
      <c r="AG52" s="93">
        <v>0</v>
      </c>
      <c r="AH52" s="93">
        <v>0</v>
      </c>
      <c r="AI52" s="93" t="s">
        <v>131</v>
      </c>
      <c r="AJ52" s="93"/>
      <c r="AK52" s="56"/>
    </row>
    <row r="53" spans="1:37" ht="15" customHeight="1" x14ac:dyDescent="0.45">
      <c r="A53" s="92" t="s">
        <v>364</v>
      </c>
      <c r="B53" s="54" t="s">
        <v>357</v>
      </c>
      <c r="C53" s="93">
        <v>0.41039300000000001</v>
      </c>
      <c r="D53" s="93">
        <v>0.45234799999999997</v>
      </c>
      <c r="E53" s="93">
        <v>0.49390099999999998</v>
      </c>
      <c r="F53" s="93">
        <v>0.53139400000000003</v>
      </c>
      <c r="G53" s="93">
        <v>0.56305300000000003</v>
      </c>
      <c r="H53" s="93">
        <v>0.58923199999999998</v>
      </c>
      <c r="I53" s="93">
        <v>0.61274399999999996</v>
      </c>
      <c r="J53" s="93">
        <v>0.63092199999999998</v>
      </c>
      <c r="K53" s="93">
        <v>0.64669600000000005</v>
      </c>
      <c r="L53" s="93">
        <v>0.66125500000000004</v>
      </c>
      <c r="M53" s="93">
        <v>0.67255600000000004</v>
      </c>
      <c r="N53" s="93">
        <v>0.68427800000000005</v>
      </c>
      <c r="O53" s="93">
        <v>0.70670699999999997</v>
      </c>
      <c r="P53" s="93">
        <v>0.72719999999999996</v>
      </c>
      <c r="Q53" s="93">
        <v>0.74682499999999996</v>
      </c>
      <c r="R53" s="93">
        <v>0.766208</v>
      </c>
      <c r="S53" s="93">
        <v>0.78179200000000004</v>
      </c>
      <c r="T53" s="93">
        <v>0.79144899999999996</v>
      </c>
      <c r="U53" s="93">
        <v>0.80227400000000004</v>
      </c>
      <c r="V53" s="93">
        <v>0.81628900000000004</v>
      </c>
      <c r="W53" s="93">
        <v>0.83280699999999996</v>
      </c>
      <c r="X53" s="93">
        <v>0.87219400000000002</v>
      </c>
      <c r="Y53" s="93">
        <v>0.92263799999999996</v>
      </c>
      <c r="Z53" s="93">
        <v>0.97580299999999998</v>
      </c>
      <c r="AA53" s="93">
        <v>1.032022</v>
      </c>
      <c r="AB53" s="93">
        <v>1.091134</v>
      </c>
      <c r="AC53" s="93">
        <v>1.153429</v>
      </c>
      <c r="AD53" s="93">
        <v>1.21899</v>
      </c>
      <c r="AE53" s="93">
        <v>1.288945</v>
      </c>
      <c r="AF53" s="93">
        <v>1.361761</v>
      </c>
      <c r="AG53" s="93">
        <v>1.439959</v>
      </c>
      <c r="AH53" s="93">
        <v>1.5183059999999999</v>
      </c>
      <c r="AI53" s="93">
        <v>4.3104000000000003E-2</v>
      </c>
      <c r="AJ53" s="93"/>
      <c r="AK53" s="56"/>
    </row>
    <row r="55" spans="1:37" ht="15" customHeight="1" x14ac:dyDescent="0.45">
      <c r="A55" s="92" t="s">
        <v>365</v>
      </c>
      <c r="B55" s="53" t="s">
        <v>366</v>
      </c>
      <c r="C55" s="59">
        <v>927.32696499999997</v>
      </c>
      <c r="D55" s="59">
        <v>1008.887878</v>
      </c>
      <c r="E55" s="59">
        <v>972.42218000000003</v>
      </c>
      <c r="F55" s="59">
        <v>840.16693099999998</v>
      </c>
      <c r="G55" s="59">
        <v>880.70519999999999</v>
      </c>
      <c r="H55" s="59">
        <v>885.42578100000003</v>
      </c>
      <c r="I55" s="59">
        <v>888.41387899999995</v>
      </c>
      <c r="J55" s="59">
        <v>879.78906199999994</v>
      </c>
      <c r="K55" s="59">
        <v>876.79211399999997</v>
      </c>
      <c r="L55" s="59">
        <v>863.26953100000003</v>
      </c>
      <c r="M55" s="59">
        <v>862.99969499999997</v>
      </c>
      <c r="N55" s="59">
        <v>878.69598399999995</v>
      </c>
      <c r="O55" s="59">
        <v>877.99206500000003</v>
      </c>
      <c r="P55" s="59">
        <v>877.86828600000001</v>
      </c>
      <c r="Q55" s="59">
        <v>876.85131799999999</v>
      </c>
      <c r="R55" s="59">
        <v>876.65576199999998</v>
      </c>
      <c r="S55" s="59">
        <v>875.03979500000003</v>
      </c>
      <c r="T55" s="59">
        <v>861.61193800000001</v>
      </c>
      <c r="U55" s="59">
        <v>860.87475600000005</v>
      </c>
      <c r="V55" s="59">
        <v>857.17492700000003</v>
      </c>
      <c r="W55" s="59">
        <v>855.54168700000002</v>
      </c>
      <c r="X55" s="59">
        <v>852.31805399999996</v>
      </c>
      <c r="Y55" s="59">
        <v>856.14367700000003</v>
      </c>
      <c r="Z55" s="59">
        <v>849.11743200000001</v>
      </c>
      <c r="AA55" s="59">
        <v>848.35864300000003</v>
      </c>
      <c r="AB55" s="59">
        <v>843.31207300000005</v>
      </c>
      <c r="AC55" s="59">
        <v>848.39129600000001</v>
      </c>
      <c r="AD55" s="59">
        <v>841.20782499999996</v>
      </c>
      <c r="AE55" s="59">
        <v>840.33831799999996</v>
      </c>
      <c r="AF55" s="59">
        <v>839.71813999999995</v>
      </c>
      <c r="AG55" s="59">
        <v>838.51507600000002</v>
      </c>
      <c r="AH55" s="59">
        <v>837.046021</v>
      </c>
      <c r="AI55" s="59">
        <v>-3.2989999999999998E-3</v>
      </c>
      <c r="AJ55" s="59"/>
      <c r="AK55" s="60"/>
    </row>
    <row r="56" spans="1:37" ht="15" customHeight="1" x14ac:dyDescent="0.45">
      <c r="A56" s="92" t="s">
        <v>367</v>
      </c>
      <c r="B56" s="54" t="s">
        <v>323</v>
      </c>
      <c r="C56" s="93">
        <v>373.04852299999999</v>
      </c>
      <c r="D56" s="93">
        <v>492.670593</v>
      </c>
      <c r="E56" s="93">
        <v>394.93319700000001</v>
      </c>
      <c r="F56" s="93">
        <v>350.71096799999998</v>
      </c>
      <c r="G56" s="93">
        <v>276.719177</v>
      </c>
      <c r="H56" s="93">
        <v>265.319794</v>
      </c>
      <c r="I56" s="93">
        <v>260.57943699999998</v>
      </c>
      <c r="J56" s="93">
        <v>278.17538500000001</v>
      </c>
      <c r="K56" s="93">
        <v>284.28283699999997</v>
      </c>
      <c r="L56" s="93">
        <v>308.31286599999999</v>
      </c>
      <c r="M56" s="93">
        <v>306.99047899999999</v>
      </c>
      <c r="N56" s="93">
        <v>285.753265</v>
      </c>
      <c r="O56" s="93">
        <v>284.95684799999998</v>
      </c>
      <c r="P56" s="93">
        <v>283.84375</v>
      </c>
      <c r="Q56" s="93">
        <v>284.78430200000003</v>
      </c>
      <c r="R56" s="93">
        <v>285.04931599999998</v>
      </c>
      <c r="S56" s="93">
        <v>285.632812</v>
      </c>
      <c r="T56" s="93">
        <v>304.33828699999998</v>
      </c>
      <c r="U56" s="93">
        <v>303.71362299999998</v>
      </c>
      <c r="V56" s="93">
        <v>307.30187999999998</v>
      </c>
      <c r="W56" s="93">
        <v>306.49121100000002</v>
      </c>
      <c r="X56" s="93">
        <v>308.65271000000001</v>
      </c>
      <c r="Y56" s="93">
        <v>299.987549</v>
      </c>
      <c r="Z56" s="93">
        <v>306.015625</v>
      </c>
      <c r="AA56" s="93">
        <v>304.55905200000001</v>
      </c>
      <c r="AB56" s="93">
        <v>309.45452899999998</v>
      </c>
      <c r="AC56" s="93">
        <v>300.39080799999999</v>
      </c>
      <c r="AD56" s="93">
        <v>308.00106799999998</v>
      </c>
      <c r="AE56" s="93">
        <v>309.27209499999998</v>
      </c>
      <c r="AF56" s="93">
        <v>308.45318600000002</v>
      </c>
      <c r="AG56" s="93">
        <v>308.37393200000002</v>
      </c>
      <c r="AH56" s="93">
        <v>307.92407200000002</v>
      </c>
      <c r="AI56" s="93">
        <v>-6.1700000000000001E-3</v>
      </c>
      <c r="AJ56" s="93"/>
      <c r="AK56" s="56"/>
    </row>
    <row r="57" spans="1:37" ht="15" customHeight="1" x14ac:dyDescent="0.45">
      <c r="A57" s="92" t="s">
        <v>368</v>
      </c>
      <c r="B57" s="54" t="s">
        <v>362</v>
      </c>
      <c r="C57" s="93">
        <v>540.36908000000005</v>
      </c>
      <c r="D57" s="93">
        <v>498.80593900000002</v>
      </c>
      <c r="E57" s="93">
        <v>530.86773700000003</v>
      </c>
      <c r="F57" s="93">
        <v>441.417664</v>
      </c>
      <c r="G57" s="93">
        <v>564.27917500000001</v>
      </c>
      <c r="H57" s="93">
        <v>576.58227499999998</v>
      </c>
      <c r="I57" s="93">
        <v>584.18585199999995</v>
      </c>
      <c r="J57" s="93">
        <v>555.84960899999999</v>
      </c>
      <c r="K57" s="93">
        <v>545.10266100000001</v>
      </c>
      <c r="L57" s="93">
        <v>501.68563799999998</v>
      </c>
      <c r="M57" s="93">
        <v>499.135468</v>
      </c>
      <c r="N57" s="93">
        <v>545.90319799999997</v>
      </c>
      <c r="O57" s="93">
        <v>542.17443800000001</v>
      </c>
      <c r="P57" s="93">
        <v>540.26293899999996</v>
      </c>
      <c r="Q57" s="93">
        <v>535.67858899999999</v>
      </c>
      <c r="R57" s="93">
        <v>533.48925799999995</v>
      </c>
      <c r="S57" s="93">
        <v>527.01733400000001</v>
      </c>
      <c r="T57" s="93">
        <v>484.29711900000001</v>
      </c>
      <c r="U57" s="93">
        <v>480.47958399999999</v>
      </c>
      <c r="V57" s="93">
        <v>467.75619499999999</v>
      </c>
      <c r="W57" s="93">
        <v>461.385986</v>
      </c>
      <c r="X57" s="93">
        <v>450.05603000000002</v>
      </c>
      <c r="Y57" s="93">
        <v>460.28247099999999</v>
      </c>
      <c r="Z57" s="93">
        <v>437.26474000000002</v>
      </c>
      <c r="AA57" s="93">
        <v>433.46252399999997</v>
      </c>
      <c r="AB57" s="93">
        <v>416.45068400000002</v>
      </c>
      <c r="AC57" s="93">
        <v>430.65518200000002</v>
      </c>
      <c r="AD57" s="93">
        <v>407.34439099999997</v>
      </c>
      <c r="AE57" s="93">
        <v>403.09491000000003</v>
      </c>
      <c r="AF57" s="93">
        <v>399.663544</v>
      </c>
      <c r="AG57" s="93">
        <v>394.578033</v>
      </c>
      <c r="AH57" s="93">
        <v>389.05502300000001</v>
      </c>
      <c r="AI57" s="93">
        <v>-1.0541999999999999E-2</v>
      </c>
      <c r="AJ57" s="93"/>
      <c r="AK57" s="56"/>
    </row>
    <row r="58" spans="1:37" ht="15" customHeight="1" x14ac:dyDescent="0.45">
      <c r="A58" s="92" t="s">
        <v>369</v>
      </c>
      <c r="B58" s="54" t="s">
        <v>355</v>
      </c>
      <c r="C58" s="93">
        <v>0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3">
        <v>0</v>
      </c>
      <c r="S58" s="93">
        <v>0</v>
      </c>
      <c r="T58" s="93">
        <v>0</v>
      </c>
      <c r="U58" s="93">
        <v>0</v>
      </c>
      <c r="V58" s="93">
        <v>0</v>
      </c>
      <c r="W58" s="93">
        <v>0</v>
      </c>
      <c r="X58" s="93">
        <v>0</v>
      </c>
      <c r="Y58" s="93">
        <v>0</v>
      </c>
      <c r="Z58" s="93">
        <v>0</v>
      </c>
      <c r="AA58" s="93">
        <v>0</v>
      </c>
      <c r="AB58" s="93">
        <v>0</v>
      </c>
      <c r="AC58" s="93">
        <v>0</v>
      </c>
      <c r="AD58" s="93">
        <v>0</v>
      </c>
      <c r="AE58" s="93">
        <v>0</v>
      </c>
      <c r="AF58" s="93">
        <v>0</v>
      </c>
      <c r="AG58" s="93">
        <v>0</v>
      </c>
      <c r="AH58" s="93">
        <v>0</v>
      </c>
      <c r="AI58" s="93" t="s">
        <v>131</v>
      </c>
      <c r="AJ58" s="93"/>
      <c r="AK58" s="56"/>
    </row>
    <row r="59" spans="1:37" ht="15" customHeight="1" x14ac:dyDescent="0.45">
      <c r="A59" s="92" t="s">
        <v>370</v>
      </c>
      <c r="B59" s="54" t="s">
        <v>357</v>
      </c>
      <c r="C59" s="93">
        <v>13.90934</v>
      </c>
      <c r="D59" s="93">
        <v>17.411318000000001</v>
      </c>
      <c r="E59" s="93">
        <v>46.621284000000003</v>
      </c>
      <c r="F59" s="93">
        <v>48.038277000000001</v>
      </c>
      <c r="G59" s="93">
        <v>39.706840999999997</v>
      </c>
      <c r="H59" s="93">
        <v>43.523674</v>
      </c>
      <c r="I59" s="93">
        <v>43.648628000000002</v>
      </c>
      <c r="J59" s="93">
        <v>45.764015000000001</v>
      </c>
      <c r="K59" s="93">
        <v>47.406585999999997</v>
      </c>
      <c r="L59" s="93">
        <v>53.271019000000003</v>
      </c>
      <c r="M59" s="93">
        <v>56.873711</v>
      </c>
      <c r="N59" s="93">
        <v>47.039512999999999</v>
      </c>
      <c r="O59" s="93">
        <v>50.860759999999999</v>
      </c>
      <c r="P59" s="93">
        <v>53.761597000000002</v>
      </c>
      <c r="Q59" s="93">
        <v>56.388420000000004</v>
      </c>
      <c r="R59" s="93">
        <v>58.117218000000001</v>
      </c>
      <c r="S59" s="93">
        <v>62.389622000000003</v>
      </c>
      <c r="T59" s="93">
        <v>72.976546999999997</v>
      </c>
      <c r="U59" s="93">
        <v>76.681533999999999</v>
      </c>
      <c r="V59" s="93">
        <v>82.116798000000003</v>
      </c>
      <c r="W59" s="93">
        <v>87.664467000000002</v>
      </c>
      <c r="X59" s="93">
        <v>93.609313999999998</v>
      </c>
      <c r="Y59" s="93">
        <v>95.873626999999999</v>
      </c>
      <c r="Z59" s="93">
        <v>105.837051</v>
      </c>
      <c r="AA59" s="93">
        <v>110.33702099999999</v>
      </c>
      <c r="AB59" s="93">
        <v>117.40685999999999</v>
      </c>
      <c r="AC59" s="93">
        <v>117.34528400000001</v>
      </c>
      <c r="AD59" s="93">
        <v>125.86235000000001</v>
      </c>
      <c r="AE59" s="93">
        <v>127.971298</v>
      </c>
      <c r="AF59" s="93">
        <v>131.60144</v>
      </c>
      <c r="AG59" s="93">
        <v>135.56310999999999</v>
      </c>
      <c r="AH59" s="93">
        <v>140.06689499999999</v>
      </c>
      <c r="AI59" s="93">
        <v>7.7346999999999999E-2</v>
      </c>
      <c r="AJ59" s="93"/>
      <c r="AK59" s="56"/>
    </row>
    <row r="61" spans="1:37" ht="15" customHeight="1" x14ac:dyDescent="0.45">
      <c r="A61" s="92" t="s">
        <v>371</v>
      </c>
      <c r="B61" s="53" t="s">
        <v>372</v>
      </c>
      <c r="C61" s="59">
        <v>2640.9438479999999</v>
      </c>
      <c r="D61" s="59">
        <v>2668.7116700000001</v>
      </c>
      <c r="E61" s="59">
        <v>2692.3576659999999</v>
      </c>
      <c r="F61" s="59">
        <v>2709.906982</v>
      </c>
      <c r="G61" s="59">
        <v>2723.8710940000001</v>
      </c>
      <c r="H61" s="59">
        <v>2747.1215820000002</v>
      </c>
      <c r="I61" s="59">
        <v>2774.7495119999999</v>
      </c>
      <c r="J61" s="59">
        <v>2801.5314939999998</v>
      </c>
      <c r="K61" s="59">
        <v>2828.8879390000002</v>
      </c>
      <c r="L61" s="59">
        <v>2857.2360840000001</v>
      </c>
      <c r="M61" s="59">
        <v>2887.2971189999998</v>
      </c>
      <c r="N61" s="59">
        <v>2917.7998050000001</v>
      </c>
      <c r="O61" s="59">
        <v>2947.358154</v>
      </c>
      <c r="P61" s="59">
        <v>2978.2697750000002</v>
      </c>
      <c r="Q61" s="59">
        <v>3008.1047359999998</v>
      </c>
      <c r="R61" s="59">
        <v>3037.6079100000002</v>
      </c>
      <c r="S61" s="59">
        <v>3065.4882809999999</v>
      </c>
      <c r="T61" s="59">
        <v>3093.007568</v>
      </c>
      <c r="U61" s="59">
        <v>3121.3190920000002</v>
      </c>
      <c r="V61" s="59">
        <v>3148.9040530000002</v>
      </c>
      <c r="W61" s="59">
        <v>3177.234375</v>
      </c>
      <c r="X61" s="59">
        <v>3207.7697750000002</v>
      </c>
      <c r="Y61" s="59">
        <v>3239.0610350000002</v>
      </c>
      <c r="Z61" s="59">
        <v>3270.5520019999999</v>
      </c>
      <c r="AA61" s="59">
        <v>3304.2773440000001</v>
      </c>
      <c r="AB61" s="59">
        <v>3339.4926759999998</v>
      </c>
      <c r="AC61" s="59">
        <v>3376.6899410000001</v>
      </c>
      <c r="AD61" s="59">
        <v>3415.0500489999999</v>
      </c>
      <c r="AE61" s="59">
        <v>3455.130615</v>
      </c>
      <c r="AF61" s="59">
        <v>3495.8151859999998</v>
      </c>
      <c r="AG61" s="59">
        <v>3536.9982909999999</v>
      </c>
      <c r="AH61" s="59">
        <v>3578.8322750000002</v>
      </c>
      <c r="AI61" s="59">
        <v>9.8510000000000004E-3</v>
      </c>
      <c r="AJ61" s="59"/>
      <c r="AK61" s="60"/>
    </row>
    <row r="62" spans="1:37" ht="15" customHeight="1" x14ac:dyDescent="0.45">
      <c r="A62" s="92" t="s">
        <v>373</v>
      </c>
      <c r="B62" s="54" t="s">
        <v>374</v>
      </c>
      <c r="C62" s="93">
        <v>2618.4736330000001</v>
      </c>
      <c r="D62" s="93">
        <v>2646.2607419999999</v>
      </c>
      <c r="E62" s="93">
        <v>2669.9228520000001</v>
      </c>
      <c r="F62" s="93">
        <v>2687.4853520000001</v>
      </c>
      <c r="G62" s="93">
        <v>2701.4604490000002</v>
      </c>
      <c r="H62" s="93">
        <v>2724.719971</v>
      </c>
      <c r="I62" s="93">
        <v>2752.3554690000001</v>
      </c>
      <c r="J62" s="93">
        <v>2779.1437989999999</v>
      </c>
      <c r="K62" s="93">
        <v>2806.5053710000002</v>
      </c>
      <c r="L62" s="93">
        <v>2834.8576659999999</v>
      </c>
      <c r="M62" s="93">
        <v>2864.9221189999998</v>
      </c>
      <c r="N62" s="93">
        <v>2895.4277339999999</v>
      </c>
      <c r="O62" s="93">
        <v>2924.9885250000002</v>
      </c>
      <c r="P62" s="93">
        <v>2955.9020999999998</v>
      </c>
      <c r="Q62" s="93">
        <v>2985.7387699999999</v>
      </c>
      <c r="R62" s="93">
        <v>3015.2434079999998</v>
      </c>
      <c r="S62" s="93">
        <v>3043.1247560000002</v>
      </c>
      <c r="T62" s="93">
        <v>3070.6450199999999</v>
      </c>
      <c r="U62" s="93">
        <v>3098.9572750000002</v>
      </c>
      <c r="V62" s="93">
        <v>3126.5429690000001</v>
      </c>
      <c r="W62" s="93">
        <v>3154.873779</v>
      </c>
      <c r="X62" s="93">
        <v>3185.4096679999998</v>
      </c>
      <c r="Y62" s="93">
        <v>3216.7014159999999</v>
      </c>
      <c r="Z62" s="93">
        <v>3248.1926269999999</v>
      </c>
      <c r="AA62" s="93">
        <v>3281.9182129999999</v>
      </c>
      <c r="AB62" s="93">
        <v>3317.133789</v>
      </c>
      <c r="AC62" s="93">
        <v>3354.3310550000001</v>
      </c>
      <c r="AD62" s="93">
        <v>3392.6914059999999</v>
      </c>
      <c r="AE62" s="93">
        <v>3432.7719729999999</v>
      </c>
      <c r="AF62" s="93">
        <v>3473.4567870000001</v>
      </c>
      <c r="AG62" s="93">
        <v>3514.639893</v>
      </c>
      <c r="AH62" s="93">
        <v>3556.4738769999999</v>
      </c>
      <c r="AI62" s="93">
        <v>9.9260000000000008E-3</v>
      </c>
      <c r="AJ62" s="93"/>
      <c r="AK62" s="56"/>
    </row>
    <row r="63" spans="1:37" ht="15" customHeight="1" x14ac:dyDescent="0.45">
      <c r="A63" s="92" t="s">
        <v>375</v>
      </c>
      <c r="B63" s="54" t="s">
        <v>142</v>
      </c>
      <c r="C63" s="93">
        <v>22.470324000000002</v>
      </c>
      <c r="D63" s="93">
        <v>22.450932999999999</v>
      </c>
      <c r="E63" s="93">
        <v>22.434891</v>
      </c>
      <c r="F63" s="93">
        <v>22.421617999999999</v>
      </c>
      <c r="G63" s="93">
        <v>22.410634999999999</v>
      </c>
      <c r="H63" s="93">
        <v>22.401547999999998</v>
      </c>
      <c r="I63" s="93">
        <v>22.394031999999999</v>
      </c>
      <c r="J63" s="93">
        <v>22.387812</v>
      </c>
      <c r="K63" s="93">
        <v>22.382666</v>
      </c>
      <c r="L63" s="93">
        <v>22.378406999999999</v>
      </c>
      <c r="M63" s="93">
        <v>22.374884000000002</v>
      </c>
      <c r="N63" s="93">
        <v>22.371969</v>
      </c>
      <c r="O63" s="93">
        <v>22.369558000000001</v>
      </c>
      <c r="P63" s="93">
        <v>22.367563000000001</v>
      </c>
      <c r="Q63" s="93">
        <v>22.365911000000001</v>
      </c>
      <c r="R63" s="93">
        <v>22.364546000000001</v>
      </c>
      <c r="S63" s="93">
        <v>22.363416999999998</v>
      </c>
      <c r="T63" s="93">
        <v>22.362480000000001</v>
      </c>
      <c r="U63" s="93">
        <v>22.361708</v>
      </c>
      <c r="V63" s="93">
        <v>22.361066999999998</v>
      </c>
      <c r="W63" s="93">
        <v>22.360537999999998</v>
      </c>
      <c r="X63" s="93">
        <v>22.360099999999999</v>
      </c>
      <c r="Y63" s="93">
        <v>22.359736999999999</v>
      </c>
      <c r="Z63" s="93">
        <v>22.359438000000001</v>
      </c>
      <c r="AA63" s="93">
        <v>22.359190000000002</v>
      </c>
      <c r="AB63" s="93">
        <v>22.358984</v>
      </c>
      <c r="AC63" s="93">
        <v>22.358813999999999</v>
      </c>
      <c r="AD63" s="93">
        <v>22.358673</v>
      </c>
      <c r="AE63" s="93">
        <v>22.358557000000001</v>
      </c>
      <c r="AF63" s="93">
        <v>22.358460999999998</v>
      </c>
      <c r="AG63" s="93">
        <v>22.358381000000001</v>
      </c>
      <c r="AH63" s="93">
        <v>22.358315000000001</v>
      </c>
      <c r="AI63" s="93">
        <v>-1.6100000000000001E-4</v>
      </c>
      <c r="AJ63" s="93"/>
      <c r="AK63" s="56"/>
    </row>
    <row r="65" spans="1:37" ht="15" customHeight="1" x14ac:dyDescent="0.45">
      <c r="A65" s="92" t="s">
        <v>376</v>
      </c>
      <c r="B65" s="53" t="s">
        <v>377</v>
      </c>
      <c r="C65" s="59">
        <v>512.50097700000003</v>
      </c>
      <c r="D65" s="59">
        <v>526.36743200000001</v>
      </c>
      <c r="E65" s="59">
        <v>515.975098</v>
      </c>
      <c r="F65" s="59">
        <v>504.03646900000001</v>
      </c>
      <c r="G65" s="59">
        <v>488.95996100000002</v>
      </c>
      <c r="H65" s="59">
        <v>478.91751099999999</v>
      </c>
      <c r="I65" s="59">
        <v>477.04599000000002</v>
      </c>
      <c r="J65" s="59">
        <v>475.17785600000002</v>
      </c>
      <c r="K65" s="59">
        <v>474.603973</v>
      </c>
      <c r="L65" s="59">
        <v>477.15222199999999</v>
      </c>
      <c r="M65" s="59">
        <v>476.09301799999997</v>
      </c>
      <c r="N65" s="59">
        <v>475.39135700000003</v>
      </c>
      <c r="O65" s="59">
        <v>475.48449699999998</v>
      </c>
      <c r="P65" s="59">
        <v>475.60311899999999</v>
      </c>
      <c r="Q65" s="59">
        <v>475.74615499999999</v>
      </c>
      <c r="R65" s="59">
        <v>475.91284200000001</v>
      </c>
      <c r="S65" s="59">
        <v>476.10205100000002</v>
      </c>
      <c r="T65" s="59">
        <v>476.31338499999998</v>
      </c>
      <c r="U65" s="59">
        <v>476.55154399999998</v>
      </c>
      <c r="V65" s="59">
        <v>476.80987499999998</v>
      </c>
      <c r="W65" s="59">
        <v>477.08734099999998</v>
      </c>
      <c r="X65" s="59">
        <v>477.38116500000001</v>
      </c>
      <c r="Y65" s="59">
        <v>477.69168100000002</v>
      </c>
      <c r="Z65" s="59">
        <v>478.011932</v>
      </c>
      <c r="AA65" s="59">
        <v>478.34545900000001</v>
      </c>
      <c r="AB65" s="59">
        <v>478.68743899999998</v>
      </c>
      <c r="AC65" s="59">
        <v>479.04162600000001</v>
      </c>
      <c r="AD65" s="59">
        <v>479.39898699999998</v>
      </c>
      <c r="AE65" s="59">
        <v>479.76470899999998</v>
      </c>
      <c r="AF65" s="59">
        <v>480.13580300000001</v>
      </c>
      <c r="AG65" s="59">
        <v>480.51135299999999</v>
      </c>
      <c r="AH65" s="59">
        <v>480.89209</v>
      </c>
      <c r="AI65" s="59">
        <v>-2.0509999999999999E-3</v>
      </c>
      <c r="AJ65" s="59"/>
      <c r="AK65" s="60"/>
    </row>
    <row r="66" spans="1:37" ht="15" customHeight="1" x14ac:dyDescent="0.45">
      <c r="A66" s="92" t="s">
        <v>378</v>
      </c>
      <c r="B66" s="54" t="s">
        <v>379</v>
      </c>
      <c r="C66" s="93">
        <v>383.31488000000002</v>
      </c>
      <c r="D66" s="93">
        <v>385.95153800000003</v>
      </c>
      <c r="E66" s="93">
        <v>383.211365</v>
      </c>
      <c r="F66" s="93">
        <v>379.256958</v>
      </c>
      <c r="G66" s="93">
        <v>367.90368699999999</v>
      </c>
      <c r="H66" s="93">
        <v>360.346069</v>
      </c>
      <c r="I66" s="93">
        <v>358.93710299999998</v>
      </c>
      <c r="J66" s="93">
        <v>357.53228799999999</v>
      </c>
      <c r="K66" s="93">
        <v>357.10076900000001</v>
      </c>
      <c r="L66" s="93">
        <v>359.020264</v>
      </c>
      <c r="M66" s="93">
        <v>358.22308299999997</v>
      </c>
      <c r="N66" s="93">
        <v>357.692139</v>
      </c>
      <c r="O66" s="93">
        <v>357.76214599999997</v>
      </c>
      <c r="P66" s="93">
        <v>357.85125699999998</v>
      </c>
      <c r="Q66" s="93">
        <v>357.95883199999997</v>
      </c>
      <c r="R66" s="93">
        <v>358.08398399999999</v>
      </c>
      <c r="S66" s="93">
        <v>358.22631799999999</v>
      </c>
      <c r="T66" s="93">
        <v>358.38748199999998</v>
      </c>
      <c r="U66" s="93">
        <v>358.56652800000001</v>
      </c>
      <c r="V66" s="93">
        <v>358.76147500000002</v>
      </c>
      <c r="W66" s="93">
        <v>358.97042800000003</v>
      </c>
      <c r="X66" s="93">
        <v>359.19198599999999</v>
      </c>
      <c r="Y66" s="93">
        <v>359.42459100000002</v>
      </c>
      <c r="Z66" s="93">
        <v>359.66693099999998</v>
      </c>
      <c r="AA66" s="93">
        <v>359.91781600000002</v>
      </c>
      <c r="AB66" s="93">
        <v>360.17623900000001</v>
      </c>
      <c r="AC66" s="93">
        <v>360.44122299999998</v>
      </c>
      <c r="AD66" s="93">
        <v>360.71185300000002</v>
      </c>
      <c r="AE66" s="93">
        <v>360.98727400000001</v>
      </c>
      <c r="AF66" s="93">
        <v>361.26675399999999</v>
      </c>
      <c r="AG66" s="93">
        <v>361.54980499999999</v>
      </c>
      <c r="AH66" s="93">
        <v>361.836792</v>
      </c>
      <c r="AI66" s="93">
        <v>-1.8580000000000001E-3</v>
      </c>
      <c r="AJ66" s="93"/>
      <c r="AK66" s="56"/>
    </row>
    <row r="67" spans="1:37" ht="15" customHeight="1" x14ac:dyDescent="0.45">
      <c r="A67" s="92" t="s">
        <v>380</v>
      </c>
      <c r="B67" s="54" t="s">
        <v>353</v>
      </c>
      <c r="C67" s="93">
        <v>19.450865</v>
      </c>
      <c r="D67" s="93">
        <v>29.925919</v>
      </c>
      <c r="E67" s="93">
        <v>23.058163</v>
      </c>
      <c r="F67" s="93">
        <v>16.206015000000001</v>
      </c>
      <c r="G67" s="93">
        <v>15.732989999999999</v>
      </c>
      <c r="H67" s="93">
        <v>15.411751000000001</v>
      </c>
      <c r="I67" s="93">
        <v>15.35258</v>
      </c>
      <c r="J67" s="93">
        <v>15.291368</v>
      </c>
      <c r="K67" s="93">
        <v>15.272586</v>
      </c>
      <c r="L67" s="93">
        <v>15.351800000000001</v>
      </c>
      <c r="M67" s="93">
        <v>15.318026</v>
      </c>
      <c r="N67" s="93">
        <v>15.299315999999999</v>
      </c>
      <c r="O67" s="93">
        <v>15.302405</v>
      </c>
      <c r="P67" s="93">
        <v>15.306395999999999</v>
      </c>
      <c r="Q67" s="93">
        <v>15.311069</v>
      </c>
      <c r="R67" s="93">
        <v>15.316772</v>
      </c>
      <c r="S67" s="93">
        <v>15.322917</v>
      </c>
      <c r="T67" s="93">
        <v>15.326928000000001</v>
      </c>
      <c r="U67" s="93">
        <v>15.334792</v>
      </c>
      <c r="V67" s="93">
        <v>15.342352</v>
      </c>
      <c r="W67" s="93">
        <v>15.351046</v>
      </c>
      <c r="X67" s="93">
        <v>15.359908000000001</v>
      </c>
      <c r="Y67" s="93">
        <v>15.371219</v>
      </c>
      <c r="Z67" s="93">
        <v>15.379776</v>
      </c>
      <c r="AA67" s="93">
        <v>15.390578</v>
      </c>
      <c r="AB67" s="93">
        <v>15.400149000000001</v>
      </c>
      <c r="AC67" s="93">
        <v>15.413468</v>
      </c>
      <c r="AD67" s="93">
        <v>15.422767</v>
      </c>
      <c r="AE67" s="93">
        <v>15.434208999999999</v>
      </c>
      <c r="AF67" s="93">
        <v>15.445798999999999</v>
      </c>
      <c r="AG67" s="93">
        <v>15.457284</v>
      </c>
      <c r="AH67" s="93">
        <v>15.468836</v>
      </c>
      <c r="AI67" s="93">
        <v>-7.3619999999999996E-3</v>
      </c>
      <c r="AJ67" s="93"/>
      <c r="AK67" s="56"/>
    </row>
    <row r="68" spans="1:37" ht="15" customHeight="1" x14ac:dyDescent="0.45">
      <c r="A68" s="92" t="s">
        <v>381</v>
      </c>
      <c r="B68" s="54" t="s">
        <v>382</v>
      </c>
      <c r="C68" s="93">
        <v>109.73519899999999</v>
      </c>
      <c r="D68" s="93">
        <v>110.490013</v>
      </c>
      <c r="E68" s="93">
        <v>109.705566</v>
      </c>
      <c r="F68" s="93">
        <v>108.573486</v>
      </c>
      <c r="G68" s="93">
        <v>105.32328800000001</v>
      </c>
      <c r="H68" s="93">
        <v>103.15969800000001</v>
      </c>
      <c r="I68" s="93">
        <v>102.756325</v>
      </c>
      <c r="J68" s="93">
        <v>102.35417200000001</v>
      </c>
      <c r="K68" s="93">
        <v>102.230621</v>
      </c>
      <c r="L68" s="93">
        <v>102.780136</v>
      </c>
      <c r="M68" s="93">
        <v>102.55191000000001</v>
      </c>
      <c r="N68" s="93">
        <v>102.399918</v>
      </c>
      <c r="O68" s="93">
        <v>102.41996</v>
      </c>
      <c r="P68" s="93">
        <v>102.445465</v>
      </c>
      <c r="Q68" s="93">
        <v>102.476257</v>
      </c>
      <c r="R68" s="93">
        <v>102.5121</v>
      </c>
      <c r="S68" s="93">
        <v>102.552841</v>
      </c>
      <c r="T68" s="93">
        <v>102.598969</v>
      </c>
      <c r="U68" s="93">
        <v>102.650238</v>
      </c>
      <c r="V68" s="93">
        <v>102.706039</v>
      </c>
      <c r="W68" s="93">
        <v>102.765854</v>
      </c>
      <c r="X68" s="93">
        <v>102.829285</v>
      </c>
      <c r="Y68" s="93">
        <v>102.89587400000001</v>
      </c>
      <c r="Z68" s="93">
        <v>102.965248</v>
      </c>
      <c r="AA68" s="93">
        <v>103.03707900000001</v>
      </c>
      <c r="AB68" s="93">
        <v>103.111069</v>
      </c>
      <c r="AC68" s="93">
        <v>103.186905</v>
      </c>
      <c r="AD68" s="93">
        <v>103.264381</v>
      </c>
      <c r="AE68" s="93">
        <v>103.343231</v>
      </c>
      <c r="AF68" s="93">
        <v>103.423233</v>
      </c>
      <c r="AG68" s="93">
        <v>103.50427999999999</v>
      </c>
      <c r="AH68" s="93">
        <v>103.58644099999999</v>
      </c>
      <c r="AI68" s="93">
        <v>-1.8580000000000001E-3</v>
      </c>
      <c r="AJ68" s="93"/>
      <c r="AK68" s="56"/>
    </row>
    <row r="70" spans="1:37" ht="15" customHeight="1" x14ac:dyDescent="0.45">
      <c r="A70" s="92" t="s">
        <v>383</v>
      </c>
      <c r="B70" s="53" t="s">
        <v>384</v>
      </c>
      <c r="C70" s="59">
        <v>237.919083</v>
      </c>
      <c r="D70" s="59">
        <v>239.20263700000001</v>
      </c>
      <c r="E70" s="59">
        <v>240.479645</v>
      </c>
      <c r="F70" s="59">
        <v>241.718155</v>
      </c>
      <c r="G70" s="59">
        <v>242.88584900000001</v>
      </c>
      <c r="H70" s="59">
        <v>244.05560299999999</v>
      </c>
      <c r="I70" s="59">
        <v>245.27937299999999</v>
      </c>
      <c r="J70" s="59">
        <v>246.43933100000001</v>
      </c>
      <c r="K70" s="59">
        <v>247.52302599999999</v>
      </c>
      <c r="L70" s="59">
        <v>248.541809</v>
      </c>
      <c r="M70" s="59">
        <v>249.42860400000001</v>
      </c>
      <c r="N70" s="59">
        <v>250.042191</v>
      </c>
      <c r="O70" s="59">
        <v>250.34045399999999</v>
      </c>
      <c r="P70" s="59">
        <v>250.14007599999999</v>
      </c>
      <c r="Q70" s="59">
        <v>248.838211</v>
      </c>
      <c r="R70" s="59">
        <v>248.205612</v>
      </c>
      <c r="S70" s="59">
        <v>249.16142300000001</v>
      </c>
      <c r="T70" s="59">
        <v>250.06179800000001</v>
      </c>
      <c r="U70" s="59">
        <v>250.90927099999999</v>
      </c>
      <c r="V70" s="59">
        <v>251.70259100000001</v>
      </c>
      <c r="W70" s="59">
        <v>252.436554</v>
      </c>
      <c r="X70" s="59">
        <v>253.10832199999999</v>
      </c>
      <c r="Y70" s="59">
        <v>253.71582000000001</v>
      </c>
      <c r="Z70" s="59">
        <v>254.262924</v>
      </c>
      <c r="AA70" s="59">
        <v>254.75726299999999</v>
      </c>
      <c r="AB70" s="59">
        <v>255.20942700000001</v>
      </c>
      <c r="AC70" s="59">
        <v>255.636414</v>
      </c>
      <c r="AD70" s="59">
        <v>256.06048600000003</v>
      </c>
      <c r="AE70" s="59">
        <v>256.50964399999998</v>
      </c>
      <c r="AF70" s="59">
        <v>257.01379400000002</v>
      </c>
      <c r="AG70" s="59">
        <v>257.60736100000003</v>
      </c>
      <c r="AH70" s="59">
        <v>258.30081200000001</v>
      </c>
      <c r="AI70" s="59">
        <v>2.6549999999999998E-3</v>
      </c>
      <c r="AJ70" s="59"/>
      <c r="AK70" s="60"/>
    </row>
    <row r="71" spans="1:37" ht="15" customHeight="1" x14ac:dyDescent="0.45">
      <c r="A71" s="92" t="s">
        <v>385</v>
      </c>
      <c r="B71" s="54" t="s">
        <v>386</v>
      </c>
      <c r="C71" s="93">
        <v>99.315071000000003</v>
      </c>
      <c r="D71" s="93">
        <v>99.945175000000006</v>
      </c>
      <c r="E71" s="93">
        <v>100.570061</v>
      </c>
      <c r="F71" s="93">
        <v>101.196732</v>
      </c>
      <c r="G71" s="93">
        <v>101.831474</v>
      </c>
      <c r="H71" s="93">
        <v>102.447205</v>
      </c>
      <c r="I71" s="93">
        <v>103.002022</v>
      </c>
      <c r="J71" s="93">
        <v>103.554329</v>
      </c>
      <c r="K71" s="93">
        <v>104.099136</v>
      </c>
      <c r="L71" s="93">
        <v>104.62305499999999</v>
      </c>
      <c r="M71" s="93">
        <v>105.140953</v>
      </c>
      <c r="N71" s="93">
        <v>105.593216</v>
      </c>
      <c r="O71" s="93">
        <v>106.0243</v>
      </c>
      <c r="P71" s="93">
        <v>106.433266</v>
      </c>
      <c r="Q71" s="93">
        <v>106.84425400000001</v>
      </c>
      <c r="R71" s="93">
        <v>107.231033</v>
      </c>
      <c r="S71" s="93">
        <v>107.587357</v>
      </c>
      <c r="T71" s="93">
        <v>107.907349</v>
      </c>
      <c r="U71" s="93">
        <v>108.186577</v>
      </c>
      <c r="V71" s="93">
        <v>108.417084</v>
      </c>
      <c r="W71" s="93">
        <v>108.58667800000001</v>
      </c>
      <c r="X71" s="93">
        <v>108.687164</v>
      </c>
      <c r="Y71" s="93">
        <v>108.71189099999999</v>
      </c>
      <c r="Z71" s="93">
        <v>108.661598</v>
      </c>
      <c r="AA71" s="93">
        <v>108.540634</v>
      </c>
      <c r="AB71" s="93">
        <v>108.356071</v>
      </c>
      <c r="AC71" s="93">
        <v>108.12230700000001</v>
      </c>
      <c r="AD71" s="93">
        <v>107.86113</v>
      </c>
      <c r="AE71" s="93">
        <v>107.601112</v>
      </c>
      <c r="AF71" s="93">
        <v>107.37436700000001</v>
      </c>
      <c r="AG71" s="93">
        <v>107.22086299999999</v>
      </c>
      <c r="AH71" s="93">
        <v>107.167091</v>
      </c>
      <c r="AI71" s="93">
        <v>2.4580000000000001E-3</v>
      </c>
      <c r="AJ71" s="93"/>
      <c r="AK71" s="56"/>
    </row>
    <row r="72" spans="1:37" ht="15" customHeight="1" x14ac:dyDescent="0.45">
      <c r="A72" s="92" t="s">
        <v>387</v>
      </c>
      <c r="B72" s="54" t="s">
        <v>388</v>
      </c>
      <c r="C72" s="93">
        <v>11.729362</v>
      </c>
      <c r="D72" s="93">
        <v>11.816164000000001</v>
      </c>
      <c r="E72" s="93">
        <v>11.902557</v>
      </c>
      <c r="F72" s="93">
        <v>11.989390999999999</v>
      </c>
      <c r="G72" s="93">
        <v>12.077391</v>
      </c>
      <c r="H72" s="93">
        <v>12.163357</v>
      </c>
      <c r="I72" s="93">
        <v>12.242312</v>
      </c>
      <c r="J72" s="93">
        <v>12.321182</v>
      </c>
      <c r="K72" s="93">
        <v>12.399364</v>
      </c>
      <c r="L72" s="93">
        <v>12.47526</v>
      </c>
      <c r="M72" s="93">
        <v>12.550656</v>
      </c>
      <c r="N72" s="93">
        <v>12.618446</v>
      </c>
      <c r="O72" s="93">
        <v>12.683942999999999</v>
      </c>
      <c r="P72" s="93">
        <v>12.747017</v>
      </c>
      <c r="Q72" s="93">
        <v>12.810541000000001</v>
      </c>
      <c r="R72" s="93">
        <v>12.871363000000001</v>
      </c>
      <c r="S72" s="93">
        <v>12.928720999999999</v>
      </c>
      <c r="T72" s="93">
        <v>12.981907</v>
      </c>
      <c r="U72" s="93">
        <v>13.030377</v>
      </c>
      <c r="V72" s="93">
        <v>13.073153</v>
      </c>
      <c r="W72" s="93">
        <v>13.108743</v>
      </c>
      <c r="X72" s="93">
        <v>13.136113999999999</v>
      </c>
      <c r="Y72" s="93">
        <v>13.154427999999999</v>
      </c>
      <c r="Z72" s="93">
        <v>13.163746</v>
      </c>
      <c r="AA72" s="93">
        <v>13.164561000000001</v>
      </c>
      <c r="AB72" s="93">
        <v>13.157693</v>
      </c>
      <c r="AC72" s="93">
        <v>13.144864999999999</v>
      </c>
      <c r="AD72" s="93">
        <v>13.128641</v>
      </c>
      <c r="AE72" s="93">
        <v>13.112282</v>
      </c>
      <c r="AF72" s="93">
        <v>13.09984</v>
      </c>
      <c r="AG72" s="93">
        <v>13.096372000000001</v>
      </c>
      <c r="AH72" s="93">
        <v>13.105081</v>
      </c>
      <c r="AI72" s="93">
        <v>3.5839999999999999E-3</v>
      </c>
      <c r="AJ72" s="93"/>
      <c r="AK72" s="56"/>
    </row>
    <row r="73" spans="1:37" ht="15" customHeight="1" x14ac:dyDescent="0.45">
      <c r="A73" s="92" t="s">
        <v>389</v>
      </c>
      <c r="B73" s="54" t="s">
        <v>390</v>
      </c>
      <c r="C73" s="93">
        <v>5.3680000000000004E-3</v>
      </c>
      <c r="D73" s="93">
        <v>5.391E-3</v>
      </c>
      <c r="E73" s="93">
        <v>5.4149999999999997E-3</v>
      </c>
      <c r="F73" s="93">
        <v>5.4390000000000003E-3</v>
      </c>
      <c r="G73" s="93">
        <v>5.4640000000000001E-3</v>
      </c>
      <c r="H73" s="93">
        <v>5.4879999999999998E-3</v>
      </c>
      <c r="I73" s="93">
        <v>5.5079999999999999E-3</v>
      </c>
      <c r="J73" s="93">
        <v>5.5279999999999999E-3</v>
      </c>
      <c r="K73" s="93">
        <v>5.548E-3</v>
      </c>
      <c r="L73" s="93">
        <v>5.5659999999999998E-3</v>
      </c>
      <c r="M73" s="93">
        <v>5.5840000000000004E-3</v>
      </c>
      <c r="N73" s="93">
        <v>5.5979999999999997E-3</v>
      </c>
      <c r="O73" s="93">
        <v>5.6100000000000004E-3</v>
      </c>
      <c r="P73" s="93">
        <v>5.6210000000000001E-3</v>
      </c>
      <c r="Q73" s="93">
        <v>5.6309999999999997E-3</v>
      </c>
      <c r="R73" s="93">
        <v>5.64E-3</v>
      </c>
      <c r="S73" s="93">
        <v>5.6470000000000001E-3</v>
      </c>
      <c r="T73" s="93">
        <v>5.6519999999999999E-3</v>
      </c>
      <c r="U73" s="93">
        <v>5.6540000000000002E-3</v>
      </c>
      <c r="V73" s="93">
        <v>5.653E-3</v>
      </c>
      <c r="W73" s="93">
        <v>5.6480000000000002E-3</v>
      </c>
      <c r="X73" s="93">
        <v>5.64E-3</v>
      </c>
      <c r="Y73" s="93">
        <v>5.6270000000000001E-3</v>
      </c>
      <c r="Z73" s="93">
        <v>5.6100000000000004E-3</v>
      </c>
      <c r="AA73" s="93">
        <v>5.5900000000000004E-3</v>
      </c>
      <c r="AB73" s="93">
        <v>5.5649999999999996E-3</v>
      </c>
      <c r="AC73" s="93">
        <v>5.5380000000000004E-3</v>
      </c>
      <c r="AD73" s="93">
        <v>5.509E-3</v>
      </c>
      <c r="AE73" s="93">
        <v>5.4790000000000004E-3</v>
      </c>
      <c r="AF73" s="93">
        <v>5.4510000000000001E-3</v>
      </c>
      <c r="AG73" s="93">
        <v>5.4279999999999997E-3</v>
      </c>
      <c r="AH73" s="93">
        <v>5.4089999999999997E-3</v>
      </c>
      <c r="AI73" s="93">
        <v>2.4499999999999999E-4</v>
      </c>
      <c r="AJ73" s="93"/>
      <c r="AK73" s="56"/>
    </row>
    <row r="74" spans="1:37" ht="15" customHeight="1" x14ac:dyDescent="0.45">
      <c r="A74" s="92" t="s">
        <v>391</v>
      </c>
      <c r="B74" s="54" t="s">
        <v>392</v>
      </c>
      <c r="C74" s="93">
        <v>61.387568999999999</v>
      </c>
      <c r="D74" s="93">
        <v>61.672305999999999</v>
      </c>
      <c r="E74" s="93">
        <v>61.940013999999998</v>
      </c>
      <c r="F74" s="93">
        <v>62.190742</v>
      </c>
      <c r="G74" s="93">
        <v>62.422882000000001</v>
      </c>
      <c r="H74" s="93">
        <v>62.613075000000002</v>
      </c>
      <c r="I74" s="93">
        <v>62.726951999999997</v>
      </c>
      <c r="J74" s="93">
        <v>62.788494</v>
      </c>
      <c r="K74" s="93">
        <v>62.778396999999998</v>
      </c>
      <c r="L74" s="93">
        <v>62.665748999999998</v>
      </c>
      <c r="M74" s="93">
        <v>62.425159000000001</v>
      </c>
      <c r="N74" s="93">
        <v>61.967044999999999</v>
      </c>
      <c r="O74" s="93">
        <v>61.223305000000003</v>
      </c>
      <c r="P74" s="93">
        <v>60.000647999999998</v>
      </c>
      <c r="Q74" s="93">
        <v>57.800879999999999</v>
      </c>
      <c r="R74" s="93">
        <v>56.314605999999998</v>
      </c>
      <c r="S74" s="93">
        <v>56.458255999999999</v>
      </c>
      <c r="T74" s="93">
        <v>56.583621999999998</v>
      </c>
      <c r="U74" s="93">
        <v>56.687762999999997</v>
      </c>
      <c r="V74" s="93">
        <v>56.766556000000001</v>
      </c>
      <c r="W74" s="93">
        <v>56.813599000000004</v>
      </c>
      <c r="X74" s="93">
        <v>56.824466999999999</v>
      </c>
      <c r="Y74" s="93">
        <v>56.795867999999999</v>
      </c>
      <c r="Z74" s="93">
        <v>56.728363000000002</v>
      </c>
      <c r="AA74" s="93">
        <v>56.624397000000002</v>
      </c>
      <c r="AB74" s="93">
        <v>56.487816000000002</v>
      </c>
      <c r="AC74" s="93">
        <v>56.326393000000003</v>
      </c>
      <c r="AD74" s="93">
        <v>56.152312999999999</v>
      </c>
      <c r="AE74" s="93">
        <v>55.981907</v>
      </c>
      <c r="AF74" s="93">
        <v>55.832206999999997</v>
      </c>
      <c r="AG74" s="93">
        <v>55.722538</v>
      </c>
      <c r="AH74" s="93">
        <v>55.665112000000001</v>
      </c>
      <c r="AI74" s="93">
        <v>-3.1519999999999999E-3</v>
      </c>
      <c r="AJ74" s="93"/>
      <c r="AK74" s="56"/>
    </row>
    <row r="75" spans="1:37" ht="15" customHeight="1" x14ac:dyDescent="0.45">
      <c r="A75" s="92" t="s">
        <v>393</v>
      </c>
      <c r="B75" s="54" t="s">
        <v>394</v>
      </c>
      <c r="C75" s="93">
        <v>23.941085999999999</v>
      </c>
      <c r="D75" s="93">
        <v>24.109031999999999</v>
      </c>
      <c r="E75" s="93">
        <v>24.273154999999999</v>
      </c>
      <c r="F75" s="93">
        <v>24.435449999999999</v>
      </c>
      <c r="G75" s="93">
        <v>24.59779</v>
      </c>
      <c r="H75" s="93">
        <v>24.753858999999999</v>
      </c>
      <c r="I75" s="93">
        <v>24.893757000000001</v>
      </c>
      <c r="J75" s="93">
        <v>25.031842999999999</v>
      </c>
      <c r="K75" s="93">
        <v>25.167224999999998</v>
      </c>
      <c r="L75" s="93">
        <v>25.296696000000001</v>
      </c>
      <c r="M75" s="93">
        <v>25.424088999999999</v>
      </c>
      <c r="N75" s="93">
        <v>25.535022999999999</v>
      </c>
      <c r="O75" s="93">
        <v>25.640121000000001</v>
      </c>
      <c r="P75" s="93">
        <v>25.739073000000001</v>
      </c>
      <c r="Q75" s="93">
        <v>25.837574</v>
      </c>
      <c r="R75" s="93">
        <v>25.929252999999999</v>
      </c>
      <c r="S75" s="93">
        <v>26.012737000000001</v>
      </c>
      <c r="T75" s="93">
        <v>26.086863000000001</v>
      </c>
      <c r="U75" s="93">
        <v>26.150879</v>
      </c>
      <c r="V75" s="93">
        <v>26.202864000000002</v>
      </c>
      <c r="W75" s="93">
        <v>26.239929</v>
      </c>
      <c r="X75" s="93">
        <v>26.260214000000001</v>
      </c>
      <c r="Y75" s="93">
        <v>26.262067999999999</v>
      </c>
      <c r="Z75" s="93">
        <v>26.245640000000002</v>
      </c>
      <c r="AA75" s="93">
        <v>26.211940999999999</v>
      </c>
      <c r="AB75" s="93">
        <v>26.162651</v>
      </c>
      <c r="AC75" s="93">
        <v>26.101151000000002</v>
      </c>
      <c r="AD75" s="93">
        <v>26.032532</v>
      </c>
      <c r="AE75" s="93">
        <v>25.963131000000001</v>
      </c>
      <c r="AF75" s="93">
        <v>25.900223</v>
      </c>
      <c r="AG75" s="93">
        <v>25.853760000000001</v>
      </c>
      <c r="AH75" s="93">
        <v>25.830905999999999</v>
      </c>
      <c r="AI75" s="93">
        <v>2.454E-3</v>
      </c>
      <c r="AJ75" s="93"/>
      <c r="AK75" s="56"/>
    </row>
    <row r="76" spans="1:37" ht="15" customHeight="1" x14ac:dyDescent="0.45">
      <c r="A76" s="92" t="s">
        <v>395</v>
      </c>
      <c r="B76" s="54" t="s">
        <v>84</v>
      </c>
      <c r="C76" s="93">
        <v>1.644644</v>
      </c>
      <c r="D76" s="93">
        <v>1.6600680000000001</v>
      </c>
      <c r="E76" s="93">
        <v>1.675303</v>
      </c>
      <c r="F76" s="93">
        <v>1.690491</v>
      </c>
      <c r="G76" s="93">
        <v>1.7057519999999999</v>
      </c>
      <c r="H76" s="93">
        <v>1.7206360000000001</v>
      </c>
      <c r="I76" s="93">
        <v>1.7344470000000001</v>
      </c>
      <c r="J76" s="93">
        <v>1.7481770000000001</v>
      </c>
      <c r="K76" s="93">
        <v>1.761757</v>
      </c>
      <c r="L76" s="93">
        <v>1.774958</v>
      </c>
      <c r="M76" s="93">
        <v>1.788041</v>
      </c>
      <c r="N76" s="93">
        <v>1.799992</v>
      </c>
      <c r="O76" s="93">
        <v>1.8115570000000001</v>
      </c>
      <c r="P76" s="93">
        <v>1.8227100000000001</v>
      </c>
      <c r="Q76" s="93">
        <v>1.8338490000000001</v>
      </c>
      <c r="R76" s="93">
        <v>1.844522</v>
      </c>
      <c r="S76" s="93">
        <v>1.854625</v>
      </c>
      <c r="T76" s="93">
        <v>1.8640699999999999</v>
      </c>
      <c r="U76" s="93">
        <v>1.872806</v>
      </c>
      <c r="V76" s="93">
        <v>1.88069</v>
      </c>
      <c r="W76" s="93">
        <v>1.8875090000000001</v>
      </c>
      <c r="X76" s="93">
        <v>1.893122</v>
      </c>
      <c r="Y76" s="93">
        <v>1.8974</v>
      </c>
      <c r="Z76" s="93">
        <v>1.900345</v>
      </c>
      <c r="AA76" s="93">
        <v>1.9020189999999999</v>
      </c>
      <c r="AB76" s="93">
        <v>1.902533</v>
      </c>
      <c r="AC76" s="93">
        <v>1.902128</v>
      </c>
      <c r="AD76" s="93">
        <v>1.901114</v>
      </c>
      <c r="AE76" s="93">
        <v>1.899853</v>
      </c>
      <c r="AF76" s="93">
        <v>1.8989389999999999</v>
      </c>
      <c r="AG76" s="93">
        <v>1.899219</v>
      </c>
      <c r="AH76" s="93">
        <v>1.9012579999999999</v>
      </c>
      <c r="AI76" s="93">
        <v>4.6880000000000003E-3</v>
      </c>
      <c r="AJ76" s="93"/>
      <c r="AK76" s="56"/>
    </row>
    <row r="77" spans="1:37" ht="15" customHeight="1" x14ac:dyDescent="0.45">
      <c r="A77" s="92" t="s">
        <v>396</v>
      </c>
      <c r="B77" s="54" t="s">
        <v>397</v>
      </c>
      <c r="C77" s="93">
        <v>0.57674400000000003</v>
      </c>
      <c r="D77" s="93">
        <v>0.65172399999999997</v>
      </c>
      <c r="E77" s="93">
        <v>0.74293299999999995</v>
      </c>
      <c r="F77" s="93">
        <v>0.85435799999999995</v>
      </c>
      <c r="G77" s="93">
        <v>0.99112900000000004</v>
      </c>
      <c r="H77" s="93">
        <v>1.1595500000000001</v>
      </c>
      <c r="I77" s="93">
        <v>1.3676349999999999</v>
      </c>
      <c r="J77" s="93">
        <v>1.6275250000000001</v>
      </c>
      <c r="K77" s="93">
        <v>1.955131</v>
      </c>
      <c r="L77" s="93">
        <v>2.3729529999999999</v>
      </c>
      <c r="M77" s="93">
        <v>2.9154049999999998</v>
      </c>
      <c r="N77" s="93">
        <v>3.6349689999999999</v>
      </c>
      <c r="O77" s="93">
        <v>4.6275139999999997</v>
      </c>
      <c r="P77" s="93">
        <v>6.0858489999999996</v>
      </c>
      <c r="Q77" s="93">
        <v>8.5233399999999993</v>
      </c>
      <c r="R77" s="93">
        <v>10.233112999999999</v>
      </c>
      <c r="S77" s="93">
        <v>10.294755</v>
      </c>
      <c r="T77" s="93">
        <v>10.352558999999999</v>
      </c>
      <c r="U77" s="93">
        <v>10.406371999999999</v>
      </c>
      <c r="V77" s="93">
        <v>10.455405000000001</v>
      </c>
      <c r="W77" s="93">
        <v>10.498481</v>
      </c>
      <c r="X77" s="93">
        <v>10.534848999999999</v>
      </c>
      <c r="Y77" s="93">
        <v>10.563775</v>
      </c>
      <c r="Z77" s="93">
        <v>10.585238</v>
      </c>
      <c r="AA77" s="93">
        <v>10.599553999999999</v>
      </c>
      <c r="AB77" s="93">
        <v>10.607335000000001</v>
      </c>
      <c r="AC77" s="93">
        <v>10.609873</v>
      </c>
      <c r="AD77" s="93">
        <v>10.608806</v>
      </c>
      <c r="AE77" s="93">
        <v>10.606369000000001</v>
      </c>
      <c r="AF77" s="93">
        <v>10.605752000000001</v>
      </c>
      <c r="AG77" s="93">
        <v>10.61171</v>
      </c>
      <c r="AH77" s="93">
        <v>10.627556999999999</v>
      </c>
      <c r="AI77" s="93">
        <v>9.8553000000000002E-2</v>
      </c>
      <c r="AJ77" s="93"/>
      <c r="AK77" s="56"/>
    </row>
    <row r="78" spans="1:37" ht="15" customHeight="1" x14ac:dyDescent="0.45">
      <c r="A78" s="92" t="s">
        <v>398</v>
      </c>
      <c r="B78" s="54" t="s">
        <v>399</v>
      </c>
      <c r="C78" s="93">
        <v>3.0293E-2</v>
      </c>
      <c r="D78" s="93">
        <v>3.0488000000000001E-2</v>
      </c>
      <c r="E78" s="93">
        <v>3.0679999999999999E-2</v>
      </c>
      <c r="F78" s="93">
        <v>3.0872E-2</v>
      </c>
      <c r="G78" s="93">
        <v>3.1064000000000001E-2</v>
      </c>
      <c r="H78" s="93">
        <v>3.1248000000000001E-2</v>
      </c>
      <c r="I78" s="93">
        <v>3.1411000000000001E-2</v>
      </c>
      <c r="J78" s="93">
        <v>3.1571000000000002E-2</v>
      </c>
      <c r="K78" s="93">
        <v>3.1726999999999998E-2</v>
      </c>
      <c r="L78" s="93">
        <v>3.1874E-2</v>
      </c>
      <c r="M78" s="93">
        <v>3.2016999999999997E-2</v>
      </c>
      <c r="N78" s="93">
        <v>3.2138E-2</v>
      </c>
      <c r="O78" s="93">
        <v>3.2249E-2</v>
      </c>
      <c r="P78" s="93">
        <v>3.2350999999999998E-2</v>
      </c>
      <c r="Q78" s="93">
        <v>3.2451000000000001E-2</v>
      </c>
      <c r="R78" s="93">
        <v>3.2539999999999999E-2</v>
      </c>
      <c r="S78" s="93">
        <v>3.2617E-2</v>
      </c>
      <c r="T78" s="93">
        <v>3.2680000000000001E-2</v>
      </c>
      <c r="U78" s="93">
        <v>3.2728E-2</v>
      </c>
      <c r="V78" s="93">
        <v>3.2759999999999997E-2</v>
      </c>
      <c r="W78" s="93">
        <v>3.2771000000000002E-2</v>
      </c>
      <c r="X78" s="93">
        <v>3.2759999999999997E-2</v>
      </c>
      <c r="Y78" s="93">
        <v>3.2724000000000003E-2</v>
      </c>
      <c r="Z78" s="93">
        <v>3.2662999999999998E-2</v>
      </c>
      <c r="AA78" s="93">
        <v>3.2579999999999998E-2</v>
      </c>
      <c r="AB78" s="93">
        <v>3.2474999999999997E-2</v>
      </c>
      <c r="AC78" s="93">
        <v>3.2354000000000001E-2</v>
      </c>
      <c r="AD78" s="93">
        <v>3.2222000000000001E-2</v>
      </c>
      <c r="AE78" s="93">
        <v>3.2086000000000003E-2</v>
      </c>
      <c r="AF78" s="93">
        <v>3.1955999999999998E-2</v>
      </c>
      <c r="AG78" s="93">
        <v>3.1847E-2</v>
      </c>
      <c r="AH78" s="93">
        <v>3.177E-2</v>
      </c>
      <c r="AI78" s="93">
        <v>1.537E-3</v>
      </c>
      <c r="AJ78" s="93"/>
      <c r="AK78" s="56"/>
    </row>
    <row r="79" spans="1:37" ht="15" customHeight="1" x14ac:dyDescent="0.45">
      <c r="A79" s="92" t="s">
        <v>400</v>
      </c>
      <c r="B79" s="54" t="s">
        <v>401</v>
      </c>
      <c r="C79" s="93">
        <v>34.017524999999999</v>
      </c>
      <c r="D79" s="93">
        <v>34.295715000000001</v>
      </c>
      <c r="E79" s="93">
        <v>34.571033</v>
      </c>
      <c r="F79" s="93">
        <v>34.845947000000002</v>
      </c>
      <c r="G79" s="93">
        <v>35.122425</v>
      </c>
      <c r="H79" s="93">
        <v>35.390960999999997</v>
      </c>
      <c r="I79" s="93">
        <v>35.642730999999998</v>
      </c>
      <c r="J79" s="93">
        <v>35.891883999999997</v>
      </c>
      <c r="K79" s="93">
        <v>36.136687999999999</v>
      </c>
      <c r="L79" s="93">
        <v>36.372596999999999</v>
      </c>
      <c r="M79" s="93">
        <v>36.604843000000002</v>
      </c>
      <c r="N79" s="93">
        <v>36.834063999999998</v>
      </c>
      <c r="O79" s="93">
        <v>37.057113999999999</v>
      </c>
      <c r="P79" s="93">
        <v>37.274577999999998</v>
      </c>
      <c r="Q79" s="93">
        <v>37.495804</v>
      </c>
      <c r="R79" s="93">
        <v>37.713417</v>
      </c>
      <c r="S79" s="93">
        <v>37.927135</v>
      </c>
      <c r="T79" s="93">
        <v>38.136676999999999</v>
      </c>
      <c r="U79" s="93">
        <v>38.341735999999997</v>
      </c>
      <c r="V79" s="93">
        <v>38.542121999999999</v>
      </c>
      <c r="W79" s="93">
        <v>38.737698000000002</v>
      </c>
      <c r="X79" s="93">
        <v>38.928463000000001</v>
      </c>
      <c r="Y79" s="93">
        <v>39.114555000000003</v>
      </c>
      <c r="Z79" s="93">
        <v>39.296168999999999</v>
      </c>
      <c r="AA79" s="93">
        <v>39.473579000000001</v>
      </c>
      <c r="AB79" s="93">
        <v>39.647072000000001</v>
      </c>
      <c r="AC79" s="93">
        <v>39.817013000000003</v>
      </c>
      <c r="AD79" s="93">
        <v>39.983806999999999</v>
      </c>
      <c r="AE79" s="93">
        <v>40.147793</v>
      </c>
      <c r="AF79" s="93">
        <v>40.309471000000002</v>
      </c>
      <c r="AG79" s="93">
        <v>40.469448</v>
      </c>
      <c r="AH79" s="93">
        <v>40.627487000000002</v>
      </c>
      <c r="AI79" s="93">
        <v>5.744E-3</v>
      </c>
      <c r="AJ79" s="93"/>
      <c r="AK79" s="56"/>
    </row>
    <row r="80" spans="1:37" ht="15" customHeight="1" x14ac:dyDescent="0.45">
      <c r="A80" s="92" t="s">
        <v>402</v>
      </c>
      <c r="B80" s="54" t="s">
        <v>388</v>
      </c>
      <c r="C80" s="93">
        <v>0</v>
      </c>
      <c r="D80" s="93">
        <v>0</v>
      </c>
      <c r="E80" s="93">
        <v>0</v>
      </c>
      <c r="F80" s="93">
        <v>0</v>
      </c>
      <c r="G80" s="93">
        <v>0</v>
      </c>
      <c r="H80" s="93">
        <v>0</v>
      </c>
      <c r="I80" s="93">
        <v>0</v>
      </c>
      <c r="J80" s="93">
        <v>0</v>
      </c>
      <c r="K80" s="93">
        <v>0</v>
      </c>
      <c r="L80" s="93">
        <v>0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3">
        <v>0</v>
      </c>
      <c r="S80" s="93">
        <v>0</v>
      </c>
      <c r="T80" s="93">
        <v>0</v>
      </c>
      <c r="U80" s="93">
        <v>0</v>
      </c>
      <c r="V80" s="93">
        <v>0</v>
      </c>
      <c r="W80" s="93">
        <v>0</v>
      </c>
      <c r="X80" s="93">
        <v>0</v>
      </c>
      <c r="Y80" s="93">
        <v>0</v>
      </c>
      <c r="Z80" s="93">
        <v>0</v>
      </c>
      <c r="AA80" s="93">
        <v>0</v>
      </c>
      <c r="AB80" s="93">
        <v>0</v>
      </c>
      <c r="AC80" s="93">
        <v>0</v>
      </c>
      <c r="AD80" s="93">
        <v>0</v>
      </c>
      <c r="AE80" s="93">
        <v>0</v>
      </c>
      <c r="AF80" s="93">
        <v>0</v>
      </c>
      <c r="AG80" s="93">
        <v>0</v>
      </c>
      <c r="AH80" s="93">
        <v>0</v>
      </c>
      <c r="AI80" s="93" t="s">
        <v>131</v>
      </c>
      <c r="AJ80" s="93"/>
      <c r="AK80" s="56"/>
    </row>
    <row r="81" spans="1:37" ht="15" customHeight="1" x14ac:dyDescent="0.45">
      <c r="A81" s="92" t="s">
        <v>403</v>
      </c>
      <c r="B81" s="54" t="s">
        <v>390</v>
      </c>
      <c r="C81" s="93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93">
        <v>0</v>
      </c>
      <c r="S81" s="93">
        <v>0</v>
      </c>
      <c r="T81" s="93">
        <v>0</v>
      </c>
      <c r="U81" s="93">
        <v>0</v>
      </c>
      <c r="V81" s="93">
        <v>0</v>
      </c>
      <c r="W81" s="93">
        <v>0</v>
      </c>
      <c r="X81" s="93">
        <v>0</v>
      </c>
      <c r="Y81" s="93">
        <v>0</v>
      </c>
      <c r="Z81" s="93">
        <v>0</v>
      </c>
      <c r="AA81" s="93">
        <v>0</v>
      </c>
      <c r="AB81" s="93">
        <v>0</v>
      </c>
      <c r="AC81" s="93">
        <v>0</v>
      </c>
      <c r="AD81" s="93">
        <v>0</v>
      </c>
      <c r="AE81" s="93">
        <v>0</v>
      </c>
      <c r="AF81" s="93">
        <v>0</v>
      </c>
      <c r="AG81" s="93">
        <v>0</v>
      </c>
      <c r="AH81" s="93">
        <v>0</v>
      </c>
      <c r="AI81" s="93" t="s">
        <v>131</v>
      </c>
      <c r="AJ81" s="93"/>
      <c r="AK81" s="56"/>
    </row>
    <row r="82" spans="1:37" ht="15" customHeight="1" x14ac:dyDescent="0.45">
      <c r="A82" s="92" t="s">
        <v>404</v>
      </c>
      <c r="B82" s="54" t="s">
        <v>392</v>
      </c>
      <c r="C82" s="93">
        <v>34.017524999999999</v>
      </c>
      <c r="D82" s="93">
        <v>34.295715000000001</v>
      </c>
      <c r="E82" s="93">
        <v>34.571033</v>
      </c>
      <c r="F82" s="93">
        <v>34.845947000000002</v>
      </c>
      <c r="G82" s="93">
        <v>35.122425</v>
      </c>
      <c r="H82" s="93">
        <v>35.390960999999997</v>
      </c>
      <c r="I82" s="93">
        <v>35.642730999999998</v>
      </c>
      <c r="J82" s="93">
        <v>35.891883999999997</v>
      </c>
      <c r="K82" s="93">
        <v>36.136687999999999</v>
      </c>
      <c r="L82" s="93">
        <v>36.372596999999999</v>
      </c>
      <c r="M82" s="93">
        <v>36.604843000000002</v>
      </c>
      <c r="N82" s="93">
        <v>36.834063999999998</v>
      </c>
      <c r="O82" s="93">
        <v>37.057113999999999</v>
      </c>
      <c r="P82" s="93">
        <v>37.274577999999998</v>
      </c>
      <c r="Q82" s="93">
        <v>37.495804</v>
      </c>
      <c r="R82" s="93">
        <v>37.713417</v>
      </c>
      <c r="S82" s="93">
        <v>37.927135</v>
      </c>
      <c r="T82" s="93">
        <v>38.136676999999999</v>
      </c>
      <c r="U82" s="93">
        <v>38.341735999999997</v>
      </c>
      <c r="V82" s="93">
        <v>38.542121999999999</v>
      </c>
      <c r="W82" s="93">
        <v>38.737698000000002</v>
      </c>
      <c r="X82" s="93">
        <v>38.928463000000001</v>
      </c>
      <c r="Y82" s="93">
        <v>39.114555000000003</v>
      </c>
      <c r="Z82" s="93">
        <v>39.296168999999999</v>
      </c>
      <c r="AA82" s="93">
        <v>39.473579000000001</v>
      </c>
      <c r="AB82" s="93">
        <v>39.647072000000001</v>
      </c>
      <c r="AC82" s="93">
        <v>39.817013000000003</v>
      </c>
      <c r="AD82" s="93">
        <v>39.983806999999999</v>
      </c>
      <c r="AE82" s="93">
        <v>40.147793</v>
      </c>
      <c r="AF82" s="93">
        <v>40.309471000000002</v>
      </c>
      <c r="AG82" s="93">
        <v>40.469448</v>
      </c>
      <c r="AH82" s="93">
        <v>40.627487000000002</v>
      </c>
      <c r="AI82" s="93">
        <v>5.744E-3</v>
      </c>
      <c r="AJ82" s="93"/>
      <c r="AK82" s="56"/>
    </row>
    <row r="83" spans="1:37" ht="15" customHeight="1" x14ac:dyDescent="0.45">
      <c r="A83" s="92" t="s">
        <v>405</v>
      </c>
      <c r="B83" s="54" t="s">
        <v>394</v>
      </c>
      <c r="C83" s="93">
        <v>0</v>
      </c>
      <c r="D83" s="93">
        <v>0</v>
      </c>
      <c r="E83" s="93">
        <v>0</v>
      </c>
      <c r="F83" s="93">
        <v>0</v>
      </c>
      <c r="G83" s="93">
        <v>0</v>
      </c>
      <c r="H83" s="93">
        <v>0</v>
      </c>
      <c r="I83" s="93">
        <v>0</v>
      </c>
      <c r="J83" s="93">
        <v>0</v>
      </c>
      <c r="K83" s="93">
        <v>0</v>
      </c>
      <c r="L83" s="93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0</v>
      </c>
      <c r="T83" s="93">
        <v>0</v>
      </c>
      <c r="U83" s="93">
        <v>0</v>
      </c>
      <c r="V83" s="93">
        <v>0</v>
      </c>
      <c r="W83" s="93">
        <v>0</v>
      </c>
      <c r="X83" s="93">
        <v>0</v>
      </c>
      <c r="Y83" s="93">
        <v>0</v>
      </c>
      <c r="Z83" s="93">
        <v>0</v>
      </c>
      <c r="AA83" s="93">
        <v>0</v>
      </c>
      <c r="AB83" s="93">
        <v>0</v>
      </c>
      <c r="AC83" s="93">
        <v>0</v>
      </c>
      <c r="AD83" s="93">
        <v>0</v>
      </c>
      <c r="AE83" s="93">
        <v>0</v>
      </c>
      <c r="AF83" s="93">
        <v>0</v>
      </c>
      <c r="AG83" s="93">
        <v>0</v>
      </c>
      <c r="AH83" s="93">
        <v>0</v>
      </c>
      <c r="AI83" s="93" t="s">
        <v>131</v>
      </c>
      <c r="AJ83" s="93"/>
      <c r="AK83" s="56"/>
    </row>
    <row r="84" spans="1:37" ht="15" customHeight="1" x14ac:dyDescent="0.45">
      <c r="A84" s="92" t="s">
        <v>406</v>
      </c>
      <c r="B84" s="54" t="s">
        <v>84</v>
      </c>
      <c r="C84" s="93">
        <v>0</v>
      </c>
      <c r="D84" s="93">
        <v>0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93">
        <v>0</v>
      </c>
      <c r="L84" s="93">
        <v>0</v>
      </c>
      <c r="M84" s="93">
        <v>0</v>
      </c>
      <c r="N84" s="93">
        <v>0</v>
      </c>
      <c r="O84" s="93">
        <v>0</v>
      </c>
      <c r="P84" s="93">
        <v>0</v>
      </c>
      <c r="Q84" s="93">
        <v>0</v>
      </c>
      <c r="R84" s="93">
        <v>0</v>
      </c>
      <c r="S84" s="93">
        <v>0</v>
      </c>
      <c r="T84" s="93">
        <v>0</v>
      </c>
      <c r="U84" s="93">
        <v>0</v>
      </c>
      <c r="V84" s="93">
        <v>0</v>
      </c>
      <c r="W84" s="93">
        <v>0</v>
      </c>
      <c r="X84" s="93">
        <v>0</v>
      </c>
      <c r="Y84" s="93">
        <v>0</v>
      </c>
      <c r="Z84" s="93">
        <v>0</v>
      </c>
      <c r="AA84" s="93">
        <v>0</v>
      </c>
      <c r="AB84" s="93">
        <v>0</v>
      </c>
      <c r="AC84" s="93">
        <v>0</v>
      </c>
      <c r="AD84" s="93">
        <v>0</v>
      </c>
      <c r="AE84" s="93">
        <v>0</v>
      </c>
      <c r="AF84" s="93">
        <v>0</v>
      </c>
      <c r="AG84" s="93">
        <v>0</v>
      </c>
      <c r="AH84" s="93">
        <v>0</v>
      </c>
      <c r="AI84" s="93" t="s">
        <v>131</v>
      </c>
      <c r="AJ84" s="93"/>
      <c r="AK84" s="56"/>
    </row>
    <row r="85" spans="1:37" ht="15" customHeight="1" x14ac:dyDescent="0.45">
      <c r="A85" s="92" t="s">
        <v>407</v>
      </c>
      <c r="B85" s="54" t="s">
        <v>397</v>
      </c>
      <c r="C85" s="93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3">
        <v>0</v>
      </c>
      <c r="R85" s="93">
        <v>0</v>
      </c>
      <c r="S85" s="93">
        <v>0</v>
      </c>
      <c r="T85" s="93">
        <v>0</v>
      </c>
      <c r="U85" s="93">
        <v>0</v>
      </c>
      <c r="V85" s="93">
        <v>0</v>
      </c>
      <c r="W85" s="93">
        <v>0</v>
      </c>
      <c r="X85" s="93">
        <v>0</v>
      </c>
      <c r="Y85" s="93">
        <v>0</v>
      </c>
      <c r="Z85" s="93">
        <v>0</v>
      </c>
      <c r="AA85" s="93">
        <v>0</v>
      </c>
      <c r="AB85" s="93">
        <v>0</v>
      </c>
      <c r="AC85" s="93">
        <v>0</v>
      </c>
      <c r="AD85" s="93">
        <v>0</v>
      </c>
      <c r="AE85" s="93">
        <v>0</v>
      </c>
      <c r="AF85" s="93">
        <v>0</v>
      </c>
      <c r="AG85" s="93">
        <v>0</v>
      </c>
      <c r="AH85" s="93">
        <v>0</v>
      </c>
      <c r="AI85" s="93" t="s">
        <v>131</v>
      </c>
      <c r="AJ85" s="93"/>
      <c r="AK85" s="56"/>
    </row>
    <row r="86" spans="1:37" ht="15" customHeight="1" x14ac:dyDescent="0.45">
      <c r="A86" s="92" t="s">
        <v>408</v>
      </c>
      <c r="B86" s="54" t="s">
        <v>399</v>
      </c>
      <c r="C86" s="93">
        <v>0</v>
      </c>
      <c r="D86" s="93">
        <v>0</v>
      </c>
      <c r="E86" s="93">
        <v>0</v>
      </c>
      <c r="F86" s="93">
        <v>0</v>
      </c>
      <c r="G86" s="93">
        <v>0</v>
      </c>
      <c r="H86" s="93">
        <v>0</v>
      </c>
      <c r="I86" s="93">
        <v>0</v>
      </c>
      <c r="J86" s="93">
        <v>0</v>
      </c>
      <c r="K86" s="93">
        <v>0</v>
      </c>
      <c r="L86" s="93">
        <v>0</v>
      </c>
      <c r="M86" s="93">
        <v>0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  <c r="S86" s="93">
        <v>0</v>
      </c>
      <c r="T86" s="93">
        <v>0</v>
      </c>
      <c r="U86" s="93">
        <v>0</v>
      </c>
      <c r="V86" s="93">
        <v>0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  <c r="AB86" s="93">
        <v>0</v>
      </c>
      <c r="AC86" s="93">
        <v>0</v>
      </c>
      <c r="AD86" s="93">
        <v>0</v>
      </c>
      <c r="AE86" s="93">
        <v>0</v>
      </c>
      <c r="AF86" s="93">
        <v>0</v>
      </c>
      <c r="AG86" s="93">
        <v>0</v>
      </c>
      <c r="AH86" s="93">
        <v>0</v>
      </c>
      <c r="AI86" s="93" t="s">
        <v>131</v>
      </c>
      <c r="AJ86" s="93"/>
      <c r="AK86" s="56"/>
    </row>
    <row r="87" spans="1:37" ht="15" customHeight="1" x14ac:dyDescent="0.45">
      <c r="A87" s="92" t="s">
        <v>409</v>
      </c>
      <c r="B87" s="54" t="s">
        <v>410</v>
      </c>
      <c r="C87" s="93">
        <v>105.198898</v>
      </c>
      <c r="D87" s="93">
        <v>105.649338</v>
      </c>
      <c r="E87" s="93">
        <v>106.117592</v>
      </c>
      <c r="F87" s="93">
        <v>106.566132</v>
      </c>
      <c r="G87" s="93">
        <v>106.95961</v>
      </c>
      <c r="H87" s="93">
        <v>107.413704</v>
      </c>
      <c r="I87" s="93">
        <v>108.039162</v>
      </c>
      <c r="J87" s="93">
        <v>108.65776099999999</v>
      </c>
      <c r="K87" s="93">
        <v>109.279602</v>
      </c>
      <c r="L87" s="93">
        <v>109.956558</v>
      </c>
      <c r="M87" s="93">
        <v>110.635811</v>
      </c>
      <c r="N87" s="93">
        <v>111.28761299999999</v>
      </c>
      <c r="O87" s="93">
        <v>111.92440000000001</v>
      </c>
      <c r="P87" s="93">
        <v>112.55605300000001</v>
      </c>
      <c r="Q87" s="93">
        <v>113.059555</v>
      </c>
      <c r="R87" s="93">
        <v>113.532448</v>
      </c>
      <c r="S87" s="93">
        <v>113.979935</v>
      </c>
      <c r="T87" s="93">
        <v>114.408669</v>
      </c>
      <c r="U87" s="93">
        <v>114.825699</v>
      </c>
      <c r="V87" s="93">
        <v>115.23722100000001</v>
      </c>
      <c r="W87" s="93">
        <v>115.649086</v>
      </c>
      <c r="X87" s="93">
        <v>116.065941</v>
      </c>
      <c r="Y87" s="93">
        <v>116.491501</v>
      </c>
      <c r="Z87" s="93">
        <v>116.928665</v>
      </c>
      <c r="AA87" s="93">
        <v>117.380775</v>
      </c>
      <c r="AB87" s="93">
        <v>117.851662</v>
      </c>
      <c r="AC87" s="93">
        <v>118.344872</v>
      </c>
      <c r="AD87" s="93">
        <v>118.862083</v>
      </c>
      <c r="AE87" s="93">
        <v>119.40465500000001</v>
      </c>
      <c r="AF87" s="93">
        <v>119.973122</v>
      </c>
      <c r="AG87" s="93">
        <v>120.56603200000001</v>
      </c>
      <c r="AH87" s="93">
        <v>121.170959</v>
      </c>
      <c r="AI87" s="93">
        <v>4.5700000000000003E-3</v>
      </c>
      <c r="AJ87" s="93"/>
      <c r="AK87" s="56"/>
    </row>
    <row r="88" spans="1:37" ht="15" customHeight="1" x14ac:dyDescent="0.45">
      <c r="A88" s="92" t="s">
        <v>411</v>
      </c>
      <c r="B88" s="54" t="s">
        <v>388</v>
      </c>
      <c r="C88" s="93">
        <v>11.675825</v>
      </c>
      <c r="D88" s="93">
        <v>11.725820000000001</v>
      </c>
      <c r="E88" s="93">
        <v>11.777789</v>
      </c>
      <c r="F88" s="93">
        <v>11.827572</v>
      </c>
      <c r="G88" s="93">
        <v>11.871243</v>
      </c>
      <c r="H88" s="93">
        <v>11.921640999999999</v>
      </c>
      <c r="I88" s="93">
        <v>11.991059</v>
      </c>
      <c r="J88" s="93">
        <v>12.059716</v>
      </c>
      <c r="K88" s="93">
        <v>12.128733</v>
      </c>
      <c r="L88" s="93">
        <v>12.203867000000001</v>
      </c>
      <c r="M88" s="93">
        <v>12.279256999999999</v>
      </c>
      <c r="N88" s="93">
        <v>12.351601</v>
      </c>
      <c r="O88" s="93">
        <v>12.422275000000001</v>
      </c>
      <c r="P88" s="93">
        <v>12.492381</v>
      </c>
      <c r="Q88" s="93">
        <v>12.548264</v>
      </c>
      <c r="R88" s="93">
        <v>12.600747999999999</v>
      </c>
      <c r="S88" s="93">
        <v>12.650414</v>
      </c>
      <c r="T88" s="93">
        <v>12.697997000000001</v>
      </c>
      <c r="U88" s="93">
        <v>12.744285</v>
      </c>
      <c r="V88" s="93">
        <v>12.789959</v>
      </c>
      <c r="W88" s="93">
        <v>12.835672000000001</v>
      </c>
      <c r="X88" s="93">
        <v>12.881935</v>
      </c>
      <c r="Y88" s="93">
        <v>12.929169</v>
      </c>
      <c r="Z88" s="93">
        <v>12.977690000000001</v>
      </c>
      <c r="AA88" s="93">
        <v>13.027866</v>
      </c>
      <c r="AB88" s="93">
        <v>13.080132000000001</v>
      </c>
      <c r="AC88" s="93">
        <v>13.134871</v>
      </c>
      <c r="AD88" s="93">
        <v>13.192273999999999</v>
      </c>
      <c r="AE88" s="93">
        <v>13.252495</v>
      </c>
      <c r="AF88" s="93">
        <v>13.315588</v>
      </c>
      <c r="AG88" s="93">
        <v>13.381392999999999</v>
      </c>
      <c r="AH88" s="93">
        <v>13.448532999999999</v>
      </c>
      <c r="AI88" s="93">
        <v>4.5700000000000003E-3</v>
      </c>
      <c r="AJ88" s="93"/>
      <c r="AK88" s="56"/>
    </row>
    <row r="89" spans="1:37" ht="15" customHeight="1" x14ac:dyDescent="0.45">
      <c r="A89" s="92" t="s">
        <v>412</v>
      </c>
      <c r="B89" s="54" t="s">
        <v>390</v>
      </c>
      <c r="C89" s="93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0</v>
      </c>
      <c r="T89" s="93">
        <v>0</v>
      </c>
      <c r="U89" s="93">
        <v>0</v>
      </c>
      <c r="V89" s="93">
        <v>0</v>
      </c>
      <c r="W89" s="93">
        <v>0</v>
      </c>
      <c r="X89" s="93">
        <v>0</v>
      </c>
      <c r="Y89" s="93">
        <v>0</v>
      </c>
      <c r="Z89" s="93">
        <v>0</v>
      </c>
      <c r="AA89" s="93">
        <v>0</v>
      </c>
      <c r="AB89" s="93">
        <v>0</v>
      </c>
      <c r="AC89" s="93">
        <v>0</v>
      </c>
      <c r="AD89" s="93">
        <v>0</v>
      </c>
      <c r="AE89" s="93">
        <v>0</v>
      </c>
      <c r="AF89" s="93">
        <v>0</v>
      </c>
      <c r="AG89" s="93">
        <v>0</v>
      </c>
      <c r="AH89" s="93">
        <v>0</v>
      </c>
      <c r="AI89" s="93" t="s">
        <v>131</v>
      </c>
      <c r="AJ89" s="93"/>
      <c r="AK89" s="56"/>
    </row>
    <row r="90" spans="1:37" ht="15" customHeight="1" x14ac:dyDescent="0.45">
      <c r="A90" s="92" t="s">
        <v>413</v>
      </c>
      <c r="B90" s="54" t="s">
        <v>392</v>
      </c>
      <c r="C90" s="93">
        <v>92.537918000000005</v>
      </c>
      <c r="D90" s="93">
        <v>92.917343000000002</v>
      </c>
      <c r="E90" s="93">
        <v>93.312034999999995</v>
      </c>
      <c r="F90" s="93">
        <v>93.687423999999993</v>
      </c>
      <c r="G90" s="93">
        <v>94.013535000000005</v>
      </c>
      <c r="H90" s="93">
        <v>94.391402999999997</v>
      </c>
      <c r="I90" s="93">
        <v>94.919524999999993</v>
      </c>
      <c r="J90" s="93">
        <v>95.440467999999996</v>
      </c>
      <c r="K90" s="93">
        <v>95.964020000000005</v>
      </c>
      <c r="L90" s="93">
        <v>96.534560999999997</v>
      </c>
      <c r="M90" s="93">
        <v>97.105873000000003</v>
      </c>
      <c r="N90" s="93">
        <v>97.657332999999994</v>
      </c>
      <c r="O90" s="93">
        <v>98.194168000000005</v>
      </c>
      <c r="P90" s="93">
        <v>98.725555</v>
      </c>
      <c r="Q90" s="93">
        <v>99.143996999999999</v>
      </c>
      <c r="R90" s="93">
        <v>99.534751999999997</v>
      </c>
      <c r="S90" s="93">
        <v>99.902161000000007</v>
      </c>
      <c r="T90" s="93">
        <v>100.25190000000001</v>
      </c>
      <c r="U90" s="93">
        <v>100.590637</v>
      </c>
      <c r="V90" s="93">
        <v>100.923615</v>
      </c>
      <c r="W90" s="93">
        <v>101.255821</v>
      </c>
      <c r="X90" s="93">
        <v>101.591965</v>
      </c>
      <c r="Y90" s="93">
        <v>101.934769</v>
      </c>
      <c r="Z90" s="93">
        <v>102.28602600000001</v>
      </c>
      <c r="AA90" s="93">
        <v>102.649422</v>
      </c>
      <c r="AB90" s="93">
        <v>103.028137</v>
      </c>
      <c r="AC90" s="93">
        <v>103.424706</v>
      </c>
      <c r="AD90" s="93">
        <v>103.84182699999999</v>
      </c>
      <c r="AE90" s="93">
        <v>104.27995300000001</v>
      </c>
      <c r="AF90" s="93">
        <v>104.739441</v>
      </c>
      <c r="AG90" s="93">
        <v>105.21932200000001</v>
      </c>
      <c r="AH90" s="93">
        <v>105.708748</v>
      </c>
      <c r="AI90" s="93">
        <v>4.3020000000000003E-3</v>
      </c>
      <c r="AJ90" s="93"/>
      <c r="AK90" s="56"/>
    </row>
    <row r="91" spans="1:37" ht="15" customHeight="1" x14ac:dyDescent="0.45">
      <c r="A91" s="92" t="s">
        <v>414</v>
      </c>
      <c r="B91" s="54" t="s">
        <v>394</v>
      </c>
      <c r="C91" s="93">
        <v>0.89503999999999995</v>
      </c>
      <c r="D91" s="93">
        <v>0.91568099999999997</v>
      </c>
      <c r="E91" s="93">
        <v>0.93687600000000004</v>
      </c>
      <c r="F91" s="93">
        <v>0.95985500000000001</v>
      </c>
      <c r="G91" s="93">
        <v>0.98321400000000003</v>
      </c>
      <c r="H91" s="93">
        <v>1.0086619999999999</v>
      </c>
      <c r="I91" s="93">
        <v>1.0360419999999999</v>
      </c>
      <c r="J91" s="93">
        <v>1.064508</v>
      </c>
      <c r="K91" s="93">
        <v>1.0932470000000001</v>
      </c>
      <c r="L91" s="93">
        <v>1.1239479999999999</v>
      </c>
      <c r="M91" s="93">
        <v>1.1559120000000001</v>
      </c>
      <c r="N91" s="93">
        <v>1.18336</v>
      </c>
      <c r="O91" s="93">
        <v>1.2120919999999999</v>
      </c>
      <c r="P91" s="93">
        <v>1.241711</v>
      </c>
      <c r="Q91" s="93">
        <v>1.2704580000000001</v>
      </c>
      <c r="R91" s="93">
        <v>1.2997069999999999</v>
      </c>
      <c r="S91" s="93">
        <v>1.329736</v>
      </c>
      <c r="T91" s="93">
        <v>1.3607750000000001</v>
      </c>
      <c r="U91" s="93">
        <v>1.3924289999999999</v>
      </c>
      <c r="V91" s="93">
        <v>1.4249350000000001</v>
      </c>
      <c r="W91" s="93">
        <v>1.4585360000000001</v>
      </c>
      <c r="X91" s="93">
        <v>1.492621</v>
      </c>
      <c r="Y91" s="93">
        <v>1.5277849999999999</v>
      </c>
      <c r="Z91" s="93">
        <v>1.5647949999999999</v>
      </c>
      <c r="AA91" s="93">
        <v>1.6029409999999999</v>
      </c>
      <c r="AB91" s="93">
        <v>1.6424479999999999</v>
      </c>
      <c r="AC91" s="93">
        <v>1.683929</v>
      </c>
      <c r="AD91" s="93">
        <v>1.726164</v>
      </c>
      <c r="AE91" s="93">
        <v>1.7699370000000001</v>
      </c>
      <c r="AF91" s="93">
        <v>1.8153330000000001</v>
      </c>
      <c r="AG91" s="93">
        <v>1.8620490000000001</v>
      </c>
      <c r="AH91" s="93">
        <v>1.9098869999999999</v>
      </c>
      <c r="AI91" s="93">
        <v>2.4750999999999999E-2</v>
      </c>
      <c r="AJ91" s="93"/>
      <c r="AK91" s="56"/>
    </row>
    <row r="92" spans="1:37" ht="15" customHeight="1" x14ac:dyDescent="0.45">
      <c r="A92" s="92" t="s">
        <v>415</v>
      </c>
      <c r="B92" s="54" t="s">
        <v>84</v>
      </c>
      <c r="C92" s="93">
        <v>9.0107000000000007E-2</v>
      </c>
      <c r="D92" s="93">
        <v>9.0493000000000004E-2</v>
      </c>
      <c r="E92" s="93">
        <v>9.0894000000000003E-2</v>
      </c>
      <c r="F92" s="93">
        <v>9.1278999999999999E-2</v>
      </c>
      <c r="G92" s="93">
        <v>9.1616000000000003E-2</v>
      </c>
      <c r="H92" s="93">
        <v>9.2004000000000002E-2</v>
      </c>
      <c r="I92" s="93">
        <v>9.2539999999999997E-2</v>
      </c>
      <c r="J92" s="93">
        <v>9.307E-2</v>
      </c>
      <c r="K92" s="93">
        <v>9.3603000000000006E-2</v>
      </c>
      <c r="L92" s="93">
        <v>9.4183000000000003E-2</v>
      </c>
      <c r="M92" s="93">
        <v>9.4764000000000001E-2</v>
      </c>
      <c r="N92" s="93">
        <v>9.5323000000000005E-2</v>
      </c>
      <c r="O92" s="93">
        <v>9.5867999999999995E-2</v>
      </c>
      <c r="P92" s="93">
        <v>9.6408999999999995E-2</v>
      </c>
      <c r="Q92" s="93">
        <v>9.6839999999999996E-2</v>
      </c>
      <c r="R92" s="93">
        <v>9.7244999999999998E-2</v>
      </c>
      <c r="S92" s="93">
        <v>9.7628999999999994E-2</v>
      </c>
      <c r="T92" s="93">
        <v>9.7996E-2</v>
      </c>
      <c r="U92" s="93">
        <v>9.8352999999999996E-2</v>
      </c>
      <c r="V92" s="93">
        <v>9.8706000000000002E-2</v>
      </c>
      <c r="W92" s="93">
        <v>9.9057999999999993E-2</v>
      </c>
      <c r="X92" s="93">
        <v>9.9415000000000003E-2</v>
      </c>
      <c r="Y92" s="93">
        <v>9.9779999999999994E-2</v>
      </c>
      <c r="Z92" s="93">
        <v>0.10015400000000001</v>
      </c>
      <c r="AA92" s="93">
        <v>0.10054200000000001</v>
      </c>
      <c r="AB92" s="93">
        <v>0.10094500000000001</v>
      </c>
      <c r="AC92" s="93">
        <v>0.101367</v>
      </c>
      <c r="AD92" s="93">
        <v>0.10181</v>
      </c>
      <c r="AE92" s="93">
        <v>0.102275</v>
      </c>
      <c r="AF92" s="93">
        <v>0.10276200000000001</v>
      </c>
      <c r="AG92" s="93">
        <v>0.10327</v>
      </c>
      <c r="AH92" s="93">
        <v>0.10378800000000001</v>
      </c>
      <c r="AI92" s="93">
        <v>4.5700000000000003E-3</v>
      </c>
      <c r="AJ92" s="93"/>
      <c r="AK92" s="56"/>
    </row>
    <row r="93" spans="1:37" ht="15" customHeight="1" x14ac:dyDescent="0.45">
      <c r="A93" s="92" t="s">
        <v>416</v>
      </c>
      <c r="B93" s="54" t="s">
        <v>397</v>
      </c>
      <c r="C93" s="93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A93" s="93">
        <v>0</v>
      </c>
      <c r="AB93" s="93">
        <v>0</v>
      </c>
      <c r="AC93" s="93">
        <v>0</v>
      </c>
      <c r="AD93" s="93">
        <v>0</v>
      </c>
      <c r="AE93" s="93">
        <v>0</v>
      </c>
      <c r="AF93" s="93">
        <v>0</v>
      </c>
      <c r="AG93" s="93">
        <v>0</v>
      </c>
      <c r="AH93" s="93">
        <v>0</v>
      </c>
      <c r="AI93" s="93" t="s">
        <v>131</v>
      </c>
      <c r="AJ93" s="93"/>
      <c r="AK93" s="56"/>
    </row>
    <row r="94" spans="1:37" ht="15" customHeight="1" x14ac:dyDescent="0.45">
      <c r="A94" s="92" t="s">
        <v>417</v>
      </c>
      <c r="B94" s="54" t="s">
        <v>399</v>
      </c>
      <c r="C94" s="93">
        <v>0</v>
      </c>
      <c r="D94" s="93">
        <v>0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93">
        <v>0</v>
      </c>
      <c r="L94" s="93">
        <v>0</v>
      </c>
      <c r="M94" s="93">
        <v>0</v>
      </c>
      <c r="N94" s="93">
        <v>0</v>
      </c>
      <c r="O94" s="93">
        <v>0</v>
      </c>
      <c r="P94" s="93">
        <v>0</v>
      </c>
      <c r="Q94" s="93">
        <v>0</v>
      </c>
      <c r="R94" s="93">
        <v>0</v>
      </c>
      <c r="S94" s="93">
        <v>0</v>
      </c>
      <c r="T94" s="93">
        <v>0</v>
      </c>
      <c r="U94" s="93">
        <v>0</v>
      </c>
      <c r="V94" s="93">
        <v>0</v>
      </c>
      <c r="W94" s="93">
        <v>0</v>
      </c>
      <c r="X94" s="93">
        <v>0</v>
      </c>
      <c r="Y94" s="93">
        <v>0</v>
      </c>
      <c r="Z94" s="93">
        <v>0</v>
      </c>
      <c r="AA94" s="93">
        <v>0</v>
      </c>
      <c r="AB94" s="93">
        <v>0</v>
      </c>
      <c r="AC94" s="93">
        <v>0</v>
      </c>
      <c r="AD94" s="93">
        <v>0</v>
      </c>
      <c r="AE94" s="93">
        <v>0</v>
      </c>
      <c r="AF94" s="93">
        <v>0</v>
      </c>
      <c r="AG94" s="93">
        <v>0</v>
      </c>
      <c r="AH94" s="93">
        <v>0</v>
      </c>
      <c r="AI94" s="93" t="s">
        <v>131</v>
      </c>
      <c r="AJ94" s="93"/>
      <c r="AK94" s="56"/>
    </row>
    <row r="95" spans="1:37" ht="15" customHeight="1" x14ac:dyDescent="0.45">
      <c r="A95" s="92" t="s">
        <v>418</v>
      </c>
      <c r="B95" s="53" t="s">
        <v>419</v>
      </c>
      <c r="C95" s="59">
        <v>49.124718000000001</v>
      </c>
      <c r="D95" s="59">
        <v>49.857002000000001</v>
      </c>
      <c r="E95" s="59">
        <v>50.540688000000003</v>
      </c>
      <c r="F95" s="59">
        <v>51.126807999999997</v>
      </c>
      <c r="G95" s="59">
        <v>51.682448999999998</v>
      </c>
      <c r="H95" s="59">
        <v>52.336182000000001</v>
      </c>
      <c r="I95" s="59">
        <v>52.946289</v>
      </c>
      <c r="J95" s="59">
        <v>53.551322999999996</v>
      </c>
      <c r="K95" s="59">
        <v>54.159233</v>
      </c>
      <c r="L95" s="59">
        <v>54.786597999999998</v>
      </c>
      <c r="M95" s="59">
        <v>55.410763000000003</v>
      </c>
      <c r="N95" s="59">
        <v>55.915489000000001</v>
      </c>
      <c r="O95" s="59">
        <v>56.536011000000002</v>
      </c>
      <c r="P95" s="59">
        <v>57.160483999999997</v>
      </c>
      <c r="Q95" s="59">
        <v>57.744728000000002</v>
      </c>
      <c r="R95" s="59">
        <v>58.324474000000002</v>
      </c>
      <c r="S95" s="59">
        <v>58.904114</v>
      </c>
      <c r="T95" s="59">
        <v>59.470351999999998</v>
      </c>
      <c r="U95" s="59">
        <v>60.060786999999998</v>
      </c>
      <c r="V95" s="59">
        <v>60.61721</v>
      </c>
      <c r="W95" s="59">
        <v>61.171097000000003</v>
      </c>
      <c r="X95" s="59">
        <v>61.762855999999999</v>
      </c>
      <c r="Y95" s="59">
        <v>62.333092000000001</v>
      </c>
      <c r="Z95" s="59">
        <v>62.871150999999998</v>
      </c>
      <c r="AA95" s="59">
        <v>63.435482</v>
      </c>
      <c r="AB95" s="59">
        <v>63.991066000000004</v>
      </c>
      <c r="AC95" s="59">
        <v>64.530654999999996</v>
      </c>
      <c r="AD95" s="59">
        <v>65.100280999999995</v>
      </c>
      <c r="AE95" s="59">
        <v>65.630866999999995</v>
      </c>
      <c r="AF95" s="59">
        <v>66.157272000000006</v>
      </c>
      <c r="AG95" s="59">
        <v>66.678421</v>
      </c>
      <c r="AH95" s="59">
        <v>67.178107999999995</v>
      </c>
      <c r="AI95" s="59">
        <v>1.0147E-2</v>
      </c>
      <c r="AJ95" s="59"/>
      <c r="AK95" s="60"/>
    </row>
    <row r="96" spans="1:37" ht="15" customHeight="1" x14ac:dyDescent="0.45">
      <c r="A96" s="92" t="s">
        <v>420</v>
      </c>
      <c r="B96" s="54" t="s">
        <v>421</v>
      </c>
      <c r="C96" s="93">
        <v>10.422048999999999</v>
      </c>
      <c r="D96" s="93">
        <v>10.531468</v>
      </c>
      <c r="E96" s="93">
        <v>10.640453000000001</v>
      </c>
      <c r="F96" s="93">
        <v>10.74976</v>
      </c>
      <c r="G96" s="93">
        <v>10.859997999999999</v>
      </c>
      <c r="H96" s="93">
        <v>10.968223999999999</v>
      </c>
      <c r="I96" s="93">
        <v>11.071688</v>
      </c>
      <c r="J96" s="93">
        <v>11.174754</v>
      </c>
      <c r="K96" s="93">
        <v>11.276880999999999</v>
      </c>
      <c r="L96" s="93">
        <v>11.376637000000001</v>
      </c>
      <c r="M96" s="93">
        <v>11.475645</v>
      </c>
      <c r="N96" s="93">
        <v>11.5741</v>
      </c>
      <c r="O96" s="93">
        <v>11.671004999999999</v>
      </c>
      <c r="P96" s="93">
        <v>11.766532</v>
      </c>
      <c r="Q96" s="93">
        <v>11.863631</v>
      </c>
      <c r="R96" s="93">
        <v>11.959968999999999</v>
      </c>
      <c r="S96" s="93">
        <v>12.055451</v>
      </c>
      <c r="T96" s="93">
        <v>12.149978000000001</v>
      </c>
      <c r="U96" s="93">
        <v>12.243448000000001</v>
      </c>
      <c r="V96" s="93">
        <v>12.335788000000001</v>
      </c>
      <c r="W96" s="93">
        <v>12.426949</v>
      </c>
      <c r="X96" s="93">
        <v>12.516918</v>
      </c>
      <c r="Y96" s="93">
        <v>12.605727999999999</v>
      </c>
      <c r="Z96" s="93">
        <v>12.693441</v>
      </c>
      <c r="AA96" s="93">
        <v>12.780125999999999</v>
      </c>
      <c r="AB96" s="93">
        <v>12.865875000000001</v>
      </c>
      <c r="AC96" s="93">
        <v>12.950798000000001</v>
      </c>
      <c r="AD96" s="93">
        <v>13.035023000000001</v>
      </c>
      <c r="AE96" s="93">
        <v>13.118643</v>
      </c>
      <c r="AF96" s="93">
        <v>13.201827</v>
      </c>
      <c r="AG96" s="93">
        <v>13.284770999999999</v>
      </c>
      <c r="AH96" s="93">
        <v>13.367388999999999</v>
      </c>
      <c r="AI96" s="93">
        <v>8.0610000000000005E-3</v>
      </c>
      <c r="AJ96" s="93"/>
      <c r="AK96" s="56"/>
    </row>
    <row r="97" spans="1:37" ht="15" customHeight="1" x14ac:dyDescent="0.45">
      <c r="A97" s="92" t="s">
        <v>422</v>
      </c>
      <c r="B97" s="54" t="s">
        <v>397</v>
      </c>
      <c r="C97" s="93">
        <v>1.718127</v>
      </c>
      <c r="D97" s="93">
        <v>1.7361660000000001</v>
      </c>
      <c r="E97" s="93">
        <v>1.754132</v>
      </c>
      <c r="F97" s="93">
        <v>1.7721519999999999</v>
      </c>
      <c r="G97" s="93">
        <v>1.7903249999999999</v>
      </c>
      <c r="H97" s="93">
        <v>1.8081670000000001</v>
      </c>
      <c r="I97" s="93">
        <v>1.825224</v>
      </c>
      <c r="J97" s="93">
        <v>1.8422149999999999</v>
      </c>
      <c r="K97" s="93">
        <v>1.859051</v>
      </c>
      <c r="L97" s="93">
        <v>1.8754960000000001</v>
      </c>
      <c r="M97" s="93">
        <v>1.891818</v>
      </c>
      <c r="N97" s="93">
        <v>1.9080490000000001</v>
      </c>
      <c r="O97" s="93">
        <v>1.9240250000000001</v>
      </c>
      <c r="P97" s="93">
        <v>1.939773</v>
      </c>
      <c r="Q97" s="93">
        <v>1.9557800000000001</v>
      </c>
      <c r="R97" s="93">
        <v>1.971662</v>
      </c>
      <c r="S97" s="93">
        <v>1.9874019999999999</v>
      </c>
      <c r="T97" s="93">
        <v>2.0029849999999998</v>
      </c>
      <c r="U97" s="93">
        <v>2.0183939999999998</v>
      </c>
      <c r="V97" s="93">
        <v>2.033617</v>
      </c>
      <c r="W97" s="93">
        <v>2.048645</v>
      </c>
      <c r="X97" s="93">
        <v>2.0634779999999999</v>
      </c>
      <c r="Y97" s="93">
        <v>2.0781179999999999</v>
      </c>
      <c r="Z97" s="93">
        <v>2.092578</v>
      </c>
      <c r="AA97" s="93">
        <v>2.1068690000000001</v>
      </c>
      <c r="AB97" s="93">
        <v>2.1210049999999998</v>
      </c>
      <c r="AC97" s="93">
        <v>2.135005</v>
      </c>
      <c r="AD97" s="93">
        <v>2.1488900000000002</v>
      </c>
      <c r="AE97" s="93">
        <v>2.1626750000000001</v>
      </c>
      <c r="AF97" s="93">
        <v>2.1763880000000002</v>
      </c>
      <c r="AG97" s="93">
        <v>2.1900620000000002</v>
      </c>
      <c r="AH97" s="93">
        <v>2.2036820000000001</v>
      </c>
      <c r="AI97" s="93">
        <v>8.0610000000000005E-3</v>
      </c>
      <c r="AJ97" s="93"/>
      <c r="AK97" s="56"/>
    </row>
    <row r="98" spans="1:37" ht="15" customHeight="1" x14ac:dyDescent="0.45">
      <c r="A98" s="92" t="s">
        <v>423</v>
      </c>
      <c r="B98" s="54" t="s">
        <v>424</v>
      </c>
      <c r="C98" s="93">
        <v>8.7039209999999994</v>
      </c>
      <c r="D98" s="93">
        <v>8.7953019999999995</v>
      </c>
      <c r="E98" s="93">
        <v>8.8863210000000006</v>
      </c>
      <c r="F98" s="93">
        <v>8.977608</v>
      </c>
      <c r="G98" s="93">
        <v>9.0696729999999999</v>
      </c>
      <c r="H98" s="93">
        <v>9.1600560000000009</v>
      </c>
      <c r="I98" s="93">
        <v>9.2464639999999996</v>
      </c>
      <c r="J98" s="93">
        <v>9.3325399999999998</v>
      </c>
      <c r="K98" s="93">
        <v>9.4178300000000004</v>
      </c>
      <c r="L98" s="93">
        <v>9.5011419999999998</v>
      </c>
      <c r="M98" s="93">
        <v>9.5838269999999994</v>
      </c>
      <c r="N98" s="93">
        <v>9.6660509999999995</v>
      </c>
      <c r="O98" s="93">
        <v>9.7469809999999999</v>
      </c>
      <c r="P98" s="93">
        <v>9.8267589999999991</v>
      </c>
      <c r="Q98" s="93">
        <v>9.9078510000000009</v>
      </c>
      <c r="R98" s="93">
        <v>9.9883070000000007</v>
      </c>
      <c r="S98" s="93">
        <v>10.068049</v>
      </c>
      <c r="T98" s="93">
        <v>10.146993</v>
      </c>
      <c r="U98" s="93">
        <v>10.225054</v>
      </c>
      <c r="V98" s="93">
        <v>10.302171</v>
      </c>
      <c r="W98" s="93">
        <v>10.378304</v>
      </c>
      <c r="X98" s="93">
        <v>10.453441</v>
      </c>
      <c r="Y98" s="93">
        <v>10.527609999999999</v>
      </c>
      <c r="Z98" s="93">
        <v>10.600863</v>
      </c>
      <c r="AA98" s="93">
        <v>10.673257</v>
      </c>
      <c r="AB98" s="93">
        <v>10.744870000000001</v>
      </c>
      <c r="AC98" s="93">
        <v>10.815792999999999</v>
      </c>
      <c r="AD98" s="93">
        <v>10.886132999999999</v>
      </c>
      <c r="AE98" s="93">
        <v>10.955968</v>
      </c>
      <c r="AF98" s="93">
        <v>11.025439</v>
      </c>
      <c r="AG98" s="93">
        <v>11.094709</v>
      </c>
      <c r="AH98" s="93">
        <v>11.163707</v>
      </c>
      <c r="AI98" s="93">
        <v>8.0610000000000005E-3</v>
      </c>
      <c r="AJ98" s="93"/>
      <c r="AK98" s="56"/>
    </row>
    <row r="99" spans="1:37" ht="15" customHeight="1" x14ac:dyDescent="0.45">
      <c r="A99" s="92" t="s">
        <v>425</v>
      </c>
      <c r="B99" s="54" t="s">
        <v>426</v>
      </c>
      <c r="C99" s="93">
        <v>0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93">
        <v>0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3">
        <v>0</v>
      </c>
      <c r="S99" s="93">
        <v>0</v>
      </c>
      <c r="T99" s="93">
        <v>0</v>
      </c>
      <c r="U99" s="93">
        <v>0</v>
      </c>
      <c r="V99" s="93">
        <v>0</v>
      </c>
      <c r="W99" s="93">
        <v>0</v>
      </c>
      <c r="X99" s="93">
        <v>0</v>
      </c>
      <c r="Y99" s="93">
        <v>0</v>
      </c>
      <c r="Z99" s="93">
        <v>0</v>
      </c>
      <c r="AA99" s="93">
        <v>0</v>
      </c>
      <c r="AB99" s="93">
        <v>0</v>
      </c>
      <c r="AC99" s="93">
        <v>0</v>
      </c>
      <c r="AD99" s="93">
        <v>0</v>
      </c>
      <c r="AE99" s="93">
        <v>0</v>
      </c>
      <c r="AF99" s="93">
        <v>0</v>
      </c>
      <c r="AG99" s="93">
        <v>0</v>
      </c>
      <c r="AH99" s="93">
        <v>0</v>
      </c>
      <c r="AI99" s="93" t="s">
        <v>131</v>
      </c>
      <c r="AJ99" s="93"/>
      <c r="AK99" s="56"/>
    </row>
    <row r="100" spans="1:37" ht="15" customHeight="1" x14ac:dyDescent="0.45">
      <c r="A100" s="92" t="s">
        <v>427</v>
      </c>
      <c r="B100" s="54" t="s">
        <v>428</v>
      </c>
      <c r="C100" s="93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93">
        <v>0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0</v>
      </c>
      <c r="S100" s="93">
        <v>0</v>
      </c>
      <c r="T100" s="93">
        <v>0</v>
      </c>
      <c r="U100" s="93">
        <v>0</v>
      </c>
      <c r="V100" s="93">
        <v>0</v>
      </c>
      <c r="W100" s="93">
        <v>0</v>
      </c>
      <c r="X100" s="93">
        <v>0</v>
      </c>
      <c r="Y100" s="93">
        <v>0</v>
      </c>
      <c r="Z100" s="93">
        <v>0</v>
      </c>
      <c r="AA100" s="93">
        <v>0</v>
      </c>
      <c r="AB100" s="93">
        <v>0</v>
      </c>
      <c r="AC100" s="93">
        <v>0</v>
      </c>
      <c r="AD100" s="93">
        <v>0</v>
      </c>
      <c r="AE100" s="93">
        <v>0</v>
      </c>
      <c r="AF100" s="93">
        <v>0</v>
      </c>
      <c r="AG100" s="93">
        <v>0</v>
      </c>
      <c r="AH100" s="93">
        <v>0</v>
      </c>
      <c r="AI100" s="93" t="s">
        <v>131</v>
      </c>
      <c r="AJ100" s="93"/>
      <c r="AK100" s="56"/>
    </row>
    <row r="101" spans="1:37" ht="15" customHeight="1" x14ac:dyDescent="0.45">
      <c r="A101" s="92" t="s">
        <v>429</v>
      </c>
      <c r="B101" s="54" t="s">
        <v>430</v>
      </c>
      <c r="C101" s="93">
        <v>17.189330999999999</v>
      </c>
      <c r="D101" s="93">
        <v>17.372067999999999</v>
      </c>
      <c r="E101" s="93">
        <v>17.548210000000001</v>
      </c>
      <c r="F101" s="93">
        <v>17.705853000000001</v>
      </c>
      <c r="G101" s="93">
        <v>17.855591</v>
      </c>
      <c r="H101" s="93">
        <v>18.019660999999999</v>
      </c>
      <c r="I101" s="93">
        <v>18.176973</v>
      </c>
      <c r="J101" s="93">
        <v>18.330397000000001</v>
      </c>
      <c r="K101" s="93">
        <v>18.483865999999999</v>
      </c>
      <c r="L101" s="93">
        <v>18.637352</v>
      </c>
      <c r="M101" s="93">
        <v>18.791302000000002</v>
      </c>
      <c r="N101" s="93">
        <v>18.91769</v>
      </c>
      <c r="O101" s="93">
        <v>19.052952000000001</v>
      </c>
      <c r="P101" s="93">
        <v>19.186968</v>
      </c>
      <c r="Q101" s="93">
        <v>19.315975000000002</v>
      </c>
      <c r="R101" s="93">
        <v>19.440445</v>
      </c>
      <c r="S101" s="93">
        <v>19.557865</v>
      </c>
      <c r="T101" s="93">
        <v>19.668171000000001</v>
      </c>
      <c r="U101" s="93">
        <v>19.774505999999999</v>
      </c>
      <c r="V101" s="93">
        <v>19.870811</v>
      </c>
      <c r="W101" s="93">
        <v>19.960084999999999</v>
      </c>
      <c r="X101" s="93">
        <v>20.045683</v>
      </c>
      <c r="Y101" s="93">
        <v>20.120607</v>
      </c>
      <c r="Z101" s="93">
        <v>20.187588000000002</v>
      </c>
      <c r="AA101" s="93">
        <v>20.251964999999998</v>
      </c>
      <c r="AB101" s="93">
        <v>20.312023</v>
      </c>
      <c r="AC101" s="93">
        <v>20.372302999999999</v>
      </c>
      <c r="AD101" s="93">
        <v>20.440097999999999</v>
      </c>
      <c r="AE101" s="93">
        <v>20.518720999999999</v>
      </c>
      <c r="AF101" s="93">
        <v>20.608685000000001</v>
      </c>
      <c r="AG101" s="93">
        <v>20.715654000000001</v>
      </c>
      <c r="AH101" s="93">
        <v>20.839248999999999</v>
      </c>
      <c r="AI101" s="93">
        <v>6.2310000000000004E-3</v>
      </c>
      <c r="AJ101" s="93"/>
      <c r="AK101" s="56"/>
    </row>
    <row r="102" spans="1:37" ht="15" customHeight="1" x14ac:dyDescent="0.45">
      <c r="A102" s="92" t="s">
        <v>431</v>
      </c>
      <c r="B102" s="54" t="s">
        <v>397</v>
      </c>
      <c r="C102" s="93">
        <v>17.189330999999999</v>
      </c>
      <c r="D102" s="93">
        <v>17.372067999999999</v>
      </c>
      <c r="E102" s="93">
        <v>17.548210000000001</v>
      </c>
      <c r="F102" s="93">
        <v>17.705853000000001</v>
      </c>
      <c r="G102" s="93">
        <v>17.855591</v>
      </c>
      <c r="H102" s="93">
        <v>18.019660999999999</v>
      </c>
      <c r="I102" s="93">
        <v>18.176973</v>
      </c>
      <c r="J102" s="93">
        <v>18.330397000000001</v>
      </c>
      <c r="K102" s="93">
        <v>18.483865999999999</v>
      </c>
      <c r="L102" s="93">
        <v>18.637352</v>
      </c>
      <c r="M102" s="93">
        <v>18.791302000000002</v>
      </c>
      <c r="N102" s="93">
        <v>18.91769</v>
      </c>
      <c r="O102" s="93">
        <v>19.052952000000001</v>
      </c>
      <c r="P102" s="93">
        <v>19.186968</v>
      </c>
      <c r="Q102" s="93">
        <v>19.315975000000002</v>
      </c>
      <c r="R102" s="93">
        <v>19.440445</v>
      </c>
      <c r="S102" s="93">
        <v>19.557865</v>
      </c>
      <c r="T102" s="93">
        <v>19.668171000000001</v>
      </c>
      <c r="U102" s="93">
        <v>19.774505999999999</v>
      </c>
      <c r="V102" s="93">
        <v>19.870811</v>
      </c>
      <c r="W102" s="93">
        <v>19.960084999999999</v>
      </c>
      <c r="X102" s="93">
        <v>20.045683</v>
      </c>
      <c r="Y102" s="93">
        <v>20.120607</v>
      </c>
      <c r="Z102" s="93">
        <v>20.187588000000002</v>
      </c>
      <c r="AA102" s="93">
        <v>20.251964999999998</v>
      </c>
      <c r="AB102" s="93">
        <v>20.312023</v>
      </c>
      <c r="AC102" s="93">
        <v>20.372302999999999</v>
      </c>
      <c r="AD102" s="93">
        <v>20.440097999999999</v>
      </c>
      <c r="AE102" s="93">
        <v>20.518720999999999</v>
      </c>
      <c r="AF102" s="93">
        <v>20.608685000000001</v>
      </c>
      <c r="AG102" s="93">
        <v>20.715654000000001</v>
      </c>
      <c r="AH102" s="93">
        <v>20.839248999999999</v>
      </c>
      <c r="AI102" s="93">
        <v>6.2310000000000004E-3</v>
      </c>
      <c r="AJ102" s="93"/>
      <c r="AK102" s="56"/>
    </row>
    <row r="103" spans="1:37" ht="15" customHeight="1" x14ac:dyDescent="0.45">
      <c r="A103" s="92" t="s">
        <v>432</v>
      </c>
      <c r="B103" s="54" t="s">
        <v>433</v>
      </c>
      <c r="C103" s="93">
        <v>21.513339999999999</v>
      </c>
      <c r="D103" s="93">
        <v>21.953465000000001</v>
      </c>
      <c r="E103" s="93">
        <v>22.352024</v>
      </c>
      <c r="F103" s="93">
        <v>22.671194</v>
      </c>
      <c r="G103" s="93">
        <v>22.96686</v>
      </c>
      <c r="H103" s="93">
        <v>23.348296999999999</v>
      </c>
      <c r="I103" s="93">
        <v>23.697626</v>
      </c>
      <c r="J103" s="93">
        <v>24.046168999999999</v>
      </c>
      <c r="K103" s="93">
        <v>24.398491</v>
      </c>
      <c r="L103" s="93">
        <v>24.772611999999999</v>
      </c>
      <c r="M103" s="93">
        <v>25.143816000000001</v>
      </c>
      <c r="N103" s="93">
        <v>25.423698000000002</v>
      </c>
      <c r="O103" s="93">
        <v>25.812054</v>
      </c>
      <c r="P103" s="93">
        <v>26.206985</v>
      </c>
      <c r="Q103" s="93">
        <v>26.565123</v>
      </c>
      <c r="R103" s="93">
        <v>26.924060999999998</v>
      </c>
      <c r="S103" s="93">
        <v>27.290794000000002</v>
      </c>
      <c r="T103" s="93">
        <v>27.652203</v>
      </c>
      <c r="U103" s="93">
        <v>28.042833000000002</v>
      </c>
      <c r="V103" s="93">
        <v>28.410608</v>
      </c>
      <c r="W103" s="93">
        <v>28.784067</v>
      </c>
      <c r="X103" s="93">
        <v>29.200256</v>
      </c>
      <c r="Y103" s="93">
        <v>29.606753999999999</v>
      </c>
      <c r="Z103" s="93">
        <v>29.990126</v>
      </c>
      <c r="AA103" s="93">
        <v>30.403393000000001</v>
      </c>
      <c r="AB103" s="93">
        <v>30.813165999999999</v>
      </c>
      <c r="AC103" s="93">
        <v>31.207553999999998</v>
      </c>
      <c r="AD103" s="93">
        <v>31.625164000000002</v>
      </c>
      <c r="AE103" s="93">
        <v>31.993504000000001</v>
      </c>
      <c r="AF103" s="93">
        <v>32.346764</v>
      </c>
      <c r="AG103" s="93">
        <v>32.677998000000002</v>
      </c>
      <c r="AH103" s="93">
        <v>32.971474000000001</v>
      </c>
      <c r="AI103" s="93">
        <v>1.3868E-2</v>
      </c>
      <c r="AJ103" s="93"/>
      <c r="AK103" s="56"/>
    </row>
    <row r="104" spans="1:37" ht="15" customHeight="1" x14ac:dyDescent="0.45">
      <c r="A104" s="92" t="s">
        <v>434</v>
      </c>
      <c r="B104" s="54" t="s">
        <v>397</v>
      </c>
      <c r="C104" s="93">
        <v>6.1163569999999998</v>
      </c>
      <c r="D104" s="93">
        <v>6.2053070000000004</v>
      </c>
      <c r="E104" s="93">
        <v>6.2887079999999997</v>
      </c>
      <c r="F104" s="93">
        <v>6.3538769999999998</v>
      </c>
      <c r="G104" s="93">
        <v>6.4126149999999997</v>
      </c>
      <c r="H104" s="93">
        <v>6.4895199999999997</v>
      </c>
      <c r="I104" s="93">
        <v>6.5639419999999999</v>
      </c>
      <c r="J104" s="93">
        <v>6.6404550000000002</v>
      </c>
      <c r="K104" s="93">
        <v>6.7176799999999997</v>
      </c>
      <c r="L104" s="93">
        <v>6.798279</v>
      </c>
      <c r="M104" s="93">
        <v>6.8787209999999996</v>
      </c>
      <c r="N104" s="93">
        <v>6.9638600000000004</v>
      </c>
      <c r="O104" s="93">
        <v>7.0460070000000004</v>
      </c>
      <c r="P104" s="93">
        <v>7.13009</v>
      </c>
      <c r="Q104" s="93">
        <v>7.2120139999999999</v>
      </c>
      <c r="R104" s="93">
        <v>7.2890620000000004</v>
      </c>
      <c r="S104" s="93">
        <v>7.3656560000000004</v>
      </c>
      <c r="T104" s="93">
        <v>7.4413020000000003</v>
      </c>
      <c r="U104" s="93">
        <v>7.5209869999999999</v>
      </c>
      <c r="V104" s="93">
        <v>7.5980910000000002</v>
      </c>
      <c r="W104" s="93">
        <v>7.676323</v>
      </c>
      <c r="X104" s="93">
        <v>7.7614409999999996</v>
      </c>
      <c r="Y104" s="93">
        <v>7.8452739999999999</v>
      </c>
      <c r="Z104" s="93">
        <v>7.9267940000000001</v>
      </c>
      <c r="AA104" s="93">
        <v>8.011298</v>
      </c>
      <c r="AB104" s="93">
        <v>8.0941559999999999</v>
      </c>
      <c r="AC104" s="93">
        <v>8.1732510000000005</v>
      </c>
      <c r="AD104" s="93">
        <v>8.2544869999999992</v>
      </c>
      <c r="AE104" s="93">
        <v>8.3279139999999998</v>
      </c>
      <c r="AF104" s="93">
        <v>8.398301</v>
      </c>
      <c r="AG104" s="93">
        <v>8.4620470000000001</v>
      </c>
      <c r="AH104" s="93">
        <v>8.5166789999999999</v>
      </c>
      <c r="AI104" s="93">
        <v>1.0737E-2</v>
      </c>
      <c r="AJ104" s="93"/>
      <c r="AK104" s="56"/>
    </row>
    <row r="105" spans="1:37" ht="15" customHeight="1" x14ac:dyDescent="0.45">
      <c r="A105" s="92" t="s">
        <v>435</v>
      </c>
      <c r="B105" s="54" t="s">
        <v>424</v>
      </c>
      <c r="C105" s="93">
        <v>15.396982</v>
      </c>
      <c r="D105" s="93">
        <v>15.748157000000001</v>
      </c>
      <c r="E105" s="93">
        <v>16.063316</v>
      </c>
      <c r="F105" s="93">
        <v>16.317318</v>
      </c>
      <c r="G105" s="93">
        <v>16.554245000000002</v>
      </c>
      <c r="H105" s="93">
        <v>16.858775999999999</v>
      </c>
      <c r="I105" s="93">
        <v>17.133683999999999</v>
      </c>
      <c r="J105" s="93">
        <v>17.405714</v>
      </c>
      <c r="K105" s="93">
        <v>17.680810999999999</v>
      </c>
      <c r="L105" s="93">
        <v>17.974333000000001</v>
      </c>
      <c r="M105" s="93">
        <v>18.265094999999999</v>
      </c>
      <c r="N105" s="93">
        <v>18.459838999999999</v>
      </c>
      <c r="O105" s="93">
        <v>18.766047</v>
      </c>
      <c r="P105" s="93">
        <v>19.076895</v>
      </c>
      <c r="Q105" s="93">
        <v>19.353109</v>
      </c>
      <c r="R105" s="93">
        <v>19.634998</v>
      </c>
      <c r="S105" s="93">
        <v>19.925138</v>
      </c>
      <c r="T105" s="93">
        <v>20.210899000000001</v>
      </c>
      <c r="U105" s="93">
        <v>20.521847000000001</v>
      </c>
      <c r="V105" s="93">
        <v>20.812517</v>
      </c>
      <c r="W105" s="93">
        <v>21.107744</v>
      </c>
      <c r="X105" s="93">
        <v>21.438815999999999</v>
      </c>
      <c r="Y105" s="93">
        <v>21.761479999999999</v>
      </c>
      <c r="Z105" s="93">
        <v>22.063331999999999</v>
      </c>
      <c r="AA105" s="93">
        <v>22.392094</v>
      </c>
      <c r="AB105" s="93">
        <v>22.719009</v>
      </c>
      <c r="AC105" s="93">
        <v>23.034303999999999</v>
      </c>
      <c r="AD105" s="93">
        <v>23.370676</v>
      </c>
      <c r="AE105" s="93">
        <v>23.665590000000002</v>
      </c>
      <c r="AF105" s="93">
        <v>23.948463</v>
      </c>
      <c r="AG105" s="93">
        <v>24.215949999999999</v>
      </c>
      <c r="AH105" s="93">
        <v>24.454794</v>
      </c>
      <c r="AI105" s="93">
        <v>1.5036000000000001E-2</v>
      </c>
      <c r="AJ105" s="93"/>
      <c r="AK105" s="56"/>
    </row>
    <row r="106" spans="1:37" ht="15" customHeight="1" x14ac:dyDescent="0.45">
      <c r="A106" s="92" t="s">
        <v>436</v>
      </c>
      <c r="B106" s="54" t="s">
        <v>426</v>
      </c>
      <c r="C106" s="93">
        <v>0</v>
      </c>
      <c r="D106" s="93">
        <v>0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0</v>
      </c>
      <c r="R106" s="93">
        <v>0</v>
      </c>
      <c r="S106" s="93">
        <v>0</v>
      </c>
      <c r="T106" s="93">
        <v>0</v>
      </c>
      <c r="U106" s="93">
        <v>0</v>
      </c>
      <c r="V106" s="93">
        <v>0</v>
      </c>
      <c r="W106" s="93">
        <v>0</v>
      </c>
      <c r="X106" s="93">
        <v>0</v>
      </c>
      <c r="Y106" s="93">
        <v>0</v>
      </c>
      <c r="Z106" s="93">
        <v>0</v>
      </c>
      <c r="AA106" s="93">
        <v>0</v>
      </c>
      <c r="AB106" s="93">
        <v>0</v>
      </c>
      <c r="AC106" s="93">
        <v>0</v>
      </c>
      <c r="AD106" s="93">
        <v>0</v>
      </c>
      <c r="AE106" s="93">
        <v>0</v>
      </c>
      <c r="AF106" s="93">
        <v>0</v>
      </c>
      <c r="AG106" s="93">
        <v>0</v>
      </c>
      <c r="AH106" s="93">
        <v>0</v>
      </c>
      <c r="AI106" s="93" t="s">
        <v>131</v>
      </c>
      <c r="AJ106" s="93"/>
      <c r="AK106" s="56"/>
    </row>
    <row r="107" spans="1:37" ht="15" customHeight="1" x14ac:dyDescent="0.45">
      <c r="A107" s="92" t="s">
        <v>437</v>
      </c>
      <c r="B107" s="54" t="s">
        <v>428</v>
      </c>
      <c r="C107" s="93">
        <v>0</v>
      </c>
      <c r="D107" s="93">
        <v>0</v>
      </c>
      <c r="E107" s="93">
        <v>0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0</v>
      </c>
      <c r="R107" s="93">
        <v>0</v>
      </c>
      <c r="S107" s="93">
        <v>0</v>
      </c>
      <c r="T107" s="93">
        <v>0</v>
      </c>
      <c r="U107" s="93">
        <v>0</v>
      </c>
      <c r="V107" s="93">
        <v>0</v>
      </c>
      <c r="W107" s="93">
        <v>0</v>
      </c>
      <c r="X107" s="93">
        <v>0</v>
      </c>
      <c r="Y107" s="93">
        <v>0</v>
      </c>
      <c r="Z107" s="93">
        <v>0</v>
      </c>
      <c r="AA107" s="93">
        <v>0</v>
      </c>
      <c r="AB107" s="93">
        <v>0</v>
      </c>
      <c r="AC107" s="93">
        <v>0</v>
      </c>
      <c r="AD107" s="93">
        <v>0</v>
      </c>
      <c r="AE107" s="93">
        <v>0</v>
      </c>
      <c r="AF107" s="93">
        <v>0</v>
      </c>
      <c r="AG107" s="93">
        <v>0</v>
      </c>
      <c r="AH107" s="93">
        <v>0</v>
      </c>
      <c r="AI107" s="93" t="s">
        <v>131</v>
      </c>
      <c r="AJ107" s="93"/>
      <c r="AK107" s="56"/>
    </row>
    <row r="109" spans="1:37" ht="15" customHeight="1" x14ac:dyDescent="0.45">
      <c r="A109" s="92" t="s">
        <v>438</v>
      </c>
      <c r="B109" s="53" t="s">
        <v>439</v>
      </c>
      <c r="C109" s="59">
        <v>245.48736600000001</v>
      </c>
      <c r="D109" s="59">
        <v>246.08251999999999</v>
      </c>
      <c r="E109" s="59">
        <v>246.49890099999999</v>
      </c>
      <c r="F109" s="59">
        <v>246.65316799999999</v>
      </c>
      <c r="G109" s="59">
        <v>246.70283499999999</v>
      </c>
      <c r="H109" s="59">
        <v>246.833969</v>
      </c>
      <c r="I109" s="59">
        <v>247.03877299999999</v>
      </c>
      <c r="J109" s="59">
        <v>247.14759799999999</v>
      </c>
      <c r="K109" s="59">
        <v>247.28393600000001</v>
      </c>
      <c r="L109" s="59">
        <v>247.372559</v>
      </c>
      <c r="M109" s="59">
        <v>247.48173499999999</v>
      </c>
      <c r="N109" s="59">
        <v>247.51445000000001</v>
      </c>
      <c r="O109" s="59">
        <v>247.489227</v>
      </c>
      <c r="P109" s="59">
        <v>247.445435</v>
      </c>
      <c r="Q109" s="59">
        <v>247.30542</v>
      </c>
      <c r="R109" s="59">
        <v>247.11215200000001</v>
      </c>
      <c r="S109" s="59">
        <v>246.84066799999999</v>
      </c>
      <c r="T109" s="59">
        <v>246.51817299999999</v>
      </c>
      <c r="U109" s="59">
        <v>246.15417500000001</v>
      </c>
      <c r="V109" s="59">
        <v>245.73718299999999</v>
      </c>
      <c r="W109" s="59">
        <v>245.28433200000001</v>
      </c>
      <c r="X109" s="59">
        <v>244.85079999999999</v>
      </c>
      <c r="Y109" s="59">
        <v>244.33648700000001</v>
      </c>
      <c r="Z109" s="59">
        <v>243.766785</v>
      </c>
      <c r="AA109" s="59">
        <v>243.214417</v>
      </c>
      <c r="AB109" s="59">
        <v>242.62709000000001</v>
      </c>
      <c r="AC109" s="59">
        <v>242.00881999999999</v>
      </c>
      <c r="AD109" s="59">
        <v>241.436249</v>
      </c>
      <c r="AE109" s="59">
        <v>240.80126999999999</v>
      </c>
      <c r="AF109" s="59">
        <v>240.14630099999999</v>
      </c>
      <c r="AG109" s="59">
        <v>239.47564700000001</v>
      </c>
      <c r="AH109" s="59">
        <v>238.773178</v>
      </c>
      <c r="AI109" s="59">
        <v>-8.9400000000000005E-4</v>
      </c>
      <c r="AJ109" s="59"/>
      <c r="AK109" s="60"/>
    </row>
    <row r="110" spans="1:37" ht="15" customHeight="1" x14ac:dyDescent="0.45">
      <c r="A110" s="92" t="s">
        <v>440</v>
      </c>
      <c r="B110" s="54" t="s">
        <v>441</v>
      </c>
      <c r="C110" s="93">
        <v>190.410965</v>
      </c>
      <c r="D110" s="93">
        <v>189.7621</v>
      </c>
      <c r="E110" s="93">
        <v>189.07870500000001</v>
      </c>
      <c r="F110" s="93">
        <v>188.358902</v>
      </c>
      <c r="G110" s="93">
        <v>187.59948700000001</v>
      </c>
      <c r="H110" s="93">
        <v>186.799026</v>
      </c>
      <c r="I110" s="93">
        <v>185.95710800000001</v>
      </c>
      <c r="J110" s="93">
        <v>185.07472200000001</v>
      </c>
      <c r="K110" s="93">
        <v>184.14857499999999</v>
      </c>
      <c r="L110" s="93">
        <v>183.176941</v>
      </c>
      <c r="M110" s="93">
        <v>182.16502399999999</v>
      </c>
      <c r="N110" s="93">
        <v>181.106796</v>
      </c>
      <c r="O110" s="93">
        <v>179.99432400000001</v>
      </c>
      <c r="P110" s="93">
        <v>178.833923</v>
      </c>
      <c r="Q110" s="93">
        <v>177.626465</v>
      </c>
      <c r="R110" s="93">
        <v>176.37313800000001</v>
      </c>
      <c r="S110" s="93">
        <v>175.075287</v>
      </c>
      <c r="T110" s="93">
        <v>173.734589</v>
      </c>
      <c r="U110" s="93">
        <v>172.352722</v>
      </c>
      <c r="V110" s="93">
        <v>170.93141199999999</v>
      </c>
      <c r="W110" s="93">
        <v>169.47247300000001</v>
      </c>
      <c r="X110" s="93">
        <v>167.97778299999999</v>
      </c>
      <c r="Y110" s="93">
        <v>166.449341</v>
      </c>
      <c r="Z110" s="93">
        <v>164.88917499999999</v>
      </c>
      <c r="AA110" s="93">
        <v>163.29942299999999</v>
      </c>
      <c r="AB110" s="93">
        <v>161.68244899999999</v>
      </c>
      <c r="AC110" s="93">
        <v>160.04063400000001</v>
      </c>
      <c r="AD110" s="93">
        <v>158.37591599999999</v>
      </c>
      <c r="AE110" s="93">
        <v>156.689774</v>
      </c>
      <c r="AF110" s="93">
        <v>154.98407</v>
      </c>
      <c r="AG110" s="93">
        <v>153.260391</v>
      </c>
      <c r="AH110" s="93">
        <v>151.515152</v>
      </c>
      <c r="AI110" s="93">
        <v>-7.3439999999999998E-3</v>
      </c>
      <c r="AJ110" s="93"/>
      <c r="AK110" s="56"/>
    </row>
    <row r="111" spans="1:37" ht="15" customHeight="1" x14ac:dyDescent="0.45">
      <c r="A111" s="92" t="s">
        <v>442</v>
      </c>
      <c r="B111" s="54" t="s">
        <v>323</v>
      </c>
      <c r="C111" s="93">
        <v>55.076408000000001</v>
      </c>
      <c r="D111" s="93">
        <v>56.320414999999997</v>
      </c>
      <c r="E111" s="93">
        <v>57.420192999999998</v>
      </c>
      <c r="F111" s="93">
        <v>58.294269999999997</v>
      </c>
      <c r="G111" s="93">
        <v>59.103352000000001</v>
      </c>
      <c r="H111" s="93">
        <v>60.034945999999998</v>
      </c>
      <c r="I111" s="93">
        <v>61.081660999999997</v>
      </c>
      <c r="J111" s="93">
        <v>62.072876000000001</v>
      </c>
      <c r="K111" s="93">
        <v>63.135368</v>
      </c>
      <c r="L111" s="93">
        <v>64.195610000000002</v>
      </c>
      <c r="M111" s="93">
        <v>65.316710999999998</v>
      </c>
      <c r="N111" s="93">
        <v>66.407653999999994</v>
      </c>
      <c r="O111" s="93">
        <v>67.494895999999997</v>
      </c>
      <c r="P111" s="93">
        <v>68.611519000000001</v>
      </c>
      <c r="Q111" s="93">
        <v>69.678946999999994</v>
      </c>
      <c r="R111" s="93">
        <v>70.739020999999994</v>
      </c>
      <c r="S111" s="93">
        <v>71.765381000000005</v>
      </c>
      <c r="T111" s="93">
        <v>72.783585000000002</v>
      </c>
      <c r="U111" s="93">
        <v>73.801452999999995</v>
      </c>
      <c r="V111" s="93">
        <v>74.805779000000001</v>
      </c>
      <c r="W111" s="93">
        <v>75.811858999999998</v>
      </c>
      <c r="X111" s="93">
        <v>76.873008999999996</v>
      </c>
      <c r="Y111" s="93">
        <v>77.887146000000001</v>
      </c>
      <c r="Z111" s="93">
        <v>78.877609000000007</v>
      </c>
      <c r="AA111" s="93">
        <v>79.914992999999996</v>
      </c>
      <c r="AB111" s="93">
        <v>80.944641000000004</v>
      </c>
      <c r="AC111" s="93">
        <v>81.968177999999995</v>
      </c>
      <c r="AD111" s="93">
        <v>83.060333</v>
      </c>
      <c r="AE111" s="93">
        <v>84.111487999999994</v>
      </c>
      <c r="AF111" s="93">
        <v>85.162231000000006</v>
      </c>
      <c r="AG111" s="93">
        <v>86.215262999999993</v>
      </c>
      <c r="AH111" s="93">
        <v>87.258026000000001</v>
      </c>
      <c r="AI111" s="93">
        <v>1.4954E-2</v>
      </c>
      <c r="AJ111" s="93"/>
      <c r="AK111" s="56"/>
    </row>
    <row r="113" spans="1:37" ht="15" customHeight="1" x14ac:dyDescent="0.45">
      <c r="A113" s="92" t="s">
        <v>443</v>
      </c>
      <c r="B113" s="54" t="s">
        <v>444</v>
      </c>
      <c r="C113" s="93">
        <v>131.46882600000001</v>
      </c>
      <c r="D113" s="93">
        <v>130.92845199999999</v>
      </c>
      <c r="E113" s="93">
        <v>130.398911</v>
      </c>
      <c r="F113" s="93">
        <v>129.838303</v>
      </c>
      <c r="G113" s="93">
        <v>129.36019899999999</v>
      </c>
      <c r="H113" s="93">
        <v>128.91430700000001</v>
      </c>
      <c r="I113" s="93">
        <v>128.46650700000001</v>
      </c>
      <c r="J113" s="93">
        <v>128.03228799999999</v>
      </c>
      <c r="K113" s="93">
        <v>127.63700900000001</v>
      </c>
      <c r="L113" s="93">
        <v>127.282707</v>
      </c>
      <c r="M113" s="93">
        <v>126.972977</v>
      </c>
      <c r="N113" s="93">
        <v>126.67810799999999</v>
      </c>
      <c r="O113" s="93">
        <v>126.387711</v>
      </c>
      <c r="P113" s="93">
        <v>126.120125</v>
      </c>
      <c r="Q113" s="93">
        <v>125.889526</v>
      </c>
      <c r="R113" s="93">
        <v>125.73792299999999</v>
      </c>
      <c r="S113" s="93">
        <v>125.613304</v>
      </c>
      <c r="T113" s="93">
        <v>125.534966</v>
      </c>
      <c r="U113" s="93">
        <v>125.49269099999999</v>
      </c>
      <c r="V113" s="93">
        <v>125.474091</v>
      </c>
      <c r="W113" s="93">
        <v>125.47049699999999</v>
      </c>
      <c r="X113" s="93">
        <v>125.47727999999999</v>
      </c>
      <c r="Y113" s="93">
        <v>125.49505600000001</v>
      </c>
      <c r="Z113" s="93">
        <v>125.58158899999999</v>
      </c>
      <c r="AA113" s="93">
        <v>125.670975</v>
      </c>
      <c r="AB113" s="93">
        <v>125.78318</v>
      </c>
      <c r="AC113" s="93">
        <v>125.919701</v>
      </c>
      <c r="AD113" s="93">
        <v>126.06326300000001</v>
      </c>
      <c r="AE113" s="93">
        <v>126.202454</v>
      </c>
      <c r="AF113" s="93">
        <v>126.347031</v>
      </c>
      <c r="AG113" s="93">
        <v>126.48114</v>
      </c>
      <c r="AH113" s="93">
        <v>126.61637899999999</v>
      </c>
      <c r="AI113" s="93">
        <v>-1.212E-3</v>
      </c>
      <c r="AJ113" s="93"/>
      <c r="AK113" s="56"/>
    </row>
    <row r="114" spans="1:37" ht="15" customHeight="1" x14ac:dyDescent="0.45">
      <c r="A114" s="92" t="s">
        <v>445</v>
      </c>
      <c r="B114" s="54" t="s">
        <v>446</v>
      </c>
      <c r="C114" s="93">
        <v>671.93042000000003</v>
      </c>
      <c r="D114" s="93">
        <v>650.56555200000003</v>
      </c>
      <c r="E114" s="93">
        <v>677.01824999999997</v>
      </c>
      <c r="F114" s="93">
        <v>683.96331799999996</v>
      </c>
      <c r="G114" s="93">
        <v>685.10925299999997</v>
      </c>
      <c r="H114" s="93">
        <v>692.42504899999994</v>
      </c>
      <c r="I114" s="93">
        <v>699.55993699999999</v>
      </c>
      <c r="J114" s="93">
        <v>704.00109899999995</v>
      </c>
      <c r="K114" s="93">
        <v>697.44305399999996</v>
      </c>
      <c r="L114" s="93">
        <v>697.38055399999996</v>
      </c>
      <c r="M114" s="93">
        <v>699.14544699999999</v>
      </c>
      <c r="N114" s="93">
        <v>693.10620100000006</v>
      </c>
      <c r="O114" s="93">
        <v>694.87109399999997</v>
      </c>
      <c r="P114" s="93">
        <v>697.83367899999996</v>
      </c>
      <c r="Q114" s="93">
        <v>701.06042500000001</v>
      </c>
      <c r="R114" s="93">
        <v>709.08807400000001</v>
      </c>
      <c r="S114" s="93">
        <v>712.51843299999996</v>
      </c>
      <c r="T114" s="93">
        <v>719.495544</v>
      </c>
      <c r="U114" s="93">
        <v>727.418274</v>
      </c>
      <c r="V114" s="93">
        <v>731.69781499999999</v>
      </c>
      <c r="W114" s="93">
        <v>738.40875200000005</v>
      </c>
      <c r="X114" s="93">
        <v>744.27642800000001</v>
      </c>
      <c r="Y114" s="93">
        <v>747.96826199999998</v>
      </c>
      <c r="Z114" s="93">
        <v>756.82543899999996</v>
      </c>
      <c r="AA114" s="93">
        <v>762.90777600000001</v>
      </c>
      <c r="AB114" s="93">
        <v>768.94451900000001</v>
      </c>
      <c r="AC114" s="93">
        <v>774.33062700000005</v>
      </c>
      <c r="AD114" s="93">
        <v>780.82495100000006</v>
      </c>
      <c r="AE114" s="93">
        <v>788.06097399999999</v>
      </c>
      <c r="AF114" s="93">
        <v>799.27636700000005</v>
      </c>
      <c r="AG114" s="93">
        <v>807.1875</v>
      </c>
      <c r="AH114" s="93">
        <v>816.30676300000005</v>
      </c>
      <c r="AI114" s="93">
        <v>6.2979999999999998E-3</v>
      </c>
      <c r="AJ114" s="93"/>
      <c r="AK114" s="56"/>
    </row>
    <row r="116" spans="1:37" ht="15" customHeight="1" x14ac:dyDescent="0.45">
      <c r="A116" s="92" t="s">
        <v>447</v>
      </c>
      <c r="B116" s="53" t="s">
        <v>448</v>
      </c>
      <c r="C116" s="59">
        <v>28112.658202999999</v>
      </c>
      <c r="D116" s="59">
        <v>28142.134765999999</v>
      </c>
      <c r="E116" s="59">
        <v>27977.613281000002</v>
      </c>
      <c r="F116" s="59">
        <v>27650.501952999999</v>
      </c>
      <c r="G116" s="59">
        <v>27383.089843999998</v>
      </c>
      <c r="H116" s="59">
        <v>27071.011718999998</v>
      </c>
      <c r="I116" s="59">
        <v>26739.234375</v>
      </c>
      <c r="J116" s="59">
        <v>26484.822265999999</v>
      </c>
      <c r="K116" s="59">
        <v>26239.382812</v>
      </c>
      <c r="L116" s="59">
        <v>26025.384765999999</v>
      </c>
      <c r="M116" s="59">
        <v>25842.195312</v>
      </c>
      <c r="N116" s="59">
        <v>25696.667968999998</v>
      </c>
      <c r="O116" s="59">
        <v>25570.373047000001</v>
      </c>
      <c r="P116" s="59">
        <v>25442.855468999998</v>
      </c>
      <c r="Q116" s="59">
        <v>25329.677734000001</v>
      </c>
      <c r="R116" s="59">
        <v>25242.990234000001</v>
      </c>
      <c r="S116" s="59">
        <v>25151.660156000002</v>
      </c>
      <c r="T116" s="59">
        <v>25081.826172000001</v>
      </c>
      <c r="U116" s="59">
        <v>25039.777343999998</v>
      </c>
      <c r="V116" s="59">
        <v>25009.53125</v>
      </c>
      <c r="W116" s="59">
        <v>25000.132812</v>
      </c>
      <c r="X116" s="59">
        <v>25032.132812</v>
      </c>
      <c r="Y116" s="59">
        <v>25086.322265999999</v>
      </c>
      <c r="Z116" s="59">
        <v>25149.214843999998</v>
      </c>
      <c r="AA116" s="59">
        <v>25239.976562</v>
      </c>
      <c r="AB116" s="59">
        <v>25341.005859000001</v>
      </c>
      <c r="AC116" s="59">
        <v>25459.132812</v>
      </c>
      <c r="AD116" s="59">
        <v>25580.724609000001</v>
      </c>
      <c r="AE116" s="59">
        <v>25718.011718999998</v>
      </c>
      <c r="AF116" s="59">
        <v>25863.882812</v>
      </c>
      <c r="AG116" s="59">
        <v>26017.873047000001</v>
      </c>
      <c r="AH116" s="59">
        <v>26172.828125</v>
      </c>
      <c r="AI116" s="59">
        <v>-2.3040000000000001E-3</v>
      </c>
      <c r="AJ116" s="59"/>
      <c r="AK116" s="60"/>
    </row>
    <row r="117" spans="1:37" ht="15" customHeight="1" thickBot="1" x14ac:dyDescent="0.5"/>
    <row r="118" spans="1:37" ht="15" customHeight="1" x14ac:dyDescent="0.45">
      <c r="B118" s="96" t="s">
        <v>449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</row>
    <row r="119" spans="1:37" ht="15" customHeight="1" x14ac:dyDescent="0.45">
      <c r="B119" s="45" t="s">
        <v>450</v>
      </c>
    </row>
    <row r="120" spans="1:37" ht="15" customHeight="1" x14ac:dyDescent="0.45">
      <c r="B120" s="45" t="s">
        <v>451</v>
      </c>
    </row>
    <row r="121" spans="1:37" ht="15" customHeight="1" x14ac:dyDescent="0.45">
      <c r="B121" s="45" t="s">
        <v>452</v>
      </c>
    </row>
    <row r="122" spans="1:37" ht="15" customHeight="1" x14ac:dyDescent="0.45">
      <c r="B122" s="45" t="s">
        <v>453</v>
      </c>
    </row>
    <row r="123" spans="1:37" ht="15" customHeight="1" x14ac:dyDescent="0.45">
      <c r="B123" s="45" t="s">
        <v>454</v>
      </c>
    </row>
    <row r="124" spans="1:37" ht="15" customHeight="1" x14ac:dyDescent="0.45">
      <c r="B124" s="45" t="s">
        <v>133</v>
      </c>
    </row>
    <row r="125" spans="1:37" ht="15" customHeight="1" x14ac:dyDescent="0.45">
      <c r="B125" s="45" t="s">
        <v>455</v>
      </c>
    </row>
    <row r="126" spans="1:37" ht="15" customHeight="1" x14ac:dyDescent="0.45">
      <c r="B126" s="45" t="s">
        <v>538</v>
      </c>
    </row>
    <row r="127" spans="1:37" ht="15" customHeight="1" x14ac:dyDescent="0.45">
      <c r="B127" s="45"/>
    </row>
    <row r="128" spans="1:37" ht="15" customHeight="1" x14ac:dyDescent="0.45">
      <c r="B128" s="45"/>
    </row>
    <row r="129" spans="2:2" ht="15" customHeight="1" x14ac:dyDescent="0.45">
      <c r="B129" s="45"/>
    </row>
    <row r="130" spans="2:2" ht="15" customHeight="1" x14ac:dyDescent="0.45">
      <c r="B130" s="45"/>
    </row>
    <row r="131" spans="2:2" ht="15" customHeight="1" x14ac:dyDescent="0.45">
      <c r="B131" s="45"/>
    </row>
    <row r="132" spans="2:2" ht="15" customHeight="1" x14ac:dyDescent="0.45">
      <c r="B132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/>
  </sheetViews>
  <sheetFormatPr defaultColWidth="9.1328125" defaultRowHeight="15" customHeight="1" x14ac:dyDescent="0.35"/>
  <cols>
    <col min="1" max="1" width="11.265625" style="46" customWidth="1"/>
    <col min="2" max="2" width="45.73046875" style="46" customWidth="1"/>
    <col min="3" max="16384" width="9.1328125" style="46"/>
  </cols>
  <sheetData>
    <row r="1" spans="1:37" ht="15" customHeight="1" thickBot="1" x14ac:dyDescent="0.4">
      <c r="B1" s="47" t="s">
        <v>532</v>
      </c>
      <c r="C1" s="48">
        <v>2019</v>
      </c>
      <c r="D1" s="48">
        <v>2020</v>
      </c>
      <c r="E1" s="48">
        <v>2021</v>
      </c>
      <c r="F1" s="48">
        <v>2022</v>
      </c>
      <c r="G1" s="48">
        <v>2023</v>
      </c>
      <c r="H1" s="48">
        <v>2024</v>
      </c>
      <c r="I1" s="48">
        <v>2025</v>
      </c>
      <c r="J1" s="48">
        <v>2026</v>
      </c>
      <c r="K1" s="48">
        <v>2027</v>
      </c>
      <c r="L1" s="48">
        <v>2028</v>
      </c>
      <c r="M1" s="48">
        <v>2029</v>
      </c>
      <c r="N1" s="48">
        <v>2030</v>
      </c>
      <c r="O1" s="48">
        <v>2031</v>
      </c>
      <c r="P1" s="48">
        <v>2032</v>
      </c>
      <c r="Q1" s="48">
        <v>2033</v>
      </c>
      <c r="R1" s="48">
        <v>2034</v>
      </c>
      <c r="S1" s="48">
        <v>2035</v>
      </c>
      <c r="T1" s="48">
        <v>2036</v>
      </c>
      <c r="U1" s="48">
        <v>2037</v>
      </c>
      <c r="V1" s="48">
        <v>2038</v>
      </c>
      <c r="W1" s="48">
        <v>2039</v>
      </c>
      <c r="X1" s="48">
        <v>2040</v>
      </c>
      <c r="Y1" s="48">
        <v>2041</v>
      </c>
      <c r="Z1" s="48">
        <v>2042</v>
      </c>
      <c r="AA1" s="48">
        <v>2043</v>
      </c>
      <c r="AB1" s="48">
        <v>2044</v>
      </c>
      <c r="AC1" s="48">
        <v>2045</v>
      </c>
      <c r="AD1" s="48">
        <v>2046</v>
      </c>
      <c r="AE1" s="48">
        <v>2047</v>
      </c>
      <c r="AF1" s="48">
        <v>2048</v>
      </c>
      <c r="AG1" s="48">
        <v>2049</v>
      </c>
      <c r="AH1" s="48">
        <v>2050</v>
      </c>
      <c r="AI1" s="48"/>
      <c r="AJ1" s="48"/>
    </row>
    <row r="2" spans="1:37" ht="15" customHeight="1" thickTop="1" x14ac:dyDescent="0.35"/>
    <row r="3" spans="1:37" ht="15" customHeight="1" x14ac:dyDescent="0.35">
      <c r="C3" s="49" t="s">
        <v>113</v>
      </c>
      <c r="D3" s="49" t="s">
        <v>472</v>
      </c>
      <c r="E3" s="49"/>
      <c r="F3" s="49"/>
      <c r="G3" s="49"/>
    </row>
    <row r="4" spans="1:37" ht="15" customHeight="1" x14ac:dyDescent="0.35">
      <c r="C4" s="49" t="s">
        <v>114</v>
      </c>
      <c r="D4" s="49" t="s">
        <v>533</v>
      </c>
      <c r="E4" s="49"/>
      <c r="F4" s="49"/>
      <c r="G4" s="49" t="s">
        <v>115</v>
      </c>
    </row>
    <row r="5" spans="1:37" ht="15" customHeight="1" x14ac:dyDescent="0.35">
      <c r="C5" s="49" t="s">
        <v>116</v>
      </c>
      <c r="D5" s="49" t="s">
        <v>534</v>
      </c>
      <c r="E5" s="49"/>
      <c r="F5" s="49"/>
      <c r="G5" s="49"/>
    </row>
    <row r="6" spans="1:37" ht="15" customHeight="1" x14ac:dyDescent="0.35">
      <c r="C6" s="49" t="s">
        <v>117</v>
      </c>
      <c r="D6" s="49"/>
      <c r="E6" s="49" t="s">
        <v>535</v>
      </c>
      <c r="F6" s="49"/>
      <c r="G6" s="49"/>
    </row>
    <row r="10" spans="1:37" ht="15" customHeight="1" x14ac:dyDescent="0.5">
      <c r="A10" s="50" t="s">
        <v>135</v>
      </c>
      <c r="B10" s="51" t="s">
        <v>539</v>
      </c>
    </row>
    <row r="11" spans="1:37" ht="15" customHeight="1" x14ac:dyDescent="0.35">
      <c r="B11" s="47" t="s">
        <v>136</v>
      </c>
    </row>
    <row r="12" spans="1:37" ht="15" customHeight="1" x14ac:dyDescent="0.35">
      <c r="B12" s="47" t="s">
        <v>120</v>
      </c>
      <c r="C12" s="52" t="s">
        <v>120</v>
      </c>
      <c r="D12" s="52" t="s">
        <v>120</v>
      </c>
      <c r="E12" s="52" t="s">
        <v>120</v>
      </c>
      <c r="F12" s="52" t="s">
        <v>120</v>
      </c>
      <c r="G12" s="52" t="s">
        <v>120</v>
      </c>
      <c r="H12" s="52" t="s">
        <v>120</v>
      </c>
      <c r="I12" s="52" t="s">
        <v>120</v>
      </c>
      <c r="J12" s="52" t="s">
        <v>120</v>
      </c>
      <c r="K12" s="52" t="s">
        <v>120</v>
      </c>
      <c r="L12" s="52" t="s">
        <v>120</v>
      </c>
      <c r="M12" s="52" t="s">
        <v>120</v>
      </c>
      <c r="N12" s="52" t="s">
        <v>120</v>
      </c>
      <c r="O12" s="52" t="s">
        <v>120</v>
      </c>
      <c r="P12" s="52" t="s">
        <v>120</v>
      </c>
      <c r="Q12" s="52" t="s">
        <v>120</v>
      </c>
      <c r="R12" s="52" t="s">
        <v>120</v>
      </c>
      <c r="S12" s="52" t="s">
        <v>120</v>
      </c>
      <c r="T12" s="52" t="s">
        <v>120</v>
      </c>
      <c r="U12" s="52" t="s">
        <v>120</v>
      </c>
      <c r="V12" s="52" t="s">
        <v>120</v>
      </c>
      <c r="W12" s="52" t="s">
        <v>120</v>
      </c>
      <c r="X12" s="52" t="s">
        <v>120</v>
      </c>
      <c r="Y12" s="52" t="s">
        <v>120</v>
      </c>
      <c r="Z12" s="52" t="s">
        <v>120</v>
      </c>
      <c r="AA12" s="52" t="s">
        <v>120</v>
      </c>
      <c r="AB12" s="52" t="s">
        <v>120</v>
      </c>
      <c r="AC12" s="52" t="s">
        <v>120</v>
      </c>
      <c r="AD12" s="52" t="s">
        <v>120</v>
      </c>
      <c r="AE12" s="52" t="s">
        <v>120</v>
      </c>
      <c r="AF12" s="52" t="s">
        <v>120</v>
      </c>
      <c r="AG12" s="52" t="s">
        <v>120</v>
      </c>
      <c r="AH12" s="52" t="s">
        <v>120</v>
      </c>
      <c r="AI12" s="52" t="s">
        <v>537</v>
      </c>
      <c r="AJ12" s="52"/>
      <c r="AK12" s="52"/>
    </row>
    <row r="13" spans="1:37" ht="15" customHeight="1" thickBot="1" x14ac:dyDescent="0.4">
      <c r="B13" s="48" t="s">
        <v>120</v>
      </c>
      <c r="C13" s="48">
        <v>2019</v>
      </c>
      <c r="D13" s="48">
        <v>2020</v>
      </c>
      <c r="E13" s="48">
        <v>2021</v>
      </c>
      <c r="F13" s="48">
        <v>2022</v>
      </c>
      <c r="G13" s="48">
        <v>2023</v>
      </c>
      <c r="H13" s="48">
        <v>2024</v>
      </c>
      <c r="I13" s="48">
        <v>2025</v>
      </c>
      <c r="J13" s="48">
        <v>2026</v>
      </c>
      <c r="K13" s="48">
        <v>2027</v>
      </c>
      <c r="L13" s="48">
        <v>2028</v>
      </c>
      <c r="M13" s="48">
        <v>2029</v>
      </c>
      <c r="N13" s="48">
        <v>2030</v>
      </c>
      <c r="O13" s="48">
        <v>2031</v>
      </c>
      <c r="P13" s="48">
        <v>2032</v>
      </c>
      <c r="Q13" s="48">
        <v>2033</v>
      </c>
      <c r="R13" s="48">
        <v>2034</v>
      </c>
      <c r="S13" s="48">
        <v>2035</v>
      </c>
      <c r="T13" s="48">
        <v>2036</v>
      </c>
      <c r="U13" s="48">
        <v>2037</v>
      </c>
      <c r="V13" s="48">
        <v>2038</v>
      </c>
      <c r="W13" s="48">
        <v>2039</v>
      </c>
      <c r="X13" s="48">
        <v>2040</v>
      </c>
      <c r="Y13" s="48">
        <v>2041</v>
      </c>
      <c r="Z13" s="48">
        <v>2042</v>
      </c>
      <c r="AA13" s="48">
        <v>2043</v>
      </c>
      <c r="AB13" s="48">
        <v>2044</v>
      </c>
      <c r="AC13" s="48">
        <v>2045</v>
      </c>
      <c r="AD13" s="48">
        <v>2046</v>
      </c>
      <c r="AE13" s="48">
        <v>2047</v>
      </c>
      <c r="AF13" s="48">
        <v>2048</v>
      </c>
      <c r="AG13" s="48">
        <v>2049</v>
      </c>
      <c r="AH13" s="48">
        <v>2050</v>
      </c>
      <c r="AI13" s="48">
        <v>2050</v>
      </c>
      <c r="AJ13" s="48"/>
      <c r="AK13" s="48"/>
    </row>
    <row r="14" spans="1:37" ht="15" customHeight="1" thickTop="1" x14ac:dyDescent="0.35">
      <c r="B14" s="53" t="s">
        <v>137</v>
      </c>
    </row>
    <row r="15" spans="1:37" ht="15" customHeight="1" x14ac:dyDescent="0.35">
      <c r="B15" s="53" t="s">
        <v>138</v>
      </c>
    </row>
    <row r="16" spans="1:37" ht="15" customHeight="1" x14ac:dyDescent="0.45">
      <c r="A16" s="50" t="s">
        <v>139</v>
      </c>
      <c r="B16" s="54" t="s">
        <v>140</v>
      </c>
      <c r="C16" s="55">
        <v>6.6360000000000001</v>
      </c>
      <c r="D16" s="55">
        <v>6.6360000000000001</v>
      </c>
      <c r="E16" s="55">
        <v>6.6360000000000001</v>
      </c>
      <c r="F16" s="55">
        <v>6.6360000000000001</v>
      </c>
      <c r="G16" s="55">
        <v>6.6360000000000001</v>
      </c>
      <c r="H16" s="55">
        <v>6.6360000000000001</v>
      </c>
      <c r="I16" s="55">
        <v>6.6360000000000001</v>
      </c>
      <c r="J16" s="55">
        <v>6.6360000000000001</v>
      </c>
      <c r="K16" s="55">
        <v>6.6360000000000001</v>
      </c>
      <c r="L16" s="55">
        <v>6.6360000000000001</v>
      </c>
      <c r="M16" s="55">
        <v>6.6360000000000001</v>
      </c>
      <c r="N16" s="55">
        <v>6.6360000000000001</v>
      </c>
      <c r="O16" s="55">
        <v>6.6360000000000001</v>
      </c>
      <c r="P16" s="55">
        <v>6.6360000000000001</v>
      </c>
      <c r="Q16" s="55">
        <v>6.6360000000000001</v>
      </c>
      <c r="R16" s="55">
        <v>6.6360000000000001</v>
      </c>
      <c r="S16" s="55">
        <v>6.6360000000000001</v>
      </c>
      <c r="T16" s="55">
        <v>6.6360000000000001</v>
      </c>
      <c r="U16" s="55">
        <v>6.6360000000000001</v>
      </c>
      <c r="V16" s="55">
        <v>6.6360000000000001</v>
      </c>
      <c r="W16" s="55">
        <v>6.6360000000000001</v>
      </c>
      <c r="X16" s="55">
        <v>6.6360000000000001</v>
      </c>
      <c r="Y16" s="55">
        <v>6.6360000000000001</v>
      </c>
      <c r="Z16" s="55">
        <v>6.6360000000000001</v>
      </c>
      <c r="AA16" s="55">
        <v>6.6360000000000001</v>
      </c>
      <c r="AB16" s="55">
        <v>6.6360000000000001</v>
      </c>
      <c r="AC16" s="55">
        <v>6.6360000000000001</v>
      </c>
      <c r="AD16" s="55">
        <v>6.6360000000000001</v>
      </c>
      <c r="AE16" s="55">
        <v>6.6360000000000001</v>
      </c>
      <c r="AF16" s="55">
        <v>6.6360000000000001</v>
      </c>
      <c r="AG16" s="55">
        <v>6.6360000000000001</v>
      </c>
      <c r="AH16" s="55">
        <v>6.6360000000000001</v>
      </c>
      <c r="AI16" s="55">
        <v>0</v>
      </c>
      <c r="AJ16" s="55"/>
      <c r="AK16" s="56"/>
    </row>
    <row r="17" spans="1:37" ht="15" customHeight="1" x14ac:dyDescent="0.45">
      <c r="A17" s="50" t="s">
        <v>141</v>
      </c>
      <c r="B17" s="54" t="s">
        <v>142</v>
      </c>
      <c r="C17" s="55">
        <v>5.048</v>
      </c>
      <c r="D17" s="55">
        <v>5.048</v>
      </c>
      <c r="E17" s="55">
        <v>5.048</v>
      </c>
      <c r="F17" s="55">
        <v>5.048</v>
      </c>
      <c r="G17" s="55">
        <v>5.048</v>
      </c>
      <c r="H17" s="55">
        <v>5.048</v>
      </c>
      <c r="I17" s="55">
        <v>5.048</v>
      </c>
      <c r="J17" s="55">
        <v>5.048</v>
      </c>
      <c r="K17" s="55">
        <v>5.048</v>
      </c>
      <c r="L17" s="55">
        <v>5.048</v>
      </c>
      <c r="M17" s="55">
        <v>5.048</v>
      </c>
      <c r="N17" s="55">
        <v>5.048</v>
      </c>
      <c r="O17" s="55">
        <v>5.048</v>
      </c>
      <c r="P17" s="55">
        <v>5.048</v>
      </c>
      <c r="Q17" s="55">
        <v>5.048</v>
      </c>
      <c r="R17" s="55">
        <v>5.048</v>
      </c>
      <c r="S17" s="55">
        <v>5.048</v>
      </c>
      <c r="T17" s="55">
        <v>5.048</v>
      </c>
      <c r="U17" s="55">
        <v>5.048</v>
      </c>
      <c r="V17" s="55">
        <v>5.048</v>
      </c>
      <c r="W17" s="55">
        <v>5.048</v>
      </c>
      <c r="X17" s="55">
        <v>5.048</v>
      </c>
      <c r="Y17" s="55">
        <v>5.048</v>
      </c>
      <c r="Z17" s="55">
        <v>5.048</v>
      </c>
      <c r="AA17" s="55">
        <v>5.048</v>
      </c>
      <c r="AB17" s="55">
        <v>5.048</v>
      </c>
      <c r="AC17" s="55">
        <v>5.048</v>
      </c>
      <c r="AD17" s="55">
        <v>5.048</v>
      </c>
      <c r="AE17" s="55">
        <v>5.048</v>
      </c>
      <c r="AF17" s="55">
        <v>5.048</v>
      </c>
      <c r="AG17" s="55">
        <v>5.048</v>
      </c>
      <c r="AH17" s="55">
        <v>5.048</v>
      </c>
      <c r="AI17" s="55">
        <v>0</v>
      </c>
      <c r="AJ17" s="55"/>
      <c r="AK17" s="56"/>
    </row>
    <row r="18" spans="1:37" ht="15" customHeight="1" x14ac:dyDescent="0.45">
      <c r="A18" s="50" t="s">
        <v>143</v>
      </c>
      <c r="B18" s="54" t="s">
        <v>144</v>
      </c>
      <c r="C18" s="55">
        <v>5.359</v>
      </c>
      <c r="D18" s="55">
        <v>5.359</v>
      </c>
      <c r="E18" s="55">
        <v>5.359</v>
      </c>
      <c r="F18" s="55">
        <v>5.359</v>
      </c>
      <c r="G18" s="55">
        <v>5.359</v>
      </c>
      <c r="H18" s="55">
        <v>5.359</v>
      </c>
      <c r="I18" s="55">
        <v>5.359</v>
      </c>
      <c r="J18" s="55">
        <v>5.359</v>
      </c>
      <c r="K18" s="55">
        <v>5.359</v>
      </c>
      <c r="L18" s="55">
        <v>5.359</v>
      </c>
      <c r="M18" s="55">
        <v>5.359</v>
      </c>
      <c r="N18" s="55">
        <v>5.359</v>
      </c>
      <c r="O18" s="55">
        <v>5.359</v>
      </c>
      <c r="P18" s="55">
        <v>5.359</v>
      </c>
      <c r="Q18" s="55">
        <v>5.359</v>
      </c>
      <c r="R18" s="55">
        <v>5.359</v>
      </c>
      <c r="S18" s="55">
        <v>5.359</v>
      </c>
      <c r="T18" s="55">
        <v>5.359</v>
      </c>
      <c r="U18" s="55">
        <v>5.359</v>
      </c>
      <c r="V18" s="55">
        <v>5.359</v>
      </c>
      <c r="W18" s="55">
        <v>5.359</v>
      </c>
      <c r="X18" s="55">
        <v>5.359</v>
      </c>
      <c r="Y18" s="55">
        <v>5.359</v>
      </c>
      <c r="Z18" s="55">
        <v>5.359</v>
      </c>
      <c r="AA18" s="55">
        <v>5.359</v>
      </c>
      <c r="AB18" s="55">
        <v>5.359</v>
      </c>
      <c r="AC18" s="55">
        <v>5.359</v>
      </c>
      <c r="AD18" s="55">
        <v>5.359</v>
      </c>
      <c r="AE18" s="55">
        <v>5.359</v>
      </c>
      <c r="AF18" s="55">
        <v>5.359</v>
      </c>
      <c r="AG18" s="55">
        <v>5.359</v>
      </c>
      <c r="AH18" s="55">
        <v>5.359</v>
      </c>
      <c r="AI18" s="55">
        <v>0</v>
      </c>
      <c r="AJ18" s="55"/>
      <c r="AK18" s="56"/>
    </row>
    <row r="19" spans="1:37" s="82" customFormat="1" ht="15" customHeight="1" x14ac:dyDescent="0.45">
      <c r="A19" s="78" t="s">
        <v>145</v>
      </c>
      <c r="B19" s="79" t="s">
        <v>146</v>
      </c>
      <c r="C19" s="80">
        <v>5.8250000000000002</v>
      </c>
      <c r="D19" s="80">
        <v>5.8250000000000002</v>
      </c>
      <c r="E19" s="80">
        <v>5.8250000000000002</v>
      </c>
      <c r="F19" s="80">
        <v>5.8250000000000002</v>
      </c>
      <c r="G19" s="80">
        <v>5.8250000000000002</v>
      </c>
      <c r="H19" s="80">
        <v>5.8250000000000002</v>
      </c>
      <c r="I19" s="80">
        <v>5.8250000000000002</v>
      </c>
      <c r="J19" s="80">
        <v>5.8250000000000002</v>
      </c>
      <c r="K19" s="80">
        <v>5.8250000000000002</v>
      </c>
      <c r="L19" s="80">
        <v>5.8250000000000002</v>
      </c>
      <c r="M19" s="80">
        <v>5.8250000000000002</v>
      </c>
      <c r="N19" s="80">
        <v>5.8250000000000002</v>
      </c>
      <c r="O19" s="80">
        <v>5.8250000000000002</v>
      </c>
      <c r="P19" s="80">
        <v>5.8250000000000002</v>
      </c>
      <c r="Q19" s="80">
        <v>5.8250000000000002</v>
      </c>
      <c r="R19" s="80">
        <v>5.8250000000000002</v>
      </c>
      <c r="S19" s="80">
        <v>5.8250000000000002</v>
      </c>
      <c r="T19" s="80">
        <v>5.8250000000000002</v>
      </c>
      <c r="U19" s="80">
        <v>5.8250000000000002</v>
      </c>
      <c r="V19" s="80">
        <v>5.8250000000000002</v>
      </c>
      <c r="W19" s="80">
        <v>5.8250000000000002</v>
      </c>
      <c r="X19" s="80">
        <v>5.8250000000000002</v>
      </c>
      <c r="Y19" s="80">
        <v>5.8250000000000002</v>
      </c>
      <c r="Z19" s="80">
        <v>5.8250000000000002</v>
      </c>
      <c r="AA19" s="80">
        <v>5.8250000000000002</v>
      </c>
      <c r="AB19" s="80">
        <v>5.8250000000000002</v>
      </c>
      <c r="AC19" s="80">
        <v>5.8250000000000002</v>
      </c>
      <c r="AD19" s="80">
        <v>5.8250000000000002</v>
      </c>
      <c r="AE19" s="80">
        <v>5.8250000000000002</v>
      </c>
      <c r="AF19" s="80">
        <v>5.8250000000000002</v>
      </c>
      <c r="AG19" s="80">
        <v>5.8250000000000002</v>
      </c>
      <c r="AH19" s="80">
        <v>5.8250000000000002</v>
      </c>
      <c r="AI19" s="80">
        <v>0</v>
      </c>
      <c r="AJ19" s="80"/>
      <c r="AK19" s="81"/>
    </row>
    <row r="20" spans="1:37" ht="15" customHeight="1" x14ac:dyDescent="0.45">
      <c r="A20" s="50" t="s">
        <v>147</v>
      </c>
      <c r="B20" s="54" t="s">
        <v>148</v>
      </c>
      <c r="C20" s="55">
        <v>5.7744949999999999</v>
      </c>
      <c r="D20" s="55">
        <v>5.7742430000000002</v>
      </c>
      <c r="E20" s="55">
        <v>5.7732469999999996</v>
      </c>
      <c r="F20" s="55">
        <v>5.7720890000000002</v>
      </c>
      <c r="G20" s="55">
        <v>5.7720359999999999</v>
      </c>
      <c r="H20" s="55">
        <v>5.7719430000000003</v>
      </c>
      <c r="I20" s="55">
        <v>5.7717720000000003</v>
      </c>
      <c r="J20" s="55">
        <v>5.7720830000000003</v>
      </c>
      <c r="K20" s="55">
        <v>5.7723529999999998</v>
      </c>
      <c r="L20" s="55">
        <v>5.772017</v>
      </c>
      <c r="M20" s="55">
        <v>5.7714939999999997</v>
      </c>
      <c r="N20" s="55">
        <v>5.7707269999999999</v>
      </c>
      <c r="O20" s="55">
        <v>5.77121</v>
      </c>
      <c r="P20" s="55">
        <v>5.7709510000000002</v>
      </c>
      <c r="Q20" s="55">
        <v>5.771115</v>
      </c>
      <c r="R20" s="55">
        <v>5.7709299999999999</v>
      </c>
      <c r="S20" s="55">
        <v>5.7711180000000004</v>
      </c>
      <c r="T20" s="55">
        <v>5.7708060000000003</v>
      </c>
      <c r="U20" s="55">
        <v>5.7721790000000004</v>
      </c>
      <c r="V20" s="55">
        <v>5.7709479999999997</v>
      </c>
      <c r="W20" s="55">
        <v>5.7718610000000004</v>
      </c>
      <c r="X20" s="55">
        <v>5.7706200000000001</v>
      </c>
      <c r="Y20" s="55">
        <v>5.7708899999999996</v>
      </c>
      <c r="Z20" s="55">
        <v>5.7710499999999998</v>
      </c>
      <c r="AA20" s="55">
        <v>5.773028</v>
      </c>
      <c r="AB20" s="55">
        <v>5.771064</v>
      </c>
      <c r="AC20" s="55">
        <v>5.7708570000000003</v>
      </c>
      <c r="AD20" s="55">
        <v>5.7706059999999999</v>
      </c>
      <c r="AE20" s="55">
        <v>5.7724450000000003</v>
      </c>
      <c r="AF20" s="55">
        <v>5.7733189999999999</v>
      </c>
      <c r="AG20" s="55">
        <v>5.7734350000000001</v>
      </c>
      <c r="AH20" s="55">
        <v>5.7726749999999996</v>
      </c>
      <c r="AI20" s="55">
        <v>-1.0000000000000001E-5</v>
      </c>
      <c r="AJ20" s="55"/>
      <c r="AK20" s="56"/>
    </row>
    <row r="21" spans="1:37" ht="15" customHeight="1" x14ac:dyDescent="0.45">
      <c r="A21" s="50" t="s">
        <v>149</v>
      </c>
      <c r="B21" s="54" t="s">
        <v>150</v>
      </c>
      <c r="C21" s="55">
        <v>5.7744949999999999</v>
      </c>
      <c r="D21" s="55">
        <v>5.7742430000000002</v>
      </c>
      <c r="E21" s="55">
        <v>5.7732469999999996</v>
      </c>
      <c r="F21" s="55">
        <v>5.7720890000000002</v>
      </c>
      <c r="G21" s="55">
        <v>5.7720359999999999</v>
      </c>
      <c r="H21" s="55">
        <v>5.7719430000000003</v>
      </c>
      <c r="I21" s="55">
        <v>5.7717720000000003</v>
      </c>
      <c r="J21" s="55">
        <v>5.7720830000000003</v>
      </c>
      <c r="K21" s="55">
        <v>5.7723529999999998</v>
      </c>
      <c r="L21" s="55">
        <v>5.772017</v>
      </c>
      <c r="M21" s="55">
        <v>5.7714939999999997</v>
      </c>
      <c r="N21" s="55">
        <v>5.7707269999999999</v>
      </c>
      <c r="O21" s="55">
        <v>5.77121</v>
      </c>
      <c r="P21" s="55">
        <v>5.7709510000000002</v>
      </c>
      <c r="Q21" s="55">
        <v>5.771115</v>
      </c>
      <c r="R21" s="55">
        <v>5.7709299999999999</v>
      </c>
      <c r="S21" s="55">
        <v>5.7711180000000004</v>
      </c>
      <c r="T21" s="55">
        <v>5.7708060000000003</v>
      </c>
      <c r="U21" s="55">
        <v>5.7721790000000004</v>
      </c>
      <c r="V21" s="55">
        <v>5.7709479999999997</v>
      </c>
      <c r="W21" s="55">
        <v>5.7718610000000004</v>
      </c>
      <c r="X21" s="55">
        <v>5.7706200000000001</v>
      </c>
      <c r="Y21" s="55">
        <v>5.7708899999999996</v>
      </c>
      <c r="Z21" s="55">
        <v>5.7710499999999998</v>
      </c>
      <c r="AA21" s="55">
        <v>5.773028</v>
      </c>
      <c r="AB21" s="55">
        <v>5.771064</v>
      </c>
      <c r="AC21" s="55">
        <v>5.7708570000000003</v>
      </c>
      <c r="AD21" s="55">
        <v>5.7706059999999999</v>
      </c>
      <c r="AE21" s="55">
        <v>5.7724450000000003</v>
      </c>
      <c r="AF21" s="55">
        <v>5.7733189999999999</v>
      </c>
      <c r="AG21" s="55">
        <v>5.7734350000000001</v>
      </c>
      <c r="AH21" s="55">
        <v>5.7726749999999996</v>
      </c>
      <c r="AI21" s="55">
        <v>-1.0000000000000001E-5</v>
      </c>
      <c r="AJ21" s="55"/>
      <c r="AK21" s="56"/>
    </row>
    <row r="22" spans="1:37" ht="15" customHeight="1" x14ac:dyDescent="0.45">
      <c r="A22" s="50" t="s">
        <v>151</v>
      </c>
      <c r="B22" s="54" t="s">
        <v>152</v>
      </c>
      <c r="C22" s="55">
        <v>5.7744949999999999</v>
      </c>
      <c r="D22" s="55">
        <v>5.7742430000000002</v>
      </c>
      <c r="E22" s="55">
        <v>5.7732469999999996</v>
      </c>
      <c r="F22" s="55">
        <v>5.7720890000000002</v>
      </c>
      <c r="G22" s="55">
        <v>5.7720359999999999</v>
      </c>
      <c r="H22" s="55">
        <v>5.7719430000000003</v>
      </c>
      <c r="I22" s="55">
        <v>5.7717720000000003</v>
      </c>
      <c r="J22" s="55">
        <v>5.7720830000000003</v>
      </c>
      <c r="K22" s="55">
        <v>5.7723529999999998</v>
      </c>
      <c r="L22" s="55">
        <v>5.772017</v>
      </c>
      <c r="M22" s="55">
        <v>5.7714939999999997</v>
      </c>
      <c r="N22" s="55">
        <v>5.7707269999999999</v>
      </c>
      <c r="O22" s="55">
        <v>5.77121</v>
      </c>
      <c r="P22" s="55">
        <v>5.7709510000000002</v>
      </c>
      <c r="Q22" s="55">
        <v>5.771115</v>
      </c>
      <c r="R22" s="55">
        <v>5.7709299999999999</v>
      </c>
      <c r="S22" s="55">
        <v>5.7711180000000004</v>
      </c>
      <c r="T22" s="55">
        <v>5.7708060000000003</v>
      </c>
      <c r="U22" s="55">
        <v>5.7721790000000004</v>
      </c>
      <c r="V22" s="55">
        <v>5.7709479999999997</v>
      </c>
      <c r="W22" s="55">
        <v>5.7718610000000004</v>
      </c>
      <c r="X22" s="55">
        <v>5.7706200000000001</v>
      </c>
      <c r="Y22" s="55">
        <v>5.7708899999999996</v>
      </c>
      <c r="Z22" s="55">
        <v>5.7710499999999998</v>
      </c>
      <c r="AA22" s="55">
        <v>5.773028</v>
      </c>
      <c r="AB22" s="55">
        <v>5.771064</v>
      </c>
      <c r="AC22" s="55">
        <v>5.7708570000000003</v>
      </c>
      <c r="AD22" s="55">
        <v>5.7706059999999999</v>
      </c>
      <c r="AE22" s="55">
        <v>5.7724450000000003</v>
      </c>
      <c r="AF22" s="55">
        <v>5.7733189999999999</v>
      </c>
      <c r="AG22" s="55">
        <v>5.7734350000000001</v>
      </c>
      <c r="AH22" s="55">
        <v>5.7726749999999996</v>
      </c>
      <c r="AI22" s="55">
        <v>-1.0000000000000001E-5</v>
      </c>
      <c r="AJ22" s="55"/>
      <c r="AK22" s="56"/>
    </row>
    <row r="23" spans="1:37" ht="15" customHeight="1" x14ac:dyDescent="0.45">
      <c r="A23" s="50" t="s">
        <v>153</v>
      </c>
      <c r="B23" s="54" t="s">
        <v>154</v>
      </c>
      <c r="C23" s="55">
        <v>5.7744949999999999</v>
      </c>
      <c r="D23" s="55">
        <v>5.7742430000000002</v>
      </c>
      <c r="E23" s="55">
        <v>5.7732469999999996</v>
      </c>
      <c r="F23" s="55">
        <v>5.7720890000000002</v>
      </c>
      <c r="G23" s="55">
        <v>5.7720359999999999</v>
      </c>
      <c r="H23" s="55">
        <v>5.7719430000000003</v>
      </c>
      <c r="I23" s="55">
        <v>5.7717720000000003</v>
      </c>
      <c r="J23" s="55">
        <v>5.7720830000000003</v>
      </c>
      <c r="K23" s="55">
        <v>5.7723529999999998</v>
      </c>
      <c r="L23" s="55">
        <v>5.772017</v>
      </c>
      <c r="M23" s="55">
        <v>5.7714939999999997</v>
      </c>
      <c r="N23" s="55">
        <v>5.7707269999999999</v>
      </c>
      <c r="O23" s="55">
        <v>5.77121</v>
      </c>
      <c r="P23" s="55">
        <v>5.7709510000000002</v>
      </c>
      <c r="Q23" s="55">
        <v>5.771115</v>
      </c>
      <c r="R23" s="55">
        <v>5.7709299999999999</v>
      </c>
      <c r="S23" s="55">
        <v>5.7711180000000004</v>
      </c>
      <c r="T23" s="55">
        <v>5.7708060000000003</v>
      </c>
      <c r="U23" s="55">
        <v>5.7721790000000004</v>
      </c>
      <c r="V23" s="55">
        <v>5.7709479999999997</v>
      </c>
      <c r="W23" s="55">
        <v>5.7718610000000004</v>
      </c>
      <c r="X23" s="55">
        <v>5.7706200000000001</v>
      </c>
      <c r="Y23" s="55">
        <v>5.7708899999999996</v>
      </c>
      <c r="Z23" s="55">
        <v>5.7710499999999998</v>
      </c>
      <c r="AA23" s="55">
        <v>5.773028</v>
      </c>
      <c r="AB23" s="55">
        <v>5.771064</v>
      </c>
      <c r="AC23" s="55">
        <v>5.7708570000000003</v>
      </c>
      <c r="AD23" s="55">
        <v>5.7706059999999999</v>
      </c>
      <c r="AE23" s="55">
        <v>5.7724450000000003</v>
      </c>
      <c r="AF23" s="55">
        <v>5.7733189999999999</v>
      </c>
      <c r="AG23" s="55">
        <v>5.7734350000000001</v>
      </c>
      <c r="AH23" s="55">
        <v>5.7726749999999996</v>
      </c>
      <c r="AI23" s="55">
        <v>-1.0000000000000001E-5</v>
      </c>
      <c r="AJ23" s="55"/>
      <c r="AK23" s="56"/>
    </row>
    <row r="24" spans="1:37" ht="15" customHeight="1" x14ac:dyDescent="0.45">
      <c r="A24" s="50" t="s">
        <v>155</v>
      </c>
      <c r="B24" s="54" t="s">
        <v>156</v>
      </c>
      <c r="C24" s="55">
        <v>5.7744949999999999</v>
      </c>
      <c r="D24" s="55">
        <v>5.7742430000000002</v>
      </c>
      <c r="E24" s="55">
        <v>5.7732469999999996</v>
      </c>
      <c r="F24" s="55">
        <v>5.7720890000000002</v>
      </c>
      <c r="G24" s="55">
        <v>5.7720359999999999</v>
      </c>
      <c r="H24" s="55">
        <v>5.7719430000000003</v>
      </c>
      <c r="I24" s="55">
        <v>5.7717720000000003</v>
      </c>
      <c r="J24" s="55">
        <v>5.7720830000000003</v>
      </c>
      <c r="K24" s="55">
        <v>5.7723529999999998</v>
      </c>
      <c r="L24" s="55">
        <v>5.772017</v>
      </c>
      <c r="M24" s="55">
        <v>5.7714939999999997</v>
      </c>
      <c r="N24" s="55">
        <v>5.7707269999999999</v>
      </c>
      <c r="O24" s="55">
        <v>5.77121</v>
      </c>
      <c r="P24" s="55">
        <v>5.7709510000000002</v>
      </c>
      <c r="Q24" s="55">
        <v>5.771115</v>
      </c>
      <c r="R24" s="55">
        <v>5.7709299999999999</v>
      </c>
      <c r="S24" s="55">
        <v>5.7711180000000004</v>
      </c>
      <c r="T24" s="55">
        <v>5.7708060000000003</v>
      </c>
      <c r="U24" s="55">
        <v>5.7721790000000004</v>
      </c>
      <c r="V24" s="55">
        <v>5.7709479999999997</v>
      </c>
      <c r="W24" s="55">
        <v>5.7718610000000004</v>
      </c>
      <c r="X24" s="55">
        <v>5.7706200000000001</v>
      </c>
      <c r="Y24" s="55">
        <v>5.7708899999999996</v>
      </c>
      <c r="Z24" s="55">
        <v>5.7710499999999998</v>
      </c>
      <c r="AA24" s="55">
        <v>5.773028</v>
      </c>
      <c r="AB24" s="55">
        <v>5.771064</v>
      </c>
      <c r="AC24" s="55">
        <v>5.7708570000000003</v>
      </c>
      <c r="AD24" s="55">
        <v>5.7706059999999999</v>
      </c>
      <c r="AE24" s="55">
        <v>5.7724450000000003</v>
      </c>
      <c r="AF24" s="55">
        <v>5.7733189999999999</v>
      </c>
      <c r="AG24" s="55">
        <v>5.7734350000000001</v>
      </c>
      <c r="AH24" s="55">
        <v>5.7726749999999996</v>
      </c>
      <c r="AI24" s="55">
        <v>-1.0000000000000001E-5</v>
      </c>
      <c r="AJ24" s="55"/>
      <c r="AK24" s="56"/>
    </row>
    <row r="25" spans="1:37" ht="15" customHeight="1" x14ac:dyDescent="0.45">
      <c r="A25" s="50" t="s">
        <v>157</v>
      </c>
      <c r="B25" s="54" t="s">
        <v>158</v>
      </c>
      <c r="C25" s="55">
        <v>5.7744949999999999</v>
      </c>
      <c r="D25" s="55">
        <v>5.7742430000000002</v>
      </c>
      <c r="E25" s="55">
        <v>5.7732479999999997</v>
      </c>
      <c r="F25" s="55">
        <v>5.7720890000000002</v>
      </c>
      <c r="G25" s="55">
        <v>5.7720359999999999</v>
      </c>
      <c r="H25" s="55">
        <v>5.7719440000000004</v>
      </c>
      <c r="I25" s="55">
        <v>5.7717720000000003</v>
      </c>
      <c r="J25" s="55">
        <v>5.7720830000000003</v>
      </c>
      <c r="K25" s="55">
        <v>5.7723529999999998</v>
      </c>
      <c r="L25" s="55">
        <v>5.7720180000000001</v>
      </c>
      <c r="M25" s="55">
        <v>5.7714939999999997</v>
      </c>
      <c r="N25" s="55">
        <v>5.7707259999999998</v>
      </c>
      <c r="O25" s="55">
        <v>5.77121</v>
      </c>
      <c r="P25" s="55">
        <v>5.7709510000000002</v>
      </c>
      <c r="Q25" s="55">
        <v>5.771115</v>
      </c>
      <c r="R25" s="55">
        <v>5.7709299999999999</v>
      </c>
      <c r="S25" s="55">
        <v>5.7711180000000004</v>
      </c>
      <c r="T25" s="55">
        <v>5.7708060000000003</v>
      </c>
      <c r="U25" s="55">
        <v>5.7721790000000004</v>
      </c>
      <c r="V25" s="55">
        <v>5.7709479999999997</v>
      </c>
      <c r="W25" s="55">
        <v>5.7718610000000004</v>
      </c>
      <c r="X25" s="55">
        <v>5.7706200000000001</v>
      </c>
      <c r="Y25" s="55">
        <v>5.7708899999999996</v>
      </c>
      <c r="Z25" s="55">
        <v>5.7710509999999999</v>
      </c>
      <c r="AA25" s="55">
        <v>5.773028</v>
      </c>
      <c r="AB25" s="55">
        <v>5.7710629999999998</v>
      </c>
      <c r="AC25" s="55">
        <v>5.7708570000000003</v>
      </c>
      <c r="AD25" s="55">
        <v>5.770607</v>
      </c>
      <c r="AE25" s="55">
        <v>5.7724450000000003</v>
      </c>
      <c r="AF25" s="55">
        <v>5.7733179999999997</v>
      </c>
      <c r="AG25" s="55">
        <v>5.7734350000000001</v>
      </c>
      <c r="AH25" s="55">
        <v>5.7726740000000003</v>
      </c>
      <c r="AI25" s="55">
        <v>-1.0000000000000001E-5</v>
      </c>
      <c r="AJ25" s="55"/>
      <c r="AK25" s="56"/>
    </row>
    <row r="26" spans="1:37" ht="15" customHeight="1" x14ac:dyDescent="0.45">
      <c r="A26" s="50" t="s">
        <v>159</v>
      </c>
      <c r="B26" s="54" t="s">
        <v>160</v>
      </c>
      <c r="C26" s="55">
        <v>5.8170000000000002</v>
      </c>
      <c r="D26" s="55">
        <v>5.8170000000000002</v>
      </c>
      <c r="E26" s="55">
        <v>5.8170000000000002</v>
      </c>
      <c r="F26" s="55">
        <v>5.8170000000000002</v>
      </c>
      <c r="G26" s="55">
        <v>5.8170000000000002</v>
      </c>
      <c r="H26" s="55">
        <v>5.8170000000000002</v>
      </c>
      <c r="I26" s="55">
        <v>5.8170000000000002</v>
      </c>
      <c r="J26" s="55">
        <v>5.8170000000000002</v>
      </c>
      <c r="K26" s="55">
        <v>5.8170000000000002</v>
      </c>
      <c r="L26" s="55">
        <v>5.8170000000000002</v>
      </c>
      <c r="M26" s="55">
        <v>5.8170000000000002</v>
      </c>
      <c r="N26" s="55">
        <v>5.8170000000000002</v>
      </c>
      <c r="O26" s="55">
        <v>5.8170000000000002</v>
      </c>
      <c r="P26" s="55">
        <v>5.8170000000000002</v>
      </c>
      <c r="Q26" s="55">
        <v>5.8170000000000002</v>
      </c>
      <c r="R26" s="55">
        <v>5.8170000000000002</v>
      </c>
      <c r="S26" s="55">
        <v>5.8170000000000002</v>
      </c>
      <c r="T26" s="55">
        <v>5.8170000000000002</v>
      </c>
      <c r="U26" s="55">
        <v>5.8170000000000002</v>
      </c>
      <c r="V26" s="55">
        <v>5.8170000000000002</v>
      </c>
      <c r="W26" s="55">
        <v>5.8170000000000002</v>
      </c>
      <c r="X26" s="55">
        <v>5.8170000000000002</v>
      </c>
      <c r="Y26" s="55">
        <v>5.8170000000000002</v>
      </c>
      <c r="Z26" s="55">
        <v>5.8170000000000002</v>
      </c>
      <c r="AA26" s="55">
        <v>5.8170000000000002</v>
      </c>
      <c r="AB26" s="55">
        <v>5.8170000000000002</v>
      </c>
      <c r="AC26" s="55">
        <v>5.8170000000000002</v>
      </c>
      <c r="AD26" s="55">
        <v>5.8170000000000002</v>
      </c>
      <c r="AE26" s="55">
        <v>5.8170000000000002</v>
      </c>
      <c r="AF26" s="55">
        <v>5.8170000000000002</v>
      </c>
      <c r="AG26" s="55">
        <v>5.8170000000000002</v>
      </c>
      <c r="AH26" s="55">
        <v>5.8170000000000002</v>
      </c>
      <c r="AI26" s="55">
        <v>0</v>
      </c>
      <c r="AJ26" s="55"/>
      <c r="AK26" s="56"/>
    </row>
    <row r="27" spans="1:37" ht="15" customHeight="1" x14ac:dyDescent="0.45">
      <c r="A27" s="50" t="s">
        <v>161</v>
      </c>
      <c r="B27" s="54" t="s">
        <v>162</v>
      </c>
      <c r="C27" s="55">
        <v>5.77</v>
      </c>
      <c r="D27" s="55">
        <v>5.77</v>
      </c>
      <c r="E27" s="55">
        <v>5.77</v>
      </c>
      <c r="F27" s="55">
        <v>5.77</v>
      </c>
      <c r="G27" s="55">
        <v>5.77</v>
      </c>
      <c r="H27" s="55">
        <v>5.77</v>
      </c>
      <c r="I27" s="55">
        <v>5.77</v>
      </c>
      <c r="J27" s="55">
        <v>5.77</v>
      </c>
      <c r="K27" s="55">
        <v>5.77</v>
      </c>
      <c r="L27" s="55">
        <v>5.77</v>
      </c>
      <c r="M27" s="55">
        <v>5.77</v>
      </c>
      <c r="N27" s="55">
        <v>5.77</v>
      </c>
      <c r="O27" s="55">
        <v>5.77</v>
      </c>
      <c r="P27" s="55">
        <v>5.77</v>
      </c>
      <c r="Q27" s="55">
        <v>5.77</v>
      </c>
      <c r="R27" s="55">
        <v>5.77</v>
      </c>
      <c r="S27" s="55">
        <v>5.77</v>
      </c>
      <c r="T27" s="55">
        <v>5.77</v>
      </c>
      <c r="U27" s="55">
        <v>5.77</v>
      </c>
      <c r="V27" s="55">
        <v>5.77</v>
      </c>
      <c r="W27" s="55">
        <v>5.77</v>
      </c>
      <c r="X27" s="55">
        <v>5.77</v>
      </c>
      <c r="Y27" s="55">
        <v>5.77</v>
      </c>
      <c r="Z27" s="55">
        <v>5.77</v>
      </c>
      <c r="AA27" s="55">
        <v>5.77</v>
      </c>
      <c r="AB27" s="55">
        <v>5.77</v>
      </c>
      <c r="AC27" s="55">
        <v>5.77</v>
      </c>
      <c r="AD27" s="55">
        <v>5.77</v>
      </c>
      <c r="AE27" s="55">
        <v>5.77</v>
      </c>
      <c r="AF27" s="55">
        <v>5.77</v>
      </c>
      <c r="AG27" s="55">
        <v>5.77</v>
      </c>
      <c r="AH27" s="55">
        <v>5.77</v>
      </c>
      <c r="AI27" s="55">
        <v>0</v>
      </c>
      <c r="AJ27" s="55"/>
      <c r="AK27" s="56"/>
    </row>
    <row r="28" spans="1:37" ht="15" customHeight="1" x14ac:dyDescent="0.45">
      <c r="A28" s="50" t="s">
        <v>163</v>
      </c>
      <c r="B28" s="54" t="s">
        <v>164</v>
      </c>
      <c r="C28" s="55">
        <v>3.5529999999999999</v>
      </c>
      <c r="D28" s="55">
        <v>3.5529999999999999</v>
      </c>
      <c r="E28" s="55">
        <v>3.5529999999999999</v>
      </c>
      <c r="F28" s="55">
        <v>3.5529999999999999</v>
      </c>
      <c r="G28" s="55">
        <v>3.5529999999999999</v>
      </c>
      <c r="H28" s="55">
        <v>3.5529999999999999</v>
      </c>
      <c r="I28" s="55">
        <v>3.5529999999999999</v>
      </c>
      <c r="J28" s="55">
        <v>3.5529999999999999</v>
      </c>
      <c r="K28" s="55">
        <v>3.5529999999999999</v>
      </c>
      <c r="L28" s="55">
        <v>3.5529999999999999</v>
      </c>
      <c r="M28" s="55">
        <v>3.5529999999999999</v>
      </c>
      <c r="N28" s="55">
        <v>3.5529999999999999</v>
      </c>
      <c r="O28" s="55">
        <v>3.5529999999999999</v>
      </c>
      <c r="P28" s="55">
        <v>3.5529999999999999</v>
      </c>
      <c r="Q28" s="55">
        <v>3.5529999999999999</v>
      </c>
      <c r="R28" s="55">
        <v>3.5529999999999999</v>
      </c>
      <c r="S28" s="55">
        <v>3.5529999999999999</v>
      </c>
      <c r="T28" s="55">
        <v>3.5529999999999999</v>
      </c>
      <c r="U28" s="55">
        <v>3.5529999999999999</v>
      </c>
      <c r="V28" s="55">
        <v>3.5529999999999999</v>
      </c>
      <c r="W28" s="55">
        <v>3.5529999999999999</v>
      </c>
      <c r="X28" s="55">
        <v>3.5529999999999999</v>
      </c>
      <c r="Y28" s="55">
        <v>3.5529999999999999</v>
      </c>
      <c r="Z28" s="55">
        <v>3.5529999999999999</v>
      </c>
      <c r="AA28" s="55">
        <v>3.5529999999999999</v>
      </c>
      <c r="AB28" s="55">
        <v>3.5529999999999999</v>
      </c>
      <c r="AC28" s="55">
        <v>3.5529999999999999</v>
      </c>
      <c r="AD28" s="55">
        <v>3.5529999999999999</v>
      </c>
      <c r="AE28" s="55">
        <v>3.5529999999999999</v>
      </c>
      <c r="AF28" s="55">
        <v>3.5529999999999999</v>
      </c>
      <c r="AG28" s="55">
        <v>3.5529999999999999</v>
      </c>
      <c r="AH28" s="55">
        <v>3.5529999999999999</v>
      </c>
      <c r="AI28" s="55">
        <v>0</v>
      </c>
      <c r="AJ28" s="55"/>
      <c r="AK28" s="56"/>
    </row>
    <row r="29" spans="1:37" ht="15" customHeight="1" x14ac:dyDescent="0.45">
      <c r="A29" s="50" t="s">
        <v>165</v>
      </c>
      <c r="B29" s="54" t="s">
        <v>166</v>
      </c>
      <c r="C29" s="55">
        <v>3.9870130000000001</v>
      </c>
      <c r="D29" s="55">
        <v>3.9870130000000001</v>
      </c>
      <c r="E29" s="55">
        <v>3.9870130000000001</v>
      </c>
      <c r="F29" s="55">
        <v>3.9870130000000001</v>
      </c>
      <c r="G29" s="55">
        <v>3.9870130000000001</v>
      </c>
      <c r="H29" s="55">
        <v>3.9870130000000001</v>
      </c>
      <c r="I29" s="55">
        <v>3.9870130000000001</v>
      </c>
      <c r="J29" s="55">
        <v>3.9870130000000001</v>
      </c>
      <c r="K29" s="55">
        <v>3.9870130000000001</v>
      </c>
      <c r="L29" s="55">
        <v>3.9870130000000001</v>
      </c>
      <c r="M29" s="55">
        <v>3.9870130000000001</v>
      </c>
      <c r="N29" s="55">
        <v>3.9870130000000001</v>
      </c>
      <c r="O29" s="55">
        <v>3.9870130000000001</v>
      </c>
      <c r="P29" s="55">
        <v>3.9870130000000001</v>
      </c>
      <c r="Q29" s="55">
        <v>3.9870130000000001</v>
      </c>
      <c r="R29" s="55">
        <v>3.9870130000000001</v>
      </c>
      <c r="S29" s="55">
        <v>3.9870130000000001</v>
      </c>
      <c r="T29" s="55">
        <v>3.9870130000000001</v>
      </c>
      <c r="U29" s="55">
        <v>3.9870130000000001</v>
      </c>
      <c r="V29" s="55">
        <v>3.9870130000000001</v>
      </c>
      <c r="W29" s="55">
        <v>3.9870130000000001</v>
      </c>
      <c r="X29" s="55">
        <v>3.9870130000000001</v>
      </c>
      <c r="Y29" s="55">
        <v>3.9870130000000001</v>
      </c>
      <c r="Z29" s="55">
        <v>3.9870130000000001</v>
      </c>
      <c r="AA29" s="55">
        <v>3.9870130000000001</v>
      </c>
      <c r="AB29" s="55">
        <v>3.9870130000000001</v>
      </c>
      <c r="AC29" s="55">
        <v>3.9870130000000001</v>
      </c>
      <c r="AD29" s="55">
        <v>3.9870130000000001</v>
      </c>
      <c r="AE29" s="55">
        <v>3.9870130000000001</v>
      </c>
      <c r="AF29" s="55">
        <v>3.9870130000000001</v>
      </c>
      <c r="AG29" s="55">
        <v>3.9870130000000001</v>
      </c>
      <c r="AH29" s="55">
        <v>3.9870130000000001</v>
      </c>
      <c r="AI29" s="55">
        <v>0</v>
      </c>
      <c r="AJ29" s="55"/>
      <c r="AK29" s="56"/>
    </row>
    <row r="30" spans="1:37" ht="15" customHeight="1" x14ac:dyDescent="0.45">
      <c r="A30" s="50" t="s">
        <v>167</v>
      </c>
      <c r="B30" s="54" t="s">
        <v>168</v>
      </c>
      <c r="C30" s="55">
        <v>5.67</v>
      </c>
      <c r="D30" s="55">
        <v>5.67</v>
      </c>
      <c r="E30" s="55">
        <v>5.67</v>
      </c>
      <c r="F30" s="55">
        <v>5.67</v>
      </c>
      <c r="G30" s="55">
        <v>5.67</v>
      </c>
      <c r="H30" s="55">
        <v>5.67</v>
      </c>
      <c r="I30" s="55">
        <v>5.67</v>
      </c>
      <c r="J30" s="55">
        <v>5.67</v>
      </c>
      <c r="K30" s="55">
        <v>5.67</v>
      </c>
      <c r="L30" s="55">
        <v>5.67</v>
      </c>
      <c r="M30" s="55">
        <v>5.67</v>
      </c>
      <c r="N30" s="55">
        <v>5.67</v>
      </c>
      <c r="O30" s="55">
        <v>5.67</v>
      </c>
      <c r="P30" s="55">
        <v>5.67</v>
      </c>
      <c r="Q30" s="55">
        <v>5.67</v>
      </c>
      <c r="R30" s="55">
        <v>5.67</v>
      </c>
      <c r="S30" s="55">
        <v>5.67</v>
      </c>
      <c r="T30" s="55">
        <v>5.67</v>
      </c>
      <c r="U30" s="55">
        <v>5.67</v>
      </c>
      <c r="V30" s="55">
        <v>5.67</v>
      </c>
      <c r="W30" s="55">
        <v>5.67</v>
      </c>
      <c r="X30" s="55">
        <v>5.67</v>
      </c>
      <c r="Y30" s="55">
        <v>5.67</v>
      </c>
      <c r="Z30" s="55">
        <v>5.67</v>
      </c>
      <c r="AA30" s="55">
        <v>5.67</v>
      </c>
      <c r="AB30" s="55">
        <v>5.67</v>
      </c>
      <c r="AC30" s="55">
        <v>5.67</v>
      </c>
      <c r="AD30" s="55">
        <v>5.67</v>
      </c>
      <c r="AE30" s="55">
        <v>5.67</v>
      </c>
      <c r="AF30" s="55">
        <v>5.67</v>
      </c>
      <c r="AG30" s="55">
        <v>5.67</v>
      </c>
      <c r="AH30" s="55">
        <v>5.67</v>
      </c>
      <c r="AI30" s="55">
        <v>0</v>
      </c>
      <c r="AJ30" s="55"/>
      <c r="AK30" s="56"/>
    </row>
    <row r="31" spans="1:37" ht="15" customHeight="1" x14ac:dyDescent="0.45">
      <c r="A31" s="50" t="s">
        <v>169</v>
      </c>
      <c r="B31" s="54" t="s">
        <v>170</v>
      </c>
      <c r="C31" s="55">
        <v>6.0650000000000004</v>
      </c>
      <c r="D31" s="55">
        <v>6.0650000000000004</v>
      </c>
      <c r="E31" s="55">
        <v>6.0650000000000004</v>
      </c>
      <c r="F31" s="55">
        <v>6.0650000000000004</v>
      </c>
      <c r="G31" s="55">
        <v>6.0650000000000004</v>
      </c>
      <c r="H31" s="55">
        <v>6.0650000000000004</v>
      </c>
      <c r="I31" s="55">
        <v>6.0650000000000004</v>
      </c>
      <c r="J31" s="55">
        <v>6.0650000000000004</v>
      </c>
      <c r="K31" s="55">
        <v>6.0650000000000004</v>
      </c>
      <c r="L31" s="55">
        <v>6.0650000000000004</v>
      </c>
      <c r="M31" s="55">
        <v>6.0650000000000004</v>
      </c>
      <c r="N31" s="55">
        <v>6.0650000000000004</v>
      </c>
      <c r="O31" s="55">
        <v>6.0650000000000004</v>
      </c>
      <c r="P31" s="55">
        <v>6.0650000000000004</v>
      </c>
      <c r="Q31" s="55">
        <v>6.0650000000000004</v>
      </c>
      <c r="R31" s="55">
        <v>6.0650000000000004</v>
      </c>
      <c r="S31" s="55">
        <v>6.0650000000000004</v>
      </c>
      <c r="T31" s="55">
        <v>6.0650000000000004</v>
      </c>
      <c r="U31" s="55">
        <v>6.0650000000000004</v>
      </c>
      <c r="V31" s="55">
        <v>6.0650000000000004</v>
      </c>
      <c r="W31" s="55">
        <v>6.0650000000000004</v>
      </c>
      <c r="X31" s="55">
        <v>6.0650000000000004</v>
      </c>
      <c r="Y31" s="55">
        <v>6.0650000000000004</v>
      </c>
      <c r="Z31" s="55">
        <v>6.0650000000000004</v>
      </c>
      <c r="AA31" s="55">
        <v>6.0650000000000004</v>
      </c>
      <c r="AB31" s="55">
        <v>6.0650000000000004</v>
      </c>
      <c r="AC31" s="55">
        <v>6.0650000000000004</v>
      </c>
      <c r="AD31" s="55">
        <v>6.0650000000000004</v>
      </c>
      <c r="AE31" s="55">
        <v>6.0650000000000004</v>
      </c>
      <c r="AF31" s="55">
        <v>6.0650000000000004</v>
      </c>
      <c r="AG31" s="55">
        <v>6.0650000000000004</v>
      </c>
      <c r="AH31" s="55">
        <v>6.0650000000000004</v>
      </c>
      <c r="AI31" s="55">
        <v>0</v>
      </c>
      <c r="AJ31" s="55"/>
      <c r="AK31" s="56"/>
    </row>
    <row r="32" spans="1:37" ht="15" customHeight="1" x14ac:dyDescent="0.45">
      <c r="A32" s="50" t="s">
        <v>171</v>
      </c>
      <c r="B32" s="54" t="s">
        <v>172</v>
      </c>
      <c r="C32" s="55">
        <v>5.0538600000000002</v>
      </c>
      <c r="D32" s="55">
        <v>5.0535430000000003</v>
      </c>
      <c r="E32" s="55">
        <v>5.053223</v>
      </c>
      <c r="F32" s="55">
        <v>5.0529000000000002</v>
      </c>
      <c r="G32" s="55">
        <v>5.0525729999999998</v>
      </c>
      <c r="H32" s="55">
        <v>5.0522359999999997</v>
      </c>
      <c r="I32" s="55">
        <v>5.0510970000000004</v>
      </c>
      <c r="J32" s="55">
        <v>5.0498260000000004</v>
      </c>
      <c r="K32" s="55">
        <v>5.0485499999999996</v>
      </c>
      <c r="L32" s="55">
        <v>5.0474129999999997</v>
      </c>
      <c r="M32" s="55">
        <v>5.0462740000000004</v>
      </c>
      <c r="N32" s="55">
        <v>5.0450390000000001</v>
      </c>
      <c r="O32" s="55">
        <v>5.043882</v>
      </c>
      <c r="P32" s="55">
        <v>5.0427220000000004</v>
      </c>
      <c r="Q32" s="55">
        <v>5.0415729999999996</v>
      </c>
      <c r="R32" s="55">
        <v>5.0404229999999997</v>
      </c>
      <c r="S32" s="55">
        <v>5.0392700000000001</v>
      </c>
      <c r="T32" s="55">
        <v>5.038424</v>
      </c>
      <c r="U32" s="55">
        <v>5.0375779999999999</v>
      </c>
      <c r="V32" s="55">
        <v>5.0367350000000002</v>
      </c>
      <c r="W32" s="55">
        <v>5.0358960000000002</v>
      </c>
      <c r="X32" s="55">
        <v>5.0350590000000004</v>
      </c>
      <c r="Y32" s="55">
        <v>5.0343600000000004</v>
      </c>
      <c r="Z32" s="55">
        <v>5.0336629999999998</v>
      </c>
      <c r="AA32" s="55">
        <v>5.0329689999999996</v>
      </c>
      <c r="AB32" s="55">
        <v>5.032527</v>
      </c>
      <c r="AC32" s="55">
        <v>5.0320159999999996</v>
      </c>
      <c r="AD32" s="55">
        <v>5.0313330000000001</v>
      </c>
      <c r="AE32" s="55">
        <v>5.0306490000000004</v>
      </c>
      <c r="AF32" s="55">
        <v>5.0299610000000001</v>
      </c>
      <c r="AG32" s="55">
        <v>5.0292729999999999</v>
      </c>
      <c r="AH32" s="55">
        <v>5.0285859999999998</v>
      </c>
      <c r="AI32" s="55">
        <v>-1.6200000000000001E-4</v>
      </c>
      <c r="AJ32" s="55"/>
      <c r="AK32" s="56"/>
    </row>
    <row r="33" spans="1:37" ht="15" customHeight="1" x14ac:dyDescent="0.45">
      <c r="A33" s="50" t="s">
        <v>173</v>
      </c>
      <c r="B33" s="54" t="s">
        <v>174</v>
      </c>
      <c r="C33" s="55">
        <v>5.0535759999999996</v>
      </c>
      <c r="D33" s="55">
        <v>5.0532260000000004</v>
      </c>
      <c r="E33" s="55">
        <v>5.0528750000000002</v>
      </c>
      <c r="F33" s="55">
        <v>5.0525229999999999</v>
      </c>
      <c r="G33" s="55">
        <v>5.0521690000000001</v>
      </c>
      <c r="H33" s="55">
        <v>5.051812</v>
      </c>
      <c r="I33" s="55">
        <v>5.0505709999999997</v>
      </c>
      <c r="J33" s="55">
        <v>5.0491549999999998</v>
      </c>
      <c r="K33" s="55">
        <v>5.0477340000000002</v>
      </c>
      <c r="L33" s="55">
        <v>5.0464950000000002</v>
      </c>
      <c r="M33" s="55">
        <v>5.0452570000000003</v>
      </c>
      <c r="N33" s="55">
        <v>5.0439020000000001</v>
      </c>
      <c r="O33" s="55">
        <v>5.0426479999999998</v>
      </c>
      <c r="P33" s="55">
        <v>5.0413930000000002</v>
      </c>
      <c r="Q33" s="55">
        <v>5.0401559999999996</v>
      </c>
      <c r="R33" s="55">
        <v>5.0389200000000001</v>
      </c>
      <c r="S33" s="55">
        <v>5.0376839999999996</v>
      </c>
      <c r="T33" s="55">
        <v>5.0367420000000003</v>
      </c>
      <c r="U33" s="55">
        <v>5.0358000000000001</v>
      </c>
      <c r="V33" s="55">
        <v>5.0348620000000004</v>
      </c>
      <c r="W33" s="55">
        <v>5.0339280000000004</v>
      </c>
      <c r="X33" s="55">
        <v>5.0329969999999999</v>
      </c>
      <c r="Y33" s="55">
        <v>5.0322360000000002</v>
      </c>
      <c r="Z33" s="55">
        <v>5.0314759999999996</v>
      </c>
      <c r="AA33" s="55">
        <v>5.0307209999999998</v>
      </c>
      <c r="AB33" s="55">
        <v>5.0302829999999998</v>
      </c>
      <c r="AC33" s="55">
        <v>5.0297590000000003</v>
      </c>
      <c r="AD33" s="55">
        <v>5.0290160000000004</v>
      </c>
      <c r="AE33" s="55">
        <v>5.0282689999999999</v>
      </c>
      <c r="AF33" s="55">
        <v>5.0275189999999998</v>
      </c>
      <c r="AG33" s="55">
        <v>5.0267670000000004</v>
      </c>
      <c r="AH33" s="55">
        <v>5.0260189999999998</v>
      </c>
      <c r="AI33" s="55">
        <v>-1.76E-4</v>
      </c>
      <c r="AJ33" s="55"/>
      <c r="AK33" s="56"/>
    </row>
    <row r="34" spans="1:37" ht="15" customHeight="1" x14ac:dyDescent="0.45">
      <c r="A34" s="50" t="s">
        <v>175</v>
      </c>
      <c r="B34" s="54" t="s">
        <v>176</v>
      </c>
      <c r="C34" s="55">
        <v>5.0533919999999997</v>
      </c>
      <c r="D34" s="55">
        <v>5.0530220000000003</v>
      </c>
      <c r="E34" s="55">
        <v>5.052651</v>
      </c>
      <c r="F34" s="55">
        <v>5.0522799999999997</v>
      </c>
      <c r="G34" s="55">
        <v>5.0519100000000003</v>
      </c>
      <c r="H34" s="55">
        <v>5.0515400000000001</v>
      </c>
      <c r="I34" s="55">
        <v>5.0502739999999999</v>
      </c>
      <c r="J34" s="55">
        <v>5.0489230000000003</v>
      </c>
      <c r="K34" s="55">
        <v>5.0475700000000003</v>
      </c>
      <c r="L34" s="55">
        <v>5.0463040000000001</v>
      </c>
      <c r="M34" s="55">
        <v>5.0450400000000002</v>
      </c>
      <c r="N34" s="55">
        <v>5.0437209999999997</v>
      </c>
      <c r="O34" s="55">
        <v>5.0424509999999998</v>
      </c>
      <c r="P34" s="55">
        <v>5.0411809999999999</v>
      </c>
      <c r="Q34" s="55">
        <v>5.0399209999999997</v>
      </c>
      <c r="R34" s="55">
        <v>5.0386610000000003</v>
      </c>
      <c r="S34" s="55">
        <v>5.0374040000000004</v>
      </c>
      <c r="T34" s="55">
        <v>5.0365200000000003</v>
      </c>
      <c r="U34" s="55">
        <v>5.0356360000000002</v>
      </c>
      <c r="V34" s="55">
        <v>5.0347549999999996</v>
      </c>
      <c r="W34" s="55">
        <v>5.0338750000000001</v>
      </c>
      <c r="X34" s="55">
        <v>5.0329959999999998</v>
      </c>
      <c r="Y34" s="55">
        <v>5.0322180000000003</v>
      </c>
      <c r="Z34" s="55">
        <v>5.0314399999999999</v>
      </c>
      <c r="AA34" s="55">
        <v>5.0306649999999999</v>
      </c>
      <c r="AB34" s="55">
        <v>5.0300440000000002</v>
      </c>
      <c r="AC34" s="55">
        <v>5.0293799999999997</v>
      </c>
      <c r="AD34" s="55">
        <v>5.0286119999999999</v>
      </c>
      <c r="AE34" s="55">
        <v>5.0278419999999997</v>
      </c>
      <c r="AF34" s="55">
        <v>5.0270710000000003</v>
      </c>
      <c r="AG34" s="55">
        <v>5.0262969999999996</v>
      </c>
      <c r="AH34" s="55">
        <v>5.0255270000000003</v>
      </c>
      <c r="AI34" s="55">
        <v>-1.7799999999999999E-4</v>
      </c>
      <c r="AJ34" s="55"/>
      <c r="AK34" s="56"/>
    </row>
    <row r="35" spans="1:37" ht="15" customHeight="1" x14ac:dyDescent="0.45">
      <c r="A35" s="50" t="s">
        <v>177</v>
      </c>
      <c r="B35" s="54" t="s">
        <v>178</v>
      </c>
      <c r="C35" s="55">
        <v>5.2222799999999996</v>
      </c>
      <c r="D35" s="55">
        <v>5.2222799999999996</v>
      </c>
      <c r="E35" s="55">
        <v>5.2222799999999996</v>
      </c>
      <c r="F35" s="55">
        <v>5.2222799999999996</v>
      </c>
      <c r="G35" s="55">
        <v>5.2222799999999996</v>
      </c>
      <c r="H35" s="55">
        <v>5.2222799999999996</v>
      </c>
      <c r="I35" s="55">
        <v>5.2222799999999996</v>
      </c>
      <c r="J35" s="55">
        <v>5.2222799999999996</v>
      </c>
      <c r="K35" s="55">
        <v>5.2222799999999996</v>
      </c>
      <c r="L35" s="55">
        <v>5.2222799999999996</v>
      </c>
      <c r="M35" s="55">
        <v>5.2222799999999996</v>
      </c>
      <c r="N35" s="55">
        <v>5.2222799999999996</v>
      </c>
      <c r="O35" s="55">
        <v>5.2222799999999996</v>
      </c>
      <c r="P35" s="55">
        <v>5.2222799999999996</v>
      </c>
      <c r="Q35" s="55">
        <v>5.2222799999999996</v>
      </c>
      <c r="R35" s="55">
        <v>5.2222799999999996</v>
      </c>
      <c r="S35" s="55">
        <v>5.2222799999999996</v>
      </c>
      <c r="T35" s="55">
        <v>5.2222799999999996</v>
      </c>
      <c r="U35" s="55">
        <v>5.2222799999999996</v>
      </c>
      <c r="V35" s="55">
        <v>5.2222799999999996</v>
      </c>
      <c r="W35" s="55">
        <v>5.2222799999999996</v>
      </c>
      <c r="X35" s="55">
        <v>5.2222799999999996</v>
      </c>
      <c r="Y35" s="55">
        <v>5.2222799999999996</v>
      </c>
      <c r="Z35" s="55">
        <v>5.2222799999999996</v>
      </c>
      <c r="AA35" s="55">
        <v>5.2222799999999996</v>
      </c>
      <c r="AB35" s="55">
        <v>5.2222799999999996</v>
      </c>
      <c r="AC35" s="55">
        <v>5.2222799999999996</v>
      </c>
      <c r="AD35" s="55">
        <v>5.2222799999999996</v>
      </c>
      <c r="AE35" s="55">
        <v>5.2222799999999996</v>
      </c>
      <c r="AF35" s="55">
        <v>5.2222799999999996</v>
      </c>
      <c r="AG35" s="55">
        <v>5.2222799999999996</v>
      </c>
      <c r="AH35" s="55">
        <v>5.2222799999999996</v>
      </c>
      <c r="AI35" s="55">
        <v>0</v>
      </c>
      <c r="AJ35" s="55"/>
      <c r="AK35" s="56"/>
    </row>
    <row r="36" spans="1:37" ht="15" customHeight="1" x14ac:dyDescent="0.45">
      <c r="A36" s="50" t="s">
        <v>179</v>
      </c>
      <c r="B36" s="54" t="s">
        <v>180</v>
      </c>
      <c r="C36" s="55">
        <v>5.2222799999999996</v>
      </c>
      <c r="D36" s="55">
        <v>5.2222799999999996</v>
      </c>
      <c r="E36" s="55">
        <v>5.2222799999999996</v>
      </c>
      <c r="F36" s="55">
        <v>5.2222799999999996</v>
      </c>
      <c r="G36" s="55">
        <v>5.2222799999999996</v>
      </c>
      <c r="H36" s="55">
        <v>5.2222799999999996</v>
      </c>
      <c r="I36" s="55">
        <v>5.2222799999999996</v>
      </c>
      <c r="J36" s="55">
        <v>5.2222799999999996</v>
      </c>
      <c r="K36" s="55">
        <v>5.2222799999999996</v>
      </c>
      <c r="L36" s="55">
        <v>5.2222799999999996</v>
      </c>
      <c r="M36" s="55">
        <v>5.2222799999999996</v>
      </c>
      <c r="N36" s="55">
        <v>5.2222799999999996</v>
      </c>
      <c r="O36" s="55">
        <v>5.2222799999999996</v>
      </c>
      <c r="P36" s="55">
        <v>5.2222799999999996</v>
      </c>
      <c r="Q36" s="55">
        <v>5.2222799999999996</v>
      </c>
      <c r="R36" s="55">
        <v>5.2222799999999996</v>
      </c>
      <c r="S36" s="55">
        <v>5.2222799999999996</v>
      </c>
      <c r="T36" s="55">
        <v>5.2222799999999996</v>
      </c>
      <c r="U36" s="55">
        <v>5.2222799999999996</v>
      </c>
      <c r="V36" s="55">
        <v>5.2222799999999996</v>
      </c>
      <c r="W36" s="55">
        <v>5.2222799999999996</v>
      </c>
      <c r="X36" s="55">
        <v>5.2222799999999996</v>
      </c>
      <c r="Y36" s="55">
        <v>5.2222799999999996</v>
      </c>
      <c r="Z36" s="55">
        <v>5.2222799999999996</v>
      </c>
      <c r="AA36" s="55">
        <v>5.2222799999999996</v>
      </c>
      <c r="AB36" s="55">
        <v>5.2222799999999996</v>
      </c>
      <c r="AC36" s="55">
        <v>5.2222799999999996</v>
      </c>
      <c r="AD36" s="55">
        <v>5.2222799999999996</v>
      </c>
      <c r="AE36" s="55">
        <v>5.2222799999999996</v>
      </c>
      <c r="AF36" s="55">
        <v>5.2222799999999996</v>
      </c>
      <c r="AG36" s="55">
        <v>5.2222799999999996</v>
      </c>
      <c r="AH36" s="55">
        <v>5.2222799999999996</v>
      </c>
      <c r="AI36" s="55">
        <v>0</v>
      </c>
      <c r="AJ36" s="55"/>
      <c r="AK36" s="56"/>
    </row>
    <row r="37" spans="1:37" ht="15" customHeight="1" x14ac:dyDescent="0.45">
      <c r="A37" s="50" t="s">
        <v>181</v>
      </c>
      <c r="B37" s="54" t="s">
        <v>182</v>
      </c>
      <c r="C37" s="55">
        <v>4.62</v>
      </c>
      <c r="D37" s="55">
        <v>4.62</v>
      </c>
      <c r="E37" s="55">
        <v>4.62</v>
      </c>
      <c r="F37" s="55">
        <v>4.62</v>
      </c>
      <c r="G37" s="55">
        <v>4.62</v>
      </c>
      <c r="H37" s="55">
        <v>4.62</v>
      </c>
      <c r="I37" s="55">
        <v>4.62</v>
      </c>
      <c r="J37" s="55">
        <v>4.62</v>
      </c>
      <c r="K37" s="55">
        <v>4.62</v>
      </c>
      <c r="L37" s="55">
        <v>4.62</v>
      </c>
      <c r="M37" s="55">
        <v>4.62</v>
      </c>
      <c r="N37" s="55">
        <v>4.62</v>
      </c>
      <c r="O37" s="55">
        <v>4.62</v>
      </c>
      <c r="P37" s="55">
        <v>4.62</v>
      </c>
      <c r="Q37" s="55">
        <v>4.62</v>
      </c>
      <c r="R37" s="55">
        <v>4.62</v>
      </c>
      <c r="S37" s="55">
        <v>4.62</v>
      </c>
      <c r="T37" s="55">
        <v>4.62</v>
      </c>
      <c r="U37" s="55">
        <v>4.62</v>
      </c>
      <c r="V37" s="55">
        <v>4.62</v>
      </c>
      <c r="W37" s="55">
        <v>4.62</v>
      </c>
      <c r="X37" s="55">
        <v>4.62</v>
      </c>
      <c r="Y37" s="55">
        <v>4.62</v>
      </c>
      <c r="Z37" s="55">
        <v>4.62</v>
      </c>
      <c r="AA37" s="55">
        <v>4.62</v>
      </c>
      <c r="AB37" s="55">
        <v>4.62</v>
      </c>
      <c r="AC37" s="55">
        <v>4.62</v>
      </c>
      <c r="AD37" s="55">
        <v>4.62</v>
      </c>
      <c r="AE37" s="55">
        <v>4.62</v>
      </c>
      <c r="AF37" s="55">
        <v>4.62</v>
      </c>
      <c r="AG37" s="55">
        <v>4.62</v>
      </c>
      <c r="AH37" s="55">
        <v>4.62</v>
      </c>
      <c r="AI37" s="55">
        <v>0</v>
      </c>
      <c r="AJ37" s="55"/>
      <c r="AK37" s="56"/>
    </row>
    <row r="38" spans="1:37" ht="15" customHeight="1" x14ac:dyDescent="0.45">
      <c r="A38" s="50" t="s">
        <v>183</v>
      </c>
      <c r="B38" s="54" t="s">
        <v>184</v>
      </c>
      <c r="C38" s="55">
        <v>5.8</v>
      </c>
      <c r="D38" s="55">
        <v>5.8</v>
      </c>
      <c r="E38" s="55">
        <v>5.8</v>
      </c>
      <c r="F38" s="55">
        <v>5.8</v>
      </c>
      <c r="G38" s="55">
        <v>5.8</v>
      </c>
      <c r="H38" s="55">
        <v>5.8</v>
      </c>
      <c r="I38" s="55">
        <v>5.8</v>
      </c>
      <c r="J38" s="55">
        <v>5.8</v>
      </c>
      <c r="K38" s="55">
        <v>5.8</v>
      </c>
      <c r="L38" s="55">
        <v>5.8</v>
      </c>
      <c r="M38" s="55">
        <v>5.8</v>
      </c>
      <c r="N38" s="55">
        <v>5.8</v>
      </c>
      <c r="O38" s="55">
        <v>5.8</v>
      </c>
      <c r="P38" s="55">
        <v>5.8</v>
      </c>
      <c r="Q38" s="55">
        <v>5.8</v>
      </c>
      <c r="R38" s="55">
        <v>5.8</v>
      </c>
      <c r="S38" s="55">
        <v>5.8</v>
      </c>
      <c r="T38" s="55">
        <v>5.8</v>
      </c>
      <c r="U38" s="55">
        <v>5.8</v>
      </c>
      <c r="V38" s="55">
        <v>5.8</v>
      </c>
      <c r="W38" s="55">
        <v>5.8</v>
      </c>
      <c r="X38" s="55">
        <v>5.8</v>
      </c>
      <c r="Y38" s="55">
        <v>5.8</v>
      </c>
      <c r="Z38" s="55">
        <v>5.8</v>
      </c>
      <c r="AA38" s="55">
        <v>5.8</v>
      </c>
      <c r="AB38" s="55">
        <v>5.8</v>
      </c>
      <c r="AC38" s="55">
        <v>5.8</v>
      </c>
      <c r="AD38" s="55">
        <v>5.8</v>
      </c>
      <c r="AE38" s="55">
        <v>5.8</v>
      </c>
      <c r="AF38" s="55">
        <v>5.8</v>
      </c>
      <c r="AG38" s="55">
        <v>5.8</v>
      </c>
      <c r="AH38" s="55">
        <v>5.8</v>
      </c>
      <c r="AI38" s="55">
        <v>0</v>
      </c>
      <c r="AJ38" s="55"/>
      <c r="AK38" s="56"/>
    </row>
    <row r="39" spans="1:37" ht="15" customHeight="1" x14ac:dyDescent="0.45">
      <c r="A39" s="50" t="s">
        <v>185</v>
      </c>
      <c r="B39" s="54" t="s">
        <v>186</v>
      </c>
      <c r="C39" s="55">
        <v>5.4356039999999997</v>
      </c>
      <c r="D39" s="55">
        <v>5.4356039999999997</v>
      </c>
      <c r="E39" s="55">
        <v>5.4356039999999997</v>
      </c>
      <c r="F39" s="55">
        <v>5.4356039999999997</v>
      </c>
      <c r="G39" s="55">
        <v>5.4356039999999997</v>
      </c>
      <c r="H39" s="55">
        <v>5.4356039999999997</v>
      </c>
      <c r="I39" s="55">
        <v>5.4356039999999997</v>
      </c>
      <c r="J39" s="55">
        <v>5.4356039999999997</v>
      </c>
      <c r="K39" s="55">
        <v>5.4356039999999997</v>
      </c>
      <c r="L39" s="55">
        <v>5.4356039999999997</v>
      </c>
      <c r="M39" s="55">
        <v>5.4356039999999997</v>
      </c>
      <c r="N39" s="55">
        <v>5.4356039999999997</v>
      </c>
      <c r="O39" s="55">
        <v>5.4356039999999997</v>
      </c>
      <c r="P39" s="55">
        <v>5.4356039999999997</v>
      </c>
      <c r="Q39" s="55">
        <v>5.4356039999999997</v>
      </c>
      <c r="R39" s="55">
        <v>5.4356039999999997</v>
      </c>
      <c r="S39" s="55">
        <v>5.4356039999999997</v>
      </c>
      <c r="T39" s="55">
        <v>5.4356039999999997</v>
      </c>
      <c r="U39" s="55">
        <v>5.4356039999999997</v>
      </c>
      <c r="V39" s="55">
        <v>5.4356039999999997</v>
      </c>
      <c r="W39" s="55">
        <v>5.4356039999999997</v>
      </c>
      <c r="X39" s="55">
        <v>5.4356039999999997</v>
      </c>
      <c r="Y39" s="55">
        <v>5.4356039999999997</v>
      </c>
      <c r="Z39" s="55">
        <v>5.4356039999999997</v>
      </c>
      <c r="AA39" s="55">
        <v>5.4356039999999997</v>
      </c>
      <c r="AB39" s="55">
        <v>5.4356039999999997</v>
      </c>
      <c r="AC39" s="55">
        <v>5.4356039999999997</v>
      </c>
      <c r="AD39" s="55">
        <v>5.4356039999999997</v>
      </c>
      <c r="AE39" s="55">
        <v>5.4356039999999997</v>
      </c>
      <c r="AF39" s="55">
        <v>5.4356039999999997</v>
      </c>
      <c r="AG39" s="55">
        <v>5.4356039999999997</v>
      </c>
      <c r="AH39" s="55">
        <v>5.4356039999999997</v>
      </c>
      <c r="AI39" s="55">
        <v>0</v>
      </c>
      <c r="AJ39" s="55"/>
      <c r="AK39" s="56"/>
    </row>
    <row r="40" spans="1:37" ht="15" customHeight="1" x14ac:dyDescent="0.45">
      <c r="A40" s="50" t="s">
        <v>187</v>
      </c>
      <c r="B40" s="54" t="s">
        <v>188</v>
      </c>
      <c r="C40" s="55">
        <v>6.2869999999999999</v>
      </c>
      <c r="D40" s="55">
        <v>6.2869999999999999</v>
      </c>
      <c r="E40" s="55">
        <v>6.2869999999999999</v>
      </c>
      <c r="F40" s="55">
        <v>6.2869999999999999</v>
      </c>
      <c r="G40" s="55">
        <v>6.2869999999999999</v>
      </c>
      <c r="H40" s="55">
        <v>6.2869999999999999</v>
      </c>
      <c r="I40" s="55">
        <v>6.2869999999999999</v>
      </c>
      <c r="J40" s="55">
        <v>6.2869999999999999</v>
      </c>
      <c r="K40" s="55">
        <v>6.2869999999999999</v>
      </c>
      <c r="L40" s="55">
        <v>6.2869999999999999</v>
      </c>
      <c r="M40" s="55">
        <v>6.2869999999999999</v>
      </c>
      <c r="N40" s="55">
        <v>6.2869999999999999</v>
      </c>
      <c r="O40" s="55">
        <v>6.2869999999999999</v>
      </c>
      <c r="P40" s="55">
        <v>6.2869999999999999</v>
      </c>
      <c r="Q40" s="55">
        <v>6.2869999999999999</v>
      </c>
      <c r="R40" s="55">
        <v>6.2869999999999999</v>
      </c>
      <c r="S40" s="55">
        <v>6.2869999999999999</v>
      </c>
      <c r="T40" s="55">
        <v>6.2869999999999999</v>
      </c>
      <c r="U40" s="55">
        <v>6.2869999999999999</v>
      </c>
      <c r="V40" s="55">
        <v>6.2869999999999999</v>
      </c>
      <c r="W40" s="55">
        <v>6.2869999999999999</v>
      </c>
      <c r="X40" s="55">
        <v>6.2869999999999999</v>
      </c>
      <c r="Y40" s="55">
        <v>6.2869999999999999</v>
      </c>
      <c r="Z40" s="55">
        <v>6.2869999999999999</v>
      </c>
      <c r="AA40" s="55">
        <v>6.2869999999999999</v>
      </c>
      <c r="AB40" s="55">
        <v>6.2869999999999999</v>
      </c>
      <c r="AC40" s="55">
        <v>6.2869999999999999</v>
      </c>
      <c r="AD40" s="55">
        <v>6.2869999999999999</v>
      </c>
      <c r="AE40" s="55">
        <v>6.2869999999999999</v>
      </c>
      <c r="AF40" s="55">
        <v>6.2869999999999999</v>
      </c>
      <c r="AG40" s="55">
        <v>6.2869999999999999</v>
      </c>
      <c r="AH40" s="55">
        <v>6.2869999999999999</v>
      </c>
      <c r="AI40" s="55">
        <v>0</v>
      </c>
      <c r="AJ40" s="55"/>
      <c r="AK40" s="56"/>
    </row>
    <row r="41" spans="1:37" ht="15" customHeight="1" x14ac:dyDescent="0.45">
      <c r="A41" s="50" t="s">
        <v>189</v>
      </c>
      <c r="B41" s="54" t="s">
        <v>190</v>
      </c>
      <c r="C41" s="55">
        <v>6.2869999999999999</v>
      </c>
      <c r="D41" s="55">
        <v>6.2869999999999999</v>
      </c>
      <c r="E41" s="55">
        <v>6.2869999999999999</v>
      </c>
      <c r="F41" s="55">
        <v>6.2869999999999999</v>
      </c>
      <c r="G41" s="55">
        <v>6.2869999999999999</v>
      </c>
      <c r="H41" s="55">
        <v>6.2869999999999999</v>
      </c>
      <c r="I41" s="55">
        <v>6.2869999999999999</v>
      </c>
      <c r="J41" s="55">
        <v>6.2869999999999999</v>
      </c>
      <c r="K41" s="55">
        <v>6.2869999999999999</v>
      </c>
      <c r="L41" s="55">
        <v>6.2869999999999999</v>
      </c>
      <c r="M41" s="55">
        <v>6.2869999999999999</v>
      </c>
      <c r="N41" s="55">
        <v>6.2869999999999999</v>
      </c>
      <c r="O41" s="55">
        <v>6.2869999999999999</v>
      </c>
      <c r="P41" s="55">
        <v>6.2869999999999999</v>
      </c>
      <c r="Q41" s="55">
        <v>6.2869999999999999</v>
      </c>
      <c r="R41" s="55">
        <v>6.2869999999999999</v>
      </c>
      <c r="S41" s="55">
        <v>6.2869999999999999</v>
      </c>
      <c r="T41" s="55">
        <v>6.2869999999999999</v>
      </c>
      <c r="U41" s="55">
        <v>6.2869999999999999</v>
      </c>
      <c r="V41" s="55">
        <v>6.2869999999999999</v>
      </c>
      <c r="W41" s="55">
        <v>6.2869999999999999</v>
      </c>
      <c r="X41" s="55">
        <v>6.2869999999999999</v>
      </c>
      <c r="Y41" s="55">
        <v>6.2869999999999999</v>
      </c>
      <c r="Z41" s="55">
        <v>6.2869999999999999</v>
      </c>
      <c r="AA41" s="55">
        <v>6.2869999999999999</v>
      </c>
      <c r="AB41" s="55">
        <v>6.2869999999999999</v>
      </c>
      <c r="AC41" s="55">
        <v>6.2869999999999999</v>
      </c>
      <c r="AD41" s="55">
        <v>6.2869999999999999</v>
      </c>
      <c r="AE41" s="55">
        <v>6.2869999999999999</v>
      </c>
      <c r="AF41" s="55">
        <v>6.2869999999999999</v>
      </c>
      <c r="AG41" s="55">
        <v>6.2869999999999999</v>
      </c>
      <c r="AH41" s="55">
        <v>6.2869999999999999</v>
      </c>
      <c r="AI41" s="55">
        <v>0</v>
      </c>
      <c r="AJ41" s="55"/>
      <c r="AK41" s="56"/>
    </row>
    <row r="42" spans="1:37" ht="15" customHeight="1" x14ac:dyDescent="0.45">
      <c r="A42" s="50" t="s">
        <v>191</v>
      </c>
      <c r="B42" s="54" t="s">
        <v>192</v>
      </c>
      <c r="C42" s="55">
        <v>6.2869999999999999</v>
      </c>
      <c r="D42" s="55">
        <v>6.2869999999999999</v>
      </c>
      <c r="E42" s="55">
        <v>6.2869999999999999</v>
      </c>
      <c r="F42" s="55">
        <v>6.2869999999999999</v>
      </c>
      <c r="G42" s="55">
        <v>6.2869999999999999</v>
      </c>
      <c r="H42" s="55">
        <v>6.2869999999999999</v>
      </c>
      <c r="I42" s="55">
        <v>6.2869999999999999</v>
      </c>
      <c r="J42" s="55">
        <v>6.2869999999999999</v>
      </c>
      <c r="K42" s="55">
        <v>6.2869999999999999</v>
      </c>
      <c r="L42" s="55">
        <v>6.2869999999999999</v>
      </c>
      <c r="M42" s="55">
        <v>6.2869999999999999</v>
      </c>
      <c r="N42" s="55">
        <v>6.2869999999999999</v>
      </c>
      <c r="O42" s="55">
        <v>6.2869999999999999</v>
      </c>
      <c r="P42" s="55">
        <v>6.2869999999999999</v>
      </c>
      <c r="Q42" s="55">
        <v>6.2869999999999999</v>
      </c>
      <c r="R42" s="55">
        <v>6.2869999999999999</v>
      </c>
      <c r="S42" s="55">
        <v>6.2869999999999999</v>
      </c>
      <c r="T42" s="55">
        <v>6.2869999999999999</v>
      </c>
      <c r="U42" s="55">
        <v>6.2869999999999999</v>
      </c>
      <c r="V42" s="55">
        <v>6.2869999999999999</v>
      </c>
      <c r="W42" s="55">
        <v>6.2869999999999999</v>
      </c>
      <c r="X42" s="55">
        <v>6.2869999999999999</v>
      </c>
      <c r="Y42" s="55">
        <v>6.2869999999999999</v>
      </c>
      <c r="Z42" s="55">
        <v>6.2869999999999999</v>
      </c>
      <c r="AA42" s="55">
        <v>6.2869999999999999</v>
      </c>
      <c r="AB42" s="55">
        <v>6.2869999999999999</v>
      </c>
      <c r="AC42" s="55">
        <v>6.2869999999999999</v>
      </c>
      <c r="AD42" s="55">
        <v>6.2869999999999999</v>
      </c>
      <c r="AE42" s="55">
        <v>6.2869999999999999</v>
      </c>
      <c r="AF42" s="55">
        <v>6.2869999999999999</v>
      </c>
      <c r="AG42" s="55">
        <v>6.2869999999999999</v>
      </c>
      <c r="AH42" s="55">
        <v>6.2869999999999999</v>
      </c>
      <c r="AI42" s="55">
        <v>0</v>
      </c>
      <c r="AJ42" s="55"/>
      <c r="AK42" s="56"/>
    </row>
    <row r="43" spans="1:37" ht="15" customHeight="1" x14ac:dyDescent="0.45">
      <c r="A43" s="50" t="s">
        <v>193</v>
      </c>
      <c r="B43" s="54" t="s">
        <v>194</v>
      </c>
      <c r="C43" s="55">
        <v>6.1537940000000004</v>
      </c>
      <c r="D43" s="55">
        <v>6.1942349999999999</v>
      </c>
      <c r="E43" s="55">
        <v>6.1891249999999998</v>
      </c>
      <c r="F43" s="55">
        <v>6.1852559999999999</v>
      </c>
      <c r="G43" s="55">
        <v>6.178966</v>
      </c>
      <c r="H43" s="55">
        <v>6.1728430000000003</v>
      </c>
      <c r="I43" s="55">
        <v>6.1658229999999996</v>
      </c>
      <c r="J43" s="55">
        <v>6.1576909999999998</v>
      </c>
      <c r="K43" s="55">
        <v>6.1587500000000004</v>
      </c>
      <c r="L43" s="55">
        <v>6.159815</v>
      </c>
      <c r="M43" s="55">
        <v>6.1608869999999998</v>
      </c>
      <c r="N43" s="55">
        <v>6.1629860000000001</v>
      </c>
      <c r="O43" s="55">
        <v>6.1630510000000003</v>
      </c>
      <c r="P43" s="55">
        <v>6.1646409999999996</v>
      </c>
      <c r="Q43" s="55">
        <v>6.1652430000000003</v>
      </c>
      <c r="R43" s="55">
        <v>6.1663500000000004</v>
      </c>
      <c r="S43" s="55">
        <v>6.1674639999999998</v>
      </c>
      <c r="T43" s="55">
        <v>6.1685860000000003</v>
      </c>
      <c r="U43" s="55">
        <v>6.1697150000000001</v>
      </c>
      <c r="V43" s="55">
        <v>6.1708509999999999</v>
      </c>
      <c r="W43" s="55">
        <v>6.1719949999999999</v>
      </c>
      <c r="X43" s="55">
        <v>6.1731449999999999</v>
      </c>
      <c r="Y43" s="55">
        <v>6.1742290000000004</v>
      </c>
      <c r="Z43" s="55">
        <v>6.1753960000000001</v>
      </c>
      <c r="AA43" s="55">
        <v>6.1765720000000002</v>
      </c>
      <c r="AB43" s="55">
        <v>6.1777540000000002</v>
      </c>
      <c r="AC43" s="55">
        <v>6.1789449999999997</v>
      </c>
      <c r="AD43" s="55">
        <v>6.1801440000000003</v>
      </c>
      <c r="AE43" s="55">
        <v>6.1813520000000004</v>
      </c>
      <c r="AF43" s="55">
        <v>6.1825669999999997</v>
      </c>
      <c r="AG43" s="55">
        <v>6.1837910000000003</v>
      </c>
      <c r="AH43" s="55">
        <v>6.1850230000000002</v>
      </c>
      <c r="AI43" s="55">
        <v>1.63E-4</v>
      </c>
      <c r="AJ43" s="55"/>
      <c r="AK43" s="56"/>
    </row>
    <row r="44" spans="1:37" ht="15" customHeight="1" x14ac:dyDescent="0.45">
      <c r="A44" s="50" t="s">
        <v>195</v>
      </c>
      <c r="B44" s="54" t="s">
        <v>196</v>
      </c>
      <c r="C44" s="55">
        <v>5.1224769999999999</v>
      </c>
      <c r="D44" s="55">
        <v>5.0728400000000002</v>
      </c>
      <c r="E44" s="55">
        <v>5.1126719999999999</v>
      </c>
      <c r="F44" s="55">
        <v>5.1078010000000003</v>
      </c>
      <c r="G44" s="55">
        <v>5.1062950000000003</v>
      </c>
      <c r="H44" s="55">
        <v>5.1029629999999999</v>
      </c>
      <c r="I44" s="55">
        <v>5.1017799999999998</v>
      </c>
      <c r="J44" s="55">
        <v>5.1008440000000004</v>
      </c>
      <c r="K44" s="55">
        <v>5.0976090000000003</v>
      </c>
      <c r="L44" s="55">
        <v>5.0971089999999997</v>
      </c>
      <c r="M44" s="55">
        <v>5.0954790000000001</v>
      </c>
      <c r="N44" s="55">
        <v>5.0949309999999999</v>
      </c>
      <c r="O44" s="55">
        <v>5.0934990000000004</v>
      </c>
      <c r="P44" s="55">
        <v>5.0921919999999998</v>
      </c>
      <c r="Q44" s="55">
        <v>5.0898009999999996</v>
      </c>
      <c r="R44" s="55">
        <v>5.0900939999999997</v>
      </c>
      <c r="S44" s="55">
        <v>5.0890129999999996</v>
      </c>
      <c r="T44" s="55">
        <v>5.0869249999999999</v>
      </c>
      <c r="U44" s="55">
        <v>5.0863620000000003</v>
      </c>
      <c r="V44" s="55">
        <v>5.0856899999999996</v>
      </c>
      <c r="W44" s="55">
        <v>5.084962</v>
      </c>
      <c r="X44" s="55">
        <v>5.0830450000000003</v>
      </c>
      <c r="Y44" s="55">
        <v>5.0831059999999999</v>
      </c>
      <c r="Z44" s="55">
        <v>5.082249</v>
      </c>
      <c r="AA44" s="55">
        <v>5.082109</v>
      </c>
      <c r="AB44" s="55">
        <v>5.0817680000000003</v>
      </c>
      <c r="AC44" s="55">
        <v>5.0824860000000003</v>
      </c>
      <c r="AD44" s="55">
        <v>5.0815760000000001</v>
      </c>
      <c r="AE44" s="55">
        <v>5.0818589999999997</v>
      </c>
      <c r="AF44" s="55">
        <v>5.0821160000000001</v>
      </c>
      <c r="AG44" s="55">
        <v>5.0816090000000003</v>
      </c>
      <c r="AH44" s="55">
        <v>5.0825779999999998</v>
      </c>
      <c r="AI44" s="55">
        <v>-2.52E-4</v>
      </c>
      <c r="AJ44" s="55"/>
      <c r="AK44" s="56"/>
    </row>
    <row r="45" spans="1:37" ht="15" customHeight="1" x14ac:dyDescent="0.45">
      <c r="A45" s="50" t="s">
        <v>197</v>
      </c>
      <c r="B45" s="54" t="s">
        <v>198</v>
      </c>
      <c r="C45" s="55">
        <v>5.8263579999999999</v>
      </c>
      <c r="D45" s="55">
        <v>5.9041889999999997</v>
      </c>
      <c r="E45" s="55">
        <v>5.8242399999999996</v>
      </c>
      <c r="F45" s="55">
        <v>5.8218940000000003</v>
      </c>
      <c r="G45" s="55">
        <v>5.809876</v>
      </c>
      <c r="H45" s="55">
        <v>5.8119930000000002</v>
      </c>
      <c r="I45" s="55">
        <v>5.793793</v>
      </c>
      <c r="J45" s="55">
        <v>5.8059700000000003</v>
      </c>
      <c r="K45" s="55">
        <v>5.8239140000000003</v>
      </c>
      <c r="L45" s="55">
        <v>5.8277539999999997</v>
      </c>
      <c r="M45" s="55">
        <v>5.8407840000000002</v>
      </c>
      <c r="N45" s="55">
        <v>5.8548770000000001</v>
      </c>
      <c r="O45" s="55">
        <v>5.8672399999999998</v>
      </c>
      <c r="P45" s="55">
        <v>5.8402649999999996</v>
      </c>
      <c r="Q45" s="55">
        <v>5.7788940000000002</v>
      </c>
      <c r="R45" s="55">
        <v>5.729787</v>
      </c>
      <c r="S45" s="55">
        <v>5.7048969999999999</v>
      </c>
      <c r="T45" s="55">
        <v>5.6519029999999999</v>
      </c>
      <c r="U45" s="55">
        <v>5.6004529999999999</v>
      </c>
      <c r="V45" s="55">
        <v>5.5453979999999996</v>
      </c>
      <c r="W45" s="55">
        <v>5.5111169999999996</v>
      </c>
      <c r="X45" s="55">
        <v>5.4868769999999998</v>
      </c>
      <c r="Y45" s="55">
        <v>5.4686709999999996</v>
      </c>
      <c r="Z45" s="55">
        <v>5.4392440000000004</v>
      </c>
      <c r="AA45" s="55">
        <v>5.4079420000000002</v>
      </c>
      <c r="AB45" s="55">
        <v>5.3613350000000004</v>
      </c>
      <c r="AC45" s="55">
        <v>5.3228869999999997</v>
      </c>
      <c r="AD45" s="55">
        <v>5.2692690000000004</v>
      </c>
      <c r="AE45" s="55">
        <v>5.2337259999999999</v>
      </c>
      <c r="AF45" s="55">
        <v>5.2014610000000001</v>
      </c>
      <c r="AG45" s="55">
        <v>5.1492509999999996</v>
      </c>
      <c r="AH45" s="55">
        <v>5.068886</v>
      </c>
      <c r="AI45" s="55">
        <v>-4.483E-3</v>
      </c>
      <c r="AJ45" s="55"/>
      <c r="AK45" s="56"/>
    </row>
    <row r="46" spans="1:37" ht="15" customHeight="1" x14ac:dyDescent="0.45">
      <c r="A46" s="50" t="s">
        <v>199</v>
      </c>
      <c r="B46" s="54" t="s">
        <v>200</v>
      </c>
      <c r="C46" s="55">
        <v>5.1003509999999999</v>
      </c>
      <c r="D46" s="55">
        <v>5.19095</v>
      </c>
      <c r="E46" s="55">
        <v>5.1385969999999999</v>
      </c>
      <c r="F46" s="55">
        <v>5.0894640000000004</v>
      </c>
      <c r="G46" s="55">
        <v>5.1046940000000003</v>
      </c>
      <c r="H46" s="55">
        <v>5.1345169999999998</v>
      </c>
      <c r="I46" s="55">
        <v>5.1068559999999996</v>
      </c>
      <c r="J46" s="55">
        <v>5.1006679999999998</v>
      </c>
      <c r="K46" s="55">
        <v>5.0762419999999997</v>
      </c>
      <c r="L46" s="55">
        <v>5.06989</v>
      </c>
      <c r="M46" s="55">
        <v>5.0632720000000004</v>
      </c>
      <c r="N46" s="55">
        <v>5.0576210000000001</v>
      </c>
      <c r="O46" s="55">
        <v>5.0721869999999996</v>
      </c>
      <c r="P46" s="55">
        <v>5.0770879999999998</v>
      </c>
      <c r="Q46" s="55">
        <v>5.0616960000000004</v>
      </c>
      <c r="R46" s="55">
        <v>5.0570649999999997</v>
      </c>
      <c r="S46" s="55">
        <v>5.0569649999999999</v>
      </c>
      <c r="T46" s="55">
        <v>5.04183</v>
      </c>
      <c r="U46" s="55">
        <v>5.0463060000000004</v>
      </c>
      <c r="V46" s="55">
        <v>5.0448180000000002</v>
      </c>
      <c r="W46" s="55">
        <v>5.040044</v>
      </c>
      <c r="X46" s="55">
        <v>5.03599</v>
      </c>
      <c r="Y46" s="55">
        <v>5.0402969999999998</v>
      </c>
      <c r="Z46" s="55">
        <v>5.0372620000000001</v>
      </c>
      <c r="AA46" s="55">
        <v>5.0313840000000001</v>
      </c>
      <c r="AB46" s="55">
        <v>5.0328020000000002</v>
      </c>
      <c r="AC46" s="55">
        <v>5.0314100000000002</v>
      </c>
      <c r="AD46" s="55">
        <v>5.0186840000000004</v>
      </c>
      <c r="AE46" s="55">
        <v>5.0126299999999997</v>
      </c>
      <c r="AF46" s="55">
        <v>5.0103220000000004</v>
      </c>
      <c r="AG46" s="55">
        <v>5.0025890000000004</v>
      </c>
      <c r="AH46" s="55">
        <v>4.9924799999999996</v>
      </c>
      <c r="AI46" s="55">
        <v>-6.8900000000000005E-4</v>
      </c>
      <c r="AJ46" s="55"/>
      <c r="AK46" s="56"/>
    </row>
    <row r="47" spans="1:37" ht="15" customHeight="1" x14ac:dyDescent="0.35">
      <c r="B47" s="57" t="s">
        <v>201</v>
      </c>
    </row>
    <row r="48" spans="1:37" ht="15" customHeight="1" x14ac:dyDescent="0.45">
      <c r="A48" s="50" t="s">
        <v>202</v>
      </c>
      <c r="B48" s="54" t="s">
        <v>203</v>
      </c>
      <c r="C48" s="55">
        <v>5.7225630000000001</v>
      </c>
      <c r="D48" s="55">
        <v>5.7135199999999999</v>
      </c>
      <c r="E48" s="55">
        <v>5.7066689999999998</v>
      </c>
      <c r="F48" s="55">
        <v>5.7040249999999997</v>
      </c>
      <c r="G48" s="55">
        <v>5.7033769999999997</v>
      </c>
      <c r="H48" s="55">
        <v>5.7028970000000001</v>
      </c>
      <c r="I48" s="55">
        <v>5.7026890000000003</v>
      </c>
      <c r="J48" s="55">
        <v>5.7037319999999996</v>
      </c>
      <c r="K48" s="55">
        <v>5.7036410000000002</v>
      </c>
      <c r="L48" s="55">
        <v>5.702661</v>
      </c>
      <c r="M48" s="55">
        <v>5.7016349999999996</v>
      </c>
      <c r="N48" s="55">
        <v>5.7014750000000003</v>
      </c>
      <c r="O48" s="55">
        <v>5.7014170000000002</v>
      </c>
      <c r="P48" s="55">
        <v>5.7022620000000002</v>
      </c>
      <c r="Q48" s="55">
        <v>5.7015190000000002</v>
      </c>
      <c r="R48" s="55">
        <v>5.7000719999999996</v>
      </c>
      <c r="S48" s="55">
        <v>5.6984190000000003</v>
      </c>
      <c r="T48" s="55">
        <v>5.6941290000000002</v>
      </c>
      <c r="U48" s="55">
        <v>5.6900560000000002</v>
      </c>
      <c r="V48" s="55">
        <v>5.6877740000000001</v>
      </c>
      <c r="W48" s="55">
        <v>5.6851589999999996</v>
      </c>
      <c r="X48" s="55">
        <v>5.6867020000000004</v>
      </c>
      <c r="Y48" s="55">
        <v>5.6863799999999998</v>
      </c>
      <c r="Z48" s="55">
        <v>5.6841920000000004</v>
      </c>
      <c r="AA48" s="55">
        <v>5.6826610000000004</v>
      </c>
      <c r="AB48" s="55">
        <v>5.6813339999999997</v>
      </c>
      <c r="AC48" s="55">
        <v>5.6790409999999998</v>
      </c>
      <c r="AD48" s="55">
        <v>5.6805690000000002</v>
      </c>
      <c r="AE48" s="55">
        <v>5.6807049999999997</v>
      </c>
      <c r="AF48" s="55">
        <v>5.6790890000000003</v>
      </c>
      <c r="AG48" s="55">
        <v>5.6771739999999999</v>
      </c>
      <c r="AH48" s="55">
        <v>5.6792730000000002</v>
      </c>
      <c r="AI48" s="55">
        <v>-2.4499999999999999E-4</v>
      </c>
      <c r="AJ48" s="55"/>
      <c r="AK48" s="56"/>
    </row>
    <row r="49" spans="1:37" ht="15" customHeight="1" x14ac:dyDescent="0.45">
      <c r="A49" s="50" t="s">
        <v>204</v>
      </c>
      <c r="B49" s="54" t="s">
        <v>205</v>
      </c>
      <c r="C49" s="55">
        <v>6.1305240000000003</v>
      </c>
      <c r="D49" s="55">
        <v>6.0841839999999996</v>
      </c>
      <c r="E49" s="55">
        <v>6.1114680000000003</v>
      </c>
      <c r="F49" s="55">
        <v>6.1130810000000002</v>
      </c>
      <c r="G49" s="55">
        <v>6.1187690000000003</v>
      </c>
      <c r="H49" s="55">
        <v>6.1226190000000003</v>
      </c>
      <c r="I49" s="55">
        <v>6.1158640000000002</v>
      </c>
      <c r="J49" s="55">
        <v>6.1192359999999999</v>
      </c>
      <c r="K49" s="55">
        <v>6.0960320000000001</v>
      </c>
      <c r="L49" s="55">
        <v>6.1291450000000003</v>
      </c>
      <c r="M49" s="55">
        <v>6.1319280000000003</v>
      </c>
      <c r="N49" s="55">
        <v>6.1168149999999999</v>
      </c>
      <c r="O49" s="55">
        <v>6.1202009999999998</v>
      </c>
      <c r="P49" s="55">
        <v>6.1327100000000003</v>
      </c>
      <c r="Q49" s="55">
        <v>6.0933419999999998</v>
      </c>
      <c r="R49" s="55">
        <v>6.118341</v>
      </c>
      <c r="S49" s="55">
        <v>6.1207529999999997</v>
      </c>
      <c r="T49" s="55">
        <v>6.1004300000000002</v>
      </c>
      <c r="U49" s="55">
        <v>6.1117100000000004</v>
      </c>
      <c r="V49" s="55">
        <v>6.1130500000000003</v>
      </c>
      <c r="W49" s="55">
        <v>6.1149480000000001</v>
      </c>
      <c r="X49" s="55">
        <v>6.1079689999999998</v>
      </c>
      <c r="Y49" s="55">
        <v>6.1098429999999997</v>
      </c>
      <c r="Z49" s="55">
        <v>6.1069060000000004</v>
      </c>
      <c r="AA49" s="55">
        <v>6.1139299999999999</v>
      </c>
      <c r="AB49" s="55">
        <v>6.1133459999999999</v>
      </c>
      <c r="AC49" s="55">
        <v>6.1226659999999997</v>
      </c>
      <c r="AD49" s="55">
        <v>6.1077810000000001</v>
      </c>
      <c r="AE49" s="55">
        <v>6.1212419999999996</v>
      </c>
      <c r="AF49" s="55">
        <v>6.1231780000000002</v>
      </c>
      <c r="AG49" s="55">
        <v>6.1245859999999999</v>
      </c>
      <c r="AH49" s="55">
        <v>6.1286420000000001</v>
      </c>
      <c r="AI49" s="55">
        <v>-1.0000000000000001E-5</v>
      </c>
      <c r="AJ49" s="55"/>
      <c r="AK49" s="56"/>
    </row>
    <row r="50" spans="1:37" ht="15" customHeight="1" x14ac:dyDescent="0.45">
      <c r="A50" s="50" t="s">
        <v>206</v>
      </c>
      <c r="B50" s="54" t="s">
        <v>207</v>
      </c>
      <c r="C50" s="55">
        <v>5.5622879999999997</v>
      </c>
      <c r="D50" s="55">
        <v>5.5690999999999997</v>
      </c>
      <c r="E50" s="55">
        <v>5.5702199999999999</v>
      </c>
      <c r="F50" s="55">
        <v>5.5708989999999998</v>
      </c>
      <c r="G50" s="55">
        <v>5.5714829999999997</v>
      </c>
      <c r="H50" s="55">
        <v>5.5738000000000003</v>
      </c>
      <c r="I50" s="55">
        <v>5.5713730000000004</v>
      </c>
      <c r="J50" s="55">
        <v>5.5731999999999999</v>
      </c>
      <c r="K50" s="55">
        <v>5.572146</v>
      </c>
      <c r="L50" s="55">
        <v>5.5723079999999996</v>
      </c>
      <c r="M50" s="55">
        <v>5.5719799999999999</v>
      </c>
      <c r="N50" s="55">
        <v>5.5709470000000003</v>
      </c>
      <c r="O50" s="55">
        <v>5.5701020000000003</v>
      </c>
      <c r="P50" s="55">
        <v>5.5705920000000004</v>
      </c>
      <c r="Q50" s="55">
        <v>5.5700130000000003</v>
      </c>
      <c r="R50" s="55">
        <v>5.5710829999999998</v>
      </c>
      <c r="S50" s="55">
        <v>5.5704479999999998</v>
      </c>
      <c r="T50" s="55">
        <v>5.5693380000000001</v>
      </c>
      <c r="U50" s="55">
        <v>5.5705989999999996</v>
      </c>
      <c r="V50" s="55">
        <v>5.5686720000000003</v>
      </c>
      <c r="W50" s="55">
        <v>5.5678140000000003</v>
      </c>
      <c r="X50" s="55">
        <v>5.5768750000000002</v>
      </c>
      <c r="Y50" s="55">
        <v>5.584314</v>
      </c>
      <c r="Z50" s="55">
        <v>5.5797660000000002</v>
      </c>
      <c r="AA50" s="55">
        <v>5.5762309999999999</v>
      </c>
      <c r="AB50" s="55">
        <v>5.5726979999999999</v>
      </c>
      <c r="AC50" s="55">
        <v>5.569394</v>
      </c>
      <c r="AD50" s="55">
        <v>5.5642170000000002</v>
      </c>
      <c r="AE50" s="55">
        <v>5.5674640000000002</v>
      </c>
      <c r="AF50" s="55">
        <v>5.567901</v>
      </c>
      <c r="AG50" s="55">
        <v>5.5662229999999999</v>
      </c>
      <c r="AH50" s="55">
        <v>5.5511530000000002</v>
      </c>
      <c r="AI50" s="55">
        <v>-6.4999999999999994E-5</v>
      </c>
      <c r="AJ50" s="55"/>
      <c r="AK50" s="56"/>
    </row>
    <row r="51" spans="1:37" ht="15" customHeight="1" x14ac:dyDescent="0.45">
      <c r="A51" s="50" t="s">
        <v>208</v>
      </c>
      <c r="B51" s="54" t="s">
        <v>209</v>
      </c>
      <c r="C51" s="55">
        <v>3.682947</v>
      </c>
      <c r="D51" s="55">
        <v>3.663116</v>
      </c>
      <c r="E51" s="55">
        <v>3.6539239999999999</v>
      </c>
      <c r="F51" s="55">
        <v>3.6615139999999999</v>
      </c>
      <c r="G51" s="55">
        <v>3.6598320000000002</v>
      </c>
      <c r="H51" s="55">
        <v>3.6557029999999999</v>
      </c>
      <c r="I51" s="55">
        <v>3.6514099999999998</v>
      </c>
      <c r="J51" s="55">
        <v>3.6476039999999998</v>
      </c>
      <c r="K51" s="55">
        <v>3.6431520000000002</v>
      </c>
      <c r="L51" s="55">
        <v>3.6405989999999999</v>
      </c>
      <c r="M51" s="55">
        <v>3.6389610000000001</v>
      </c>
      <c r="N51" s="55">
        <v>3.63795</v>
      </c>
      <c r="O51" s="55">
        <v>3.636663</v>
      </c>
      <c r="P51" s="55">
        <v>3.6371530000000001</v>
      </c>
      <c r="Q51" s="55">
        <v>3.6371120000000001</v>
      </c>
      <c r="R51" s="55">
        <v>3.6364209999999999</v>
      </c>
      <c r="S51" s="55">
        <v>3.6349469999999999</v>
      </c>
      <c r="T51" s="55">
        <v>3.6349290000000001</v>
      </c>
      <c r="U51" s="55">
        <v>3.6341160000000001</v>
      </c>
      <c r="V51" s="55">
        <v>3.6343890000000001</v>
      </c>
      <c r="W51" s="55">
        <v>3.634512</v>
      </c>
      <c r="X51" s="55">
        <v>3.636323</v>
      </c>
      <c r="Y51" s="55">
        <v>3.6369690000000001</v>
      </c>
      <c r="Z51" s="55">
        <v>3.6368309999999999</v>
      </c>
      <c r="AA51" s="55">
        <v>3.6374430000000002</v>
      </c>
      <c r="AB51" s="55">
        <v>3.6377199999999998</v>
      </c>
      <c r="AC51" s="55">
        <v>3.6380490000000001</v>
      </c>
      <c r="AD51" s="55">
        <v>3.6380089999999998</v>
      </c>
      <c r="AE51" s="55">
        <v>3.6372040000000001</v>
      </c>
      <c r="AF51" s="55">
        <v>3.6359210000000002</v>
      </c>
      <c r="AG51" s="55">
        <v>3.6357270000000002</v>
      </c>
      <c r="AH51" s="55">
        <v>3.6351249999999999</v>
      </c>
      <c r="AI51" s="55">
        <v>-4.2200000000000001E-4</v>
      </c>
      <c r="AJ51" s="55"/>
      <c r="AK51" s="56"/>
    </row>
    <row r="53" spans="1:37" ht="15" customHeight="1" x14ac:dyDescent="0.35">
      <c r="B53" s="53" t="s">
        <v>210</v>
      </c>
    </row>
    <row r="54" spans="1:37" ht="15" customHeight="1" x14ac:dyDescent="0.45">
      <c r="A54" s="50" t="s">
        <v>211</v>
      </c>
      <c r="B54" s="54" t="s">
        <v>212</v>
      </c>
      <c r="C54" s="55">
        <v>1.036</v>
      </c>
      <c r="D54" s="55">
        <v>1.036</v>
      </c>
      <c r="E54" s="55">
        <v>1.036</v>
      </c>
      <c r="F54" s="55">
        <v>1.036</v>
      </c>
      <c r="G54" s="55">
        <v>1.036</v>
      </c>
      <c r="H54" s="55">
        <v>1.036</v>
      </c>
      <c r="I54" s="55">
        <v>1.036</v>
      </c>
      <c r="J54" s="55">
        <v>1.036</v>
      </c>
      <c r="K54" s="55">
        <v>1.036</v>
      </c>
      <c r="L54" s="55">
        <v>1.036</v>
      </c>
      <c r="M54" s="55">
        <v>1.036</v>
      </c>
      <c r="N54" s="55">
        <v>1.036</v>
      </c>
      <c r="O54" s="55">
        <v>1.036</v>
      </c>
      <c r="P54" s="55">
        <v>1.036</v>
      </c>
      <c r="Q54" s="55">
        <v>1.036</v>
      </c>
      <c r="R54" s="55">
        <v>1.036</v>
      </c>
      <c r="S54" s="55">
        <v>1.036</v>
      </c>
      <c r="T54" s="55">
        <v>1.036</v>
      </c>
      <c r="U54" s="55">
        <v>1.036</v>
      </c>
      <c r="V54" s="55">
        <v>1.036</v>
      </c>
      <c r="W54" s="55">
        <v>1.036</v>
      </c>
      <c r="X54" s="55">
        <v>1.036</v>
      </c>
      <c r="Y54" s="55">
        <v>1.036</v>
      </c>
      <c r="Z54" s="55">
        <v>1.036</v>
      </c>
      <c r="AA54" s="55">
        <v>1.036</v>
      </c>
      <c r="AB54" s="55">
        <v>1.036</v>
      </c>
      <c r="AC54" s="55">
        <v>1.036</v>
      </c>
      <c r="AD54" s="55">
        <v>1.036</v>
      </c>
      <c r="AE54" s="55">
        <v>1.036</v>
      </c>
      <c r="AF54" s="55">
        <v>1.036</v>
      </c>
      <c r="AG54" s="55">
        <v>1.036</v>
      </c>
      <c r="AH54" s="55">
        <v>1.036</v>
      </c>
      <c r="AI54" s="55">
        <v>0</v>
      </c>
      <c r="AJ54" s="55"/>
      <c r="AK54" s="56"/>
    </row>
    <row r="55" spans="1:37" ht="15" customHeight="1" x14ac:dyDescent="0.45">
      <c r="A55" s="50" t="s">
        <v>213</v>
      </c>
      <c r="B55" s="54" t="s">
        <v>214</v>
      </c>
      <c r="C55" s="55">
        <v>1.0329999999999999</v>
      </c>
      <c r="D55" s="55">
        <v>1.0329999999999999</v>
      </c>
      <c r="E55" s="55">
        <v>1.0329999999999999</v>
      </c>
      <c r="F55" s="55">
        <v>1.0329999999999999</v>
      </c>
      <c r="G55" s="55">
        <v>1.0329999999999999</v>
      </c>
      <c r="H55" s="55">
        <v>1.0329999999999999</v>
      </c>
      <c r="I55" s="55">
        <v>1.0329999999999999</v>
      </c>
      <c r="J55" s="55">
        <v>1.0329999999999999</v>
      </c>
      <c r="K55" s="55">
        <v>1.0329999999999999</v>
      </c>
      <c r="L55" s="55">
        <v>1.0329999999999999</v>
      </c>
      <c r="M55" s="55">
        <v>1.0329999999999999</v>
      </c>
      <c r="N55" s="55">
        <v>1.0329999999999999</v>
      </c>
      <c r="O55" s="55">
        <v>1.0329999999999999</v>
      </c>
      <c r="P55" s="55">
        <v>1.0329999999999999</v>
      </c>
      <c r="Q55" s="55">
        <v>1.0329999999999999</v>
      </c>
      <c r="R55" s="55">
        <v>1.0329999999999999</v>
      </c>
      <c r="S55" s="55">
        <v>1.0329999999999999</v>
      </c>
      <c r="T55" s="55">
        <v>1.0329999999999999</v>
      </c>
      <c r="U55" s="55">
        <v>1.0329999999999999</v>
      </c>
      <c r="V55" s="55">
        <v>1.0329999999999999</v>
      </c>
      <c r="W55" s="55">
        <v>1.0329999999999999</v>
      </c>
      <c r="X55" s="55">
        <v>1.0329999999999999</v>
      </c>
      <c r="Y55" s="55">
        <v>1.0329999999999999</v>
      </c>
      <c r="Z55" s="55">
        <v>1.0329999999999999</v>
      </c>
      <c r="AA55" s="55">
        <v>1.0329999999999999</v>
      </c>
      <c r="AB55" s="55">
        <v>1.0329999999999999</v>
      </c>
      <c r="AC55" s="55">
        <v>1.0329999999999999</v>
      </c>
      <c r="AD55" s="55">
        <v>1.0329999999999999</v>
      </c>
      <c r="AE55" s="55">
        <v>1.0329999999999999</v>
      </c>
      <c r="AF55" s="55">
        <v>1.0329999999999999</v>
      </c>
      <c r="AG55" s="55">
        <v>1.0329999999999999</v>
      </c>
      <c r="AH55" s="55">
        <v>1.0329999999999999</v>
      </c>
      <c r="AI55" s="55">
        <v>0</v>
      </c>
      <c r="AJ55" s="55"/>
      <c r="AK55" s="56"/>
    </row>
    <row r="56" spans="1:37" ht="15" customHeight="1" x14ac:dyDescent="0.45">
      <c r="A56" s="50" t="s">
        <v>215</v>
      </c>
      <c r="B56" s="54" t="s">
        <v>216</v>
      </c>
      <c r="C56" s="55">
        <v>1.038</v>
      </c>
      <c r="D56" s="55">
        <v>1.038</v>
      </c>
      <c r="E56" s="55">
        <v>1.038</v>
      </c>
      <c r="F56" s="55">
        <v>1.038</v>
      </c>
      <c r="G56" s="55">
        <v>1.038</v>
      </c>
      <c r="H56" s="55">
        <v>1.038</v>
      </c>
      <c r="I56" s="55">
        <v>1.038</v>
      </c>
      <c r="J56" s="55">
        <v>1.038</v>
      </c>
      <c r="K56" s="55">
        <v>1.038</v>
      </c>
      <c r="L56" s="55">
        <v>1.038</v>
      </c>
      <c r="M56" s="55">
        <v>1.038</v>
      </c>
      <c r="N56" s="55">
        <v>1.038</v>
      </c>
      <c r="O56" s="55">
        <v>1.038</v>
      </c>
      <c r="P56" s="55">
        <v>1.038</v>
      </c>
      <c r="Q56" s="55">
        <v>1.038</v>
      </c>
      <c r="R56" s="55">
        <v>1.038</v>
      </c>
      <c r="S56" s="55">
        <v>1.038</v>
      </c>
      <c r="T56" s="55">
        <v>1.038</v>
      </c>
      <c r="U56" s="55">
        <v>1.038</v>
      </c>
      <c r="V56" s="55">
        <v>1.038</v>
      </c>
      <c r="W56" s="55">
        <v>1.038</v>
      </c>
      <c r="X56" s="55">
        <v>1.038</v>
      </c>
      <c r="Y56" s="55">
        <v>1.038</v>
      </c>
      <c r="Z56" s="55">
        <v>1.038</v>
      </c>
      <c r="AA56" s="55">
        <v>1.038</v>
      </c>
      <c r="AB56" s="55">
        <v>1.038</v>
      </c>
      <c r="AC56" s="55">
        <v>1.038</v>
      </c>
      <c r="AD56" s="55">
        <v>1.038</v>
      </c>
      <c r="AE56" s="55">
        <v>1.038</v>
      </c>
      <c r="AF56" s="55">
        <v>1.038</v>
      </c>
      <c r="AG56" s="55">
        <v>1.038</v>
      </c>
      <c r="AH56" s="55">
        <v>1.038</v>
      </c>
      <c r="AI56" s="55">
        <v>0</v>
      </c>
      <c r="AJ56" s="55"/>
      <c r="AK56" s="56"/>
    </row>
    <row r="57" spans="1:37" ht="15" customHeight="1" x14ac:dyDescent="0.45">
      <c r="A57" s="50" t="s">
        <v>217</v>
      </c>
      <c r="B57" s="54" t="s">
        <v>218</v>
      </c>
      <c r="C57" s="55">
        <v>1.036</v>
      </c>
      <c r="D57" s="55">
        <v>1.036</v>
      </c>
      <c r="E57" s="55">
        <v>1.036</v>
      </c>
      <c r="F57" s="55">
        <v>1.036</v>
      </c>
      <c r="G57" s="55">
        <v>1.036</v>
      </c>
      <c r="H57" s="55">
        <v>1.036</v>
      </c>
      <c r="I57" s="55">
        <v>1.036</v>
      </c>
      <c r="J57" s="55">
        <v>1.036</v>
      </c>
      <c r="K57" s="55">
        <v>1.036</v>
      </c>
      <c r="L57" s="55">
        <v>1.036</v>
      </c>
      <c r="M57" s="55">
        <v>1.036</v>
      </c>
      <c r="N57" s="55">
        <v>1.036</v>
      </c>
      <c r="O57" s="55">
        <v>1.036</v>
      </c>
      <c r="P57" s="55">
        <v>1.036</v>
      </c>
      <c r="Q57" s="55">
        <v>1.036</v>
      </c>
      <c r="R57" s="55">
        <v>1.036</v>
      </c>
      <c r="S57" s="55">
        <v>1.036</v>
      </c>
      <c r="T57" s="55">
        <v>1.036</v>
      </c>
      <c r="U57" s="55">
        <v>1.036</v>
      </c>
      <c r="V57" s="55">
        <v>1.036</v>
      </c>
      <c r="W57" s="55">
        <v>1.036</v>
      </c>
      <c r="X57" s="55">
        <v>1.036</v>
      </c>
      <c r="Y57" s="55">
        <v>1.036</v>
      </c>
      <c r="Z57" s="55">
        <v>1.036</v>
      </c>
      <c r="AA57" s="55">
        <v>1.036</v>
      </c>
      <c r="AB57" s="55">
        <v>1.036</v>
      </c>
      <c r="AC57" s="55">
        <v>1.036</v>
      </c>
      <c r="AD57" s="55">
        <v>1.036</v>
      </c>
      <c r="AE57" s="55">
        <v>1.036</v>
      </c>
      <c r="AF57" s="55">
        <v>1.036</v>
      </c>
      <c r="AG57" s="55">
        <v>1.036</v>
      </c>
      <c r="AH57" s="55">
        <v>1.036</v>
      </c>
      <c r="AI57" s="55">
        <v>0</v>
      </c>
      <c r="AJ57" s="55"/>
      <c r="AK57" s="56"/>
    </row>
    <row r="58" spans="1:37" ht="15" customHeight="1" x14ac:dyDescent="0.45">
      <c r="A58" s="50" t="s">
        <v>219</v>
      </c>
      <c r="B58" s="54" t="s">
        <v>220</v>
      </c>
      <c r="C58" s="55">
        <v>1.0249999999999999</v>
      </c>
      <c r="D58" s="55">
        <v>1.0249999999999999</v>
      </c>
      <c r="E58" s="55">
        <v>1.0249999999999999</v>
      </c>
      <c r="F58" s="55">
        <v>1.0249999999999999</v>
      </c>
      <c r="G58" s="55">
        <v>1.0249999999999999</v>
      </c>
      <c r="H58" s="55">
        <v>1.0249999999999999</v>
      </c>
      <c r="I58" s="55">
        <v>1.0249999999999999</v>
      </c>
      <c r="J58" s="55">
        <v>1.0249999999999999</v>
      </c>
      <c r="K58" s="55">
        <v>1.0249999999999999</v>
      </c>
      <c r="L58" s="55">
        <v>1.0249999999999999</v>
      </c>
      <c r="M58" s="55">
        <v>1.0249999999999999</v>
      </c>
      <c r="N58" s="55">
        <v>1.0249999999999999</v>
      </c>
      <c r="O58" s="55">
        <v>1.0249999999999999</v>
      </c>
      <c r="P58" s="55">
        <v>1.0249999999999999</v>
      </c>
      <c r="Q58" s="55">
        <v>1.0249999999999999</v>
      </c>
      <c r="R58" s="55">
        <v>1.0249999999999999</v>
      </c>
      <c r="S58" s="55">
        <v>1.0249999999999999</v>
      </c>
      <c r="T58" s="55">
        <v>1.0249999999999999</v>
      </c>
      <c r="U58" s="55">
        <v>1.0249999999999999</v>
      </c>
      <c r="V58" s="55">
        <v>1.0249999999999999</v>
      </c>
      <c r="W58" s="55">
        <v>1.0249999999999999</v>
      </c>
      <c r="X58" s="55">
        <v>1.0249999999999999</v>
      </c>
      <c r="Y58" s="55">
        <v>1.0249999999999999</v>
      </c>
      <c r="Z58" s="55">
        <v>1.0249999999999999</v>
      </c>
      <c r="AA58" s="55">
        <v>1.0249999999999999</v>
      </c>
      <c r="AB58" s="55">
        <v>1.0249999999999999</v>
      </c>
      <c r="AC58" s="55">
        <v>1.0249999999999999</v>
      </c>
      <c r="AD58" s="55">
        <v>1.0249999999999999</v>
      </c>
      <c r="AE58" s="55">
        <v>1.0249999999999999</v>
      </c>
      <c r="AF58" s="55">
        <v>1.0249999999999999</v>
      </c>
      <c r="AG58" s="55">
        <v>1.0249999999999999</v>
      </c>
      <c r="AH58" s="55">
        <v>1.0249999999999999</v>
      </c>
      <c r="AI58" s="55">
        <v>0</v>
      </c>
      <c r="AJ58" s="55"/>
      <c r="AK58" s="56"/>
    </row>
    <row r="59" spans="1:37" ht="15" customHeight="1" x14ac:dyDescent="0.45">
      <c r="A59" s="50" t="s">
        <v>221</v>
      </c>
      <c r="B59" s="54" t="s">
        <v>222</v>
      </c>
      <c r="C59" s="55">
        <v>1.0089999999999999</v>
      </c>
      <c r="D59" s="55">
        <v>1.0089999999999999</v>
      </c>
      <c r="E59" s="55">
        <v>1.0089999999999999</v>
      </c>
      <c r="F59" s="55">
        <v>1.0089999999999999</v>
      </c>
      <c r="G59" s="55">
        <v>1.0089999999999999</v>
      </c>
      <c r="H59" s="55">
        <v>1.0089999999999999</v>
      </c>
      <c r="I59" s="55">
        <v>1.0089999999999999</v>
      </c>
      <c r="J59" s="55">
        <v>1.0089999999999999</v>
      </c>
      <c r="K59" s="55">
        <v>1.0089999999999999</v>
      </c>
      <c r="L59" s="55">
        <v>1.0089999999999999</v>
      </c>
      <c r="M59" s="55">
        <v>1.0089999999999999</v>
      </c>
      <c r="N59" s="55">
        <v>1.0089999999999999</v>
      </c>
      <c r="O59" s="55">
        <v>1.0089999999999999</v>
      </c>
      <c r="P59" s="55">
        <v>1.0089999999999999</v>
      </c>
      <c r="Q59" s="55">
        <v>1.0089999999999999</v>
      </c>
      <c r="R59" s="55">
        <v>1.0089999999999999</v>
      </c>
      <c r="S59" s="55">
        <v>1.0089999999999999</v>
      </c>
      <c r="T59" s="55">
        <v>1.0089999999999999</v>
      </c>
      <c r="U59" s="55">
        <v>1.0089999999999999</v>
      </c>
      <c r="V59" s="55">
        <v>1.0089999999999999</v>
      </c>
      <c r="W59" s="55">
        <v>1.0089999999999999</v>
      </c>
      <c r="X59" s="55">
        <v>1.0089999999999999</v>
      </c>
      <c r="Y59" s="55">
        <v>1.0089999999999999</v>
      </c>
      <c r="Z59" s="55">
        <v>1.0089999999999999</v>
      </c>
      <c r="AA59" s="55">
        <v>1.0089999999999999</v>
      </c>
      <c r="AB59" s="55">
        <v>1.0089999999999999</v>
      </c>
      <c r="AC59" s="55">
        <v>1.0089999999999999</v>
      </c>
      <c r="AD59" s="55">
        <v>1.0089999999999999</v>
      </c>
      <c r="AE59" s="55">
        <v>1.0089999999999999</v>
      </c>
      <c r="AF59" s="55">
        <v>1.0089999999999999</v>
      </c>
      <c r="AG59" s="55">
        <v>1.0089999999999999</v>
      </c>
      <c r="AH59" s="55">
        <v>1.0089999999999999</v>
      </c>
      <c r="AI59" s="55">
        <v>0</v>
      </c>
      <c r="AJ59" s="55"/>
      <c r="AK59" s="56"/>
    </row>
    <row r="60" spans="1:37" ht="15" customHeight="1" x14ac:dyDescent="0.45">
      <c r="A60" s="50" t="s">
        <v>223</v>
      </c>
      <c r="B60" s="54" t="s">
        <v>224</v>
      </c>
      <c r="C60" s="55">
        <v>0.96</v>
      </c>
      <c r="D60" s="55">
        <v>0.96</v>
      </c>
      <c r="E60" s="55">
        <v>0.96</v>
      </c>
      <c r="F60" s="55">
        <v>0.96</v>
      </c>
      <c r="G60" s="55">
        <v>0.96</v>
      </c>
      <c r="H60" s="55">
        <v>0.96</v>
      </c>
      <c r="I60" s="55">
        <v>0.96</v>
      </c>
      <c r="J60" s="55">
        <v>0.96</v>
      </c>
      <c r="K60" s="55">
        <v>0.96</v>
      </c>
      <c r="L60" s="55">
        <v>0.96</v>
      </c>
      <c r="M60" s="55">
        <v>0.96</v>
      </c>
      <c r="N60" s="55">
        <v>0.96</v>
      </c>
      <c r="O60" s="55">
        <v>0.96</v>
      </c>
      <c r="P60" s="55">
        <v>0.96</v>
      </c>
      <c r="Q60" s="55">
        <v>0.96</v>
      </c>
      <c r="R60" s="55">
        <v>0.96</v>
      </c>
      <c r="S60" s="55">
        <v>0.96</v>
      </c>
      <c r="T60" s="55">
        <v>0.96</v>
      </c>
      <c r="U60" s="55">
        <v>0.96</v>
      </c>
      <c r="V60" s="55">
        <v>0.96</v>
      </c>
      <c r="W60" s="55">
        <v>0.96</v>
      </c>
      <c r="X60" s="55">
        <v>0.96</v>
      </c>
      <c r="Y60" s="55">
        <v>0.96</v>
      </c>
      <c r="Z60" s="55">
        <v>0.96</v>
      </c>
      <c r="AA60" s="55">
        <v>0.96</v>
      </c>
      <c r="AB60" s="55">
        <v>0.96</v>
      </c>
      <c r="AC60" s="55">
        <v>0.96</v>
      </c>
      <c r="AD60" s="55">
        <v>0.96</v>
      </c>
      <c r="AE60" s="55">
        <v>0.96</v>
      </c>
      <c r="AF60" s="55">
        <v>0.96</v>
      </c>
      <c r="AG60" s="55">
        <v>0.96</v>
      </c>
      <c r="AH60" s="55">
        <v>0.96</v>
      </c>
      <c r="AI60" s="55">
        <v>0</v>
      </c>
      <c r="AJ60" s="55"/>
      <c r="AK60" s="56"/>
    </row>
    <row r="62" spans="1:37" ht="15" customHeight="1" x14ac:dyDescent="0.35">
      <c r="B62" s="53" t="s">
        <v>225</v>
      </c>
    </row>
    <row r="63" spans="1:37" ht="15" customHeight="1" x14ac:dyDescent="0.45">
      <c r="A63" s="50" t="s">
        <v>226</v>
      </c>
      <c r="B63" s="54" t="s">
        <v>218</v>
      </c>
      <c r="C63" s="58">
        <v>20.107996</v>
      </c>
      <c r="D63" s="58">
        <v>20.318144</v>
      </c>
      <c r="E63" s="58">
        <v>20.830228999999999</v>
      </c>
      <c r="F63" s="58">
        <v>21.005168999999999</v>
      </c>
      <c r="G63" s="58">
        <v>20.932462999999998</v>
      </c>
      <c r="H63" s="58">
        <v>20.948841000000002</v>
      </c>
      <c r="I63" s="58">
        <v>20.990414000000001</v>
      </c>
      <c r="J63" s="58">
        <v>20.867704</v>
      </c>
      <c r="K63" s="58">
        <v>20.885035999999999</v>
      </c>
      <c r="L63" s="58">
        <v>20.878651000000001</v>
      </c>
      <c r="M63" s="58">
        <v>20.801617</v>
      </c>
      <c r="N63" s="58">
        <v>20.815228999999999</v>
      </c>
      <c r="O63" s="58">
        <v>20.786014999999999</v>
      </c>
      <c r="P63" s="58">
        <v>20.780708000000001</v>
      </c>
      <c r="Q63" s="58">
        <v>20.778521999999999</v>
      </c>
      <c r="R63" s="58">
        <v>20.774889000000002</v>
      </c>
      <c r="S63" s="58">
        <v>20.83877</v>
      </c>
      <c r="T63" s="58">
        <v>20.881236999999999</v>
      </c>
      <c r="U63" s="58">
        <v>21.003589999999999</v>
      </c>
      <c r="V63" s="58">
        <v>21.051472</v>
      </c>
      <c r="W63" s="58">
        <v>21.176898999999999</v>
      </c>
      <c r="X63" s="58">
        <v>21.192974</v>
      </c>
      <c r="Y63" s="58">
        <v>21.200529</v>
      </c>
      <c r="Z63" s="58">
        <v>21.213697</v>
      </c>
      <c r="AA63" s="58">
        <v>21.223731999999998</v>
      </c>
      <c r="AB63" s="58">
        <v>21.217839999999999</v>
      </c>
      <c r="AC63" s="58">
        <v>21.255237999999999</v>
      </c>
      <c r="AD63" s="58">
        <v>21.205929000000001</v>
      </c>
      <c r="AE63" s="58">
        <v>21.193670000000001</v>
      </c>
      <c r="AF63" s="58">
        <v>21.181011000000002</v>
      </c>
      <c r="AG63" s="58">
        <v>21.175581000000001</v>
      </c>
      <c r="AH63" s="58">
        <v>21.169806999999999</v>
      </c>
      <c r="AI63" s="58">
        <v>1.6609999999999999E-3</v>
      </c>
      <c r="AJ63" s="58"/>
      <c r="AK63" s="56"/>
    </row>
    <row r="64" spans="1:37" ht="15" customHeight="1" x14ac:dyDescent="0.45">
      <c r="A64" s="50" t="s">
        <v>227</v>
      </c>
      <c r="B64" s="54" t="s">
        <v>228</v>
      </c>
      <c r="C64" s="58">
        <v>25.010605000000002</v>
      </c>
      <c r="D64" s="58">
        <v>24.950258000000002</v>
      </c>
      <c r="E64" s="58">
        <v>24.901592000000001</v>
      </c>
      <c r="F64" s="58">
        <v>24.966605999999999</v>
      </c>
      <c r="G64" s="58">
        <v>24.957042999999999</v>
      </c>
      <c r="H64" s="58">
        <v>24.966684000000001</v>
      </c>
      <c r="I64" s="58">
        <v>25.136524000000001</v>
      </c>
      <c r="J64" s="58">
        <v>25.113142</v>
      </c>
      <c r="K64" s="58">
        <v>25.075571</v>
      </c>
      <c r="L64" s="58">
        <v>25.017983999999998</v>
      </c>
      <c r="M64" s="58">
        <v>25.009913999999998</v>
      </c>
      <c r="N64" s="58">
        <v>24.955563000000001</v>
      </c>
      <c r="O64" s="58">
        <v>24.95261</v>
      </c>
      <c r="P64" s="58">
        <v>24.941199999999998</v>
      </c>
      <c r="Q64" s="58">
        <v>24.913005999999999</v>
      </c>
      <c r="R64" s="58">
        <v>24.918890000000001</v>
      </c>
      <c r="S64" s="58">
        <v>24.901592000000001</v>
      </c>
      <c r="T64" s="58">
        <v>24.898409000000001</v>
      </c>
      <c r="U64" s="58">
        <v>24.837396999999999</v>
      </c>
      <c r="V64" s="58">
        <v>24.829495999999999</v>
      </c>
      <c r="W64" s="58">
        <v>24.798376000000001</v>
      </c>
      <c r="X64" s="58">
        <v>24.795674999999999</v>
      </c>
      <c r="Y64" s="58">
        <v>24.792542000000001</v>
      </c>
      <c r="Z64" s="58">
        <v>24.774308999999999</v>
      </c>
      <c r="AA64" s="58">
        <v>24.761419</v>
      </c>
      <c r="AB64" s="58">
        <v>24.746127999999999</v>
      </c>
      <c r="AC64" s="58">
        <v>24.723019000000001</v>
      </c>
      <c r="AD64" s="58">
        <v>24.704401000000001</v>
      </c>
      <c r="AE64" s="58">
        <v>24.684570000000001</v>
      </c>
      <c r="AF64" s="58">
        <v>24.666281000000001</v>
      </c>
      <c r="AG64" s="58">
        <v>24.648313999999999</v>
      </c>
      <c r="AH64" s="58">
        <v>24.622223000000002</v>
      </c>
      <c r="AI64" s="58">
        <v>-5.0500000000000002E-4</v>
      </c>
      <c r="AJ64" s="58"/>
      <c r="AK64" s="56"/>
    </row>
    <row r="65" spans="1:37" ht="15" customHeight="1" x14ac:dyDescent="0.45">
      <c r="A65" s="50" t="s">
        <v>229</v>
      </c>
      <c r="B65" s="54" t="s">
        <v>230</v>
      </c>
      <c r="C65" s="58">
        <v>17.098700000000001</v>
      </c>
      <c r="D65" s="58">
        <v>17.036911</v>
      </c>
      <c r="E65" s="58">
        <v>17.074304999999999</v>
      </c>
      <c r="F65" s="58">
        <v>17.134657000000001</v>
      </c>
      <c r="G65" s="58">
        <v>17.110624000000001</v>
      </c>
      <c r="H65" s="58">
        <v>17.094351</v>
      </c>
      <c r="I65" s="58">
        <v>17.020879999999998</v>
      </c>
      <c r="J65" s="58">
        <v>16.996282999999998</v>
      </c>
      <c r="K65" s="58">
        <v>16.965294</v>
      </c>
      <c r="L65" s="58">
        <v>16.941599</v>
      </c>
      <c r="M65" s="58">
        <v>16.919453000000001</v>
      </c>
      <c r="N65" s="58">
        <v>16.916333999999999</v>
      </c>
      <c r="O65" s="58">
        <v>16.913284000000001</v>
      </c>
      <c r="P65" s="58">
        <v>16.920660000000002</v>
      </c>
      <c r="Q65" s="58">
        <v>16.924427000000001</v>
      </c>
      <c r="R65" s="58">
        <v>16.918060000000001</v>
      </c>
      <c r="S65" s="58">
        <v>16.909447</v>
      </c>
      <c r="T65" s="58">
        <v>16.931795000000001</v>
      </c>
      <c r="U65" s="58">
        <v>16.902866</v>
      </c>
      <c r="V65" s="58">
        <v>16.884627999999999</v>
      </c>
      <c r="W65" s="58">
        <v>16.930911999999999</v>
      </c>
      <c r="X65" s="58">
        <v>16.942768000000001</v>
      </c>
      <c r="Y65" s="58">
        <v>16.932089000000001</v>
      </c>
      <c r="Z65" s="58">
        <v>16.939661000000001</v>
      </c>
      <c r="AA65" s="58">
        <v>16.935237999999998</v>
      </c>
      <c r="AB65" s="58">
        <v>16.944445000000002</v>
      </c>
      <c r="AC65" s="58">
        <v>16.963383</v>
      </c>
      <c r="AD65" s="58">
        <v>16.945263000000001</v>
      </c>
      <c r="AE65" s="58">
        <v>16.933554000000001</v>
      </c>
      <c r="AF65" s="58">
        <v>16.928518</v>
      </c>
      <c r="AG65" s="58">
        <v>16.922457000000001</v>
      </c>
      <c r="AH65" s="58">
        <v>16.937262</v>
      </c>
      <c r="AI65" s="58">
        <v>-3.0600000000000001E-4</v>
      </c>
      <c r="AJ65" s="58"/>
      <c r="AK65" s="56"/>
    </row>
    <row r="66" spans="1:37" ht="15" customHeight="1" x14ac:dyDescent="0.45">
      <c r="A66" s="50" t="s">
        <v>231</v>
      </c>
      <c r="B66" s="54" t="s">
        <v>212</v>
      </c>
      <c r="C66" s="58">
        <v>19.319507999999999</v>
      </c>
      <c r="D66" s="58">
        <v>19.593052</v>
      </c>
      <c r="E66" s="58">
        <v>19.970227999999999</v>
      </c>
      <c r="F66" s="58">
        <v>20.024702000000001</v>
      </c>
      <c r="G66" s="58">
        <v>19.885487000000001</v>
      </c>
      <c r="H66" s="58">
        <v>19.877749999999999</v>
      </c>
      <c r="I66" s="58">
        <v>19.882921</v>
      </c>
      <c r="J66" s="58">
        <v>19.787554</v>
      </c>
      <c r="K66" s="58">
        <v>19.815334</v>
      </c>
      <c r="L66" s="58">
        <v>19.843052</v>
      </c>
      <c r="M66" s="58">
        <v>19.777653000000001</v>
      </c>
      <c r="N66" s="58">
        <v>19.787804000000001</v>
      </c>
      <c r="O66" s="58">
        <v>19.752319</v>
      </c>
      <c r="P66" s="58">
        <v>19.747979999999998</v>
      </c>
      <c r="Q66" s="58">
        <v>19.758474</v>
      </c>
      <c r="R66" s="58">
        <v>19.752613</v>
      </c>
      <c r="S66" s="58">
        <v>19.81147</v>
      </c>
      <c r="T66" s="58">
        <v>19.851772</v>
      </c>
      <c r="U66" s="58">
        <v>19.985645000000002</v>
      </c>
      <c r="V66" s="58">
        <v>20.025933999999999</v>
      </c>
      <c r="W66" s="58">
        <v>20.164141000000001</v>
      </c>
      <c r="X66" s="58">
        <v>20.180698</v>
      </c>
      <c r="Y66" s="58">
        <v>20.187028999999999</v>
      </c>
      <c r="Z66" s="58">
        <v>20.200372999999999</v>
      </c>
      <c r="AA66" s="58">
        <v>20.215450000000001</v>
      </c>
      <c r="AB66" s="58">
        <v>20.208798999999999</v>
      </c>
      <c r="AC66" s="58">
        <v>20.246120000000001</v>
      </c>
      <c r="AD66" s="58">
        <v>20.196895999999999</v>
      </c>
      <c r="AE66" s="58">
        <v>20.18384</v>
      </c>
      <c r="AF66" s="58">
        <v>20.168226000000001</v>
      </c>
      <c r="AG66" s="58">
        <v>20.153607999999998</v>
      </c>
      <c r="AH66" s="58">
        <v>20.147829000000002</v>
      </c>
      <c r="AI66" s="58">
        <v>1.3550000000000001E-3</v>
      </c>
      <c r="AJ66" s="58"/>
      <c r="AK66" s="56"/>
    </row>
    <row r="67" spans="1:37" ht="15" customHeight="1" x14ac:dyDescent="0.45">
      <c r="A67" s="50" t="s">
        <v>232</v>
      </c>
      <c r="B67" s="54" t="s">
        <v>233</v>
      </c>
      <c r="C67" s="58">
        <v>19.620101999999999</v>
      </c>
      <c r="D67" s="58">
        <v>19.620101999999999</v>
      </c>
      <c r="E67" s="58">
        <v>19.603287000000002</v>
      </c>
      <c r="F67" s="58">
        <v>19.601509</v>
      </c>
      <c r="G67" s="58">
        <v>19.573495999999999</v>
      </c>
      <c r="H67" s="58">
        <v>19.466571999999999</v>
      </c>
      <c r="I67" s="58">
        <v>19.41544</v>
      </c>
      <c r="J67" s="58">
        <v>19.413862000000002</v>
      </c>
      <c r="K67" s="58">
        <v>19.34948</v>
      </c>
      <c r="L67" s="58">
        <v>19.335515999999998</v>
      </c>
      <c r="M67" s="58">
        <v>19.344664000000002</v>
      </c>
      <c r="N67" s="58">
        <v>19.338370999999999</v>
      </c>
      <c r="O67" s="58">
        <v>19.330476999999998</v>
      </c>
      <c r="P67" s="58">
        <v>19.295473000000001</v>
      </c>
      <c r="Q67" s="58">
        <v>19.296977999999999</v>
      </c>
      <c r="R67" s="58">
        <v>19.326291999999999</v>
      </c>
      <c r="S67" s="58">
        <v>19.278365999999998</v>
      </c>
      <c r="T67" s="58">
        <v>19.287265999999999</v>
      </c>
      <c r="U67" s="58">
        <v>19.246696</v>
      </c>
      <c r="V67" s="58">
        <v>19.276081000000001</v>
      </c>
      <c r="W67" s="58">
        <v>19.261088999999998</v>
      </c>
      <c r="X67" s="58">
        <v>19.290503000000001</v>
      </c>
      <c r="Y67" s="58">
        <v>19.250074000000001</v>
      </c>
      <c r="Z67" s="58">
        <v>19.207937000000001</v>
      </c>
      <c r="AA67" s="58">
        <v>19.102990999999999</v>
      </c>
      <c r="AB67" s="58">
        <v>19.079540000000001</v>
      </c>
      <c r="AC67" s="58">
        <v>19.036456999999999</v>
      </c>
      <c r="AD67" s="58">
        <v>19.012492999999999</v>
      </c>
      <c r="AE67" s="58">
        <v>18.982610999999999</v>
      </c>
      <c r="AF67" s="58">
        <v>18.956731999999999</v>
      </c>
      <c r="AG67" s="58">
        <v>18.923100999999999</v>
      </c>
      <c r="AH67" s="58">
        <v>18.885232999999999</v>
      </c>
      <c r="AI67" s="58">
        <v>-1.2310000000000001E-3</v>
      </c>
      <c r="AJ67" s="58"/>
      <c r="AK67" s="56"/>
    </row>
    <row r="68" spans="1:37" ht="15" customHeight="1" x14ac:dyDescent="0.45">
      <c r="A68" s="50" t="s">
        <v>234</v>
      </c>
      <c r="B68" s="54" t="s">
        <v>235</v>
      </c>
      <c r="C68" s="58">
        <v>21.043057999999998</v>
      </c>
      <c r="D68" s="58">
        <v>20.843399000000002</v>
      </c>
      <c r="E68" s="58">
        <v>20.960943</v>
      </c>
      <c r="F68" s="58">
        <v>20.968461999999999</v>
      </c>
      <c r="G68" s="58">
        <v>20.970217000000002</v>
      </c>
      <c r="H68" s="58">
        <v>20.968295999999999</v>
      </c>
      <c r="I68" s="58">
        <v>20.939036999999999</v>
      </c>
      <c r="J68" s="58">
        <v>20.936917999999999</v>
      </c>
      <c r="K68" s="58">
        <v>20.933427999999999</v>
      </c>
      <c r="L68" s="58">
        <v>20.929811000000001</v>
      </c>
      <c r="M68" s="58">
        <v>20.925148</v>
      </c>
      <c r="N68" s="58">
        <v>20.919725</v>
      </c>
      <c r="O68" s="58">
        <v>20.914186000000001</v>
      </c>
      <c r="P68" s="58">
        <v>20.907404</v>
      </c>
      <c r="Q68" s="58">
        <v>20.899405000000002</v>
      </c>
      <c r="R68" s="58">
        <v>20.891354</v>
      </c>
      <c r="S68" s="58">
        <v>20.87932</v>
      </c>
      <c r="T68" s="58">
        <v>20.877127000000002</v>
      </c>
      <c r="U68" s="58">
        <v>20.876255</v>
      </c>
      <c r="V68" s="58">
        <v>20.875603000000002</v>
      </c>
      <c r="W68" s="58">
        <v>20.875419999999998</v>
      </c>
      <c r="X68" s="58">
        <v>20.875737999999998</v>
      </c>
      <c r="Y68" s="58">
        <v>20.876522000000001</v>
      </c>
      <c r="Z68" s="58">
        <v>20.876638</v>
      </c>
      <c r="AA68" s="58">
        <v>20.878050000000002</v>
      </c>
      <c r="AB68" s="58">
        <v>20.879635</v>
      </c>
      <c r="AC68" s="58">
        <v>20.881257999999999</v>
      </c>
      <c r="AD68" s="58">
        <v>20.882891000000001</v>
      </c>
      <c r="AE68" s="58">
        <v>20.884951000000001</v>
      </c>
      <c r="AF68" s="58">
        <v>20.886838999999998</v>
      </c>
      <c r="AG68" s="58">
        <v>20.888597000000001</v>
      </c>
      <c r="AH68" s="58">
        <v>20.891000999999999</v>
      </c>
      <c r="AI68" s="58">
        <v>-2.34E-4</v>
      </c>
      <c r="AJ68" s="58"/>
      <c r="AK68" s="56"/>
    </row>
    <row r="69" spans="1:37" ht="15" customHeight="1" x14ac:dyDescent="0.45">
      <c r="A69" s="50" t="s">
        <v>236</v>
      </c>
      <c r="B69" s="54" t="s">
        <v>237</v>
      </c>
      <c r="C69" s="58">
        <v>28.581568000000001</v>
      </c>
      <c r="D69" s="58">
        <v>28.543907000000001</v>
      </c>
      <c r="E69" s="58">
        <v>28.504103000000001</v>
      </c>
      <c r="F69" s="58">
        <v>28.473322</v>
      </c>
      <c r="G69" s="58">
        <v>28.433094000000001</v>
      </c>
      <c r="H69" s="58">
        <v>28.428764000000001</v>
      </c>
      <c r="I69" s="58">
        <v>28.424710999999999</v>
      </c>
      <c r="J69" s="58">
        <v>28.422260000000001</v>
      </c>
      <c r="K69" s="58">
        <v>28.420012</v>
      </c>
      <c r="L69" s="58">
        <v>28.417757000000002</v>
      </c>
      <c r="M69" s="58">
        <v>28.414967999999998</v>
      </c>
      <c r="N69" s="58">
        <v>28.413546</v>
      </c>
      <c r="O69" s="58">
        <v>28.415258000000001</v>
      </c>
      <c r="P69" s="58">
        <v>28.416913999999998</v>
      </c>
      <c r="Q69" s="58">
        <v>28.419601</v>
      </c>
      <c r="R69" s="58">
        <v>28.421807999999999</v>
      </c>
      <c r="S69" s="58">
        <v>28.423497999999999</v>
      </c>
      <c r="T69" s="58">
        <v>28.425673</v>
      </c>
      <c r="U69" s="58">
        <v>28.427181000000001</v>
      </c>
      <c r="V69" s="58">
        <v>28.428422999999999</v>
      </c>
      <c r="W69" s="58">
        <v>28.430183</v>
      </c>
      <c r="X69" s="58">
        <v>28.431017000000001</v>
      </c>
      <c r="Y69" s="58">
        <v>28.431168</v>
      </c>
      <c r="Z69" s="58">
        <v>28.432625000000002</v>
      </c>
      <c r="AA69" s="58">
        <v>28.432987000000001</v>
      </c>
      <c r="AB69" s="58">
        <v>28.433567</v>
      </c>
      <c r="AC69" s="58">
        <v>28.433782999999998</v>
      </c>
      <c r="AD69" s="58">
        <v>28.433882000000001</v>
      </c>
      <c r="AE69" s="58">
        <v>28.433848999999999</v>
      </c>
      <c r="AF69" s="58">
        <v>28.434155000000001</v>
      </c>
      <c r="AG69" s="58">
        <v>28.433477</v>
      </c>
      <c r="AH69" s="58">
        <v>28.432860999999999</v>
      </c>
      <c r="AI69" s="58">
        <v>-1.6799999999999999E-4</v>
      </c>
      <c r="AJ69" s="58"/>
      <c r="AK69" s="56"/>
    </row>
    <row r="70" spans="1:37" ht="15" customHeight="1" x14ac:dyDescent="0.45">
      <c r="A70" s="50" t="s">
        <v>238</v>
      </c>
      <c r="B70" s="54" t="s">
        <v>239</v>
      </c>
      <c r="C70" s="58">
        <v>18.673438999999998</v>
      </c>
      <c r="D70" s="58">
        <v>18.939921999999999</v>
      </c>
      <c r="E70" s="58">
        <v>19.385186999999998</v>
      </c>
      <c r="F70" s="58">
        <v>19.445494</v>
      </c>
      <c r="G70" s="58">
        <v>19.235783000000001</v>
      </c>
      <c r="H70" s="58">
        <v>19.228591999999999</v>
      </c>
      <c r="I70" s="58">
        <v>19.203704999999999</v>
      </c>
      <c r="J70" s="58">
        <v>19.138123</v>
      </c>
      <c r="K70" s="58">
        <v>19.177586000000002</v>
      </c>
      <c r="L70" s="58">
        <v>19.215916</v>
      </c>
      <c r="M70" s="58">
        <v>19.146538</v>
      </c>
      <c r="N70" s="58">
        <v>19.163070999999999</v>
      </c>
      <c r="O70" s="58">
        <v>19.121212</v>
      </c>
      <c r="P70" s="58">
        <v>19.115891000000001</v>
      </c>
      <c r="Q70" s="58">
        <v>19.131986999999999</v>
      </c>
      <c r="R70" s="58">
        <v>19.119924999999999</v>
      </c>
      <c r="S70" s="58">
        <v>19.182236</v>
      </c>
      <c r="T70" s="58">
        <v>19.221764</v>
      </c>
      <c r="U70" s="58">
        <v>19.373732</v>
      </c>
      <c r="V70" s="58">
        <v>19.411179000000001</v>
      </c>
      <c r="W70" s="58">
        <v>19.565511999999998</v>
      </c>
      <c r="X70" s="58">
        <v>19.582636000000001</v>
      </c>
      <c r="Y70" s="58">
        <v>19.58963</v>
      </c>
      <c r="Z70" s="58">
        <v>19.602207</v>
      </c>
      <c r="AA70" s="58">
        <v>19.620674000000001</v>
      </c>
      <c r="AB70" s="58">
        <v>19.614173999999998</v>
      </c>
      <c r="AC70" s="58">
        <v>19.655563000000001</v>
      </c>
      <c r="AD70" s="58">
        <v>19.607094</v>
      </c>
      <c r="AE70" s="58">
        <v>19.595407000000002</v>
      </c>
      <c r="AF70" s="58">
        <v>19.578607999999999</v>
      </c>
      <c r="AG70" s="58">
        <v>19.563803</v>
      </c>
      <c r="AH70" s="58">
        <v>19.563299000000001</v>
      </c>
      <c r="AI70" s="58">
        <v>1.503E-3</v>
      </c>
      <c r="AJ70" s="58"/>
      <c r="AK70" s="56"/>
    </row>
    <row r="71" spans="1:37" ht="15" customHeight="1" x14ac:dyDescent="0.45">
      <c r="A71" s="50" t="s">
        <v>240</v>
      </c>
      <c r="B71" s="54" t="s">
        <v>220</v>
      </c>
      <c r="C71" s="58">
        <v>23.725415999999999</v>
      </c>
      <c r="D71" s="58">
        <v>23.829556</v>
      </c>
      <c r="E71" s="58">
        <v>24.512758000000002</v>
      </c>
      <c r="F71" s="58">
        <v>24.238002999999999</v>
      </c>
      <c r="G71" s="58">
        <v>24.380334999999999</v>
      </c>
      <c r="H71" s="58">
        <v>24.462688</v>
      </c>
      <c r="I71" s="58">
        <v>24.386762999999998</v>
      </c>
      <c r="J71" s="58">
        <v>24.295998000000001</v>
      </c>
      <c r="K71" s="58">
        <v>24.291874</v>
      </c>
      <c r="L71" s="58">
        <v>24.306661999999999</v>
      </c>
      <c r="M71" s="58">
        <v>24.354821999999999</v>
      </c>
      <c r="N71" s="58">
        <v>24.541502000000001</v>
      </c>
      <c r="O71" s="58">
        <v>24.542369999999998</v>
      </c>
      <c r="P71" s="58">
        <v>24.543257000000001</v>
      </c>
      <c r="Q71" s="58">
        <v>24.544046000000002</v>
      </c>
      <c r="R71" s="58">
        <v>24.544478999999999</v>
      </c>
      <c r="S71" s="58">
        <v>24.545363999999999</v>
      </c>
      <c r="T71" s="58">
        <v>24.544547999999999</v>
      </c>
      <c r="U71" s="58">
        <v>24.543606</v>
      </c>
      <c r="V71" s="58">
        <v>24.542346999999999</v>
      </c>
      <c r="W71" s="58">
        <v>24.541156999999998</v>
      </c>
      <c r="X71" s="58">
        <v>24.539657999999999</v>
      </c>
      <c r="Y71" s="58">
        <v>24.537963999999999</v>
      </c>
      <c r="Z71" s="58">
        <v>24.536276000000001</v>
      </c>
      <c r="AA71" s="58">
        <v>24.534416</v>
      </c>
      <c r="AB71" s="58">
        <v>24.532360000000001</v>
      </c>
      <c r="AC71" s="58">
        <v>24.530172</v>
      </c>
      <c r="AD71" s="58">
        <v>24.527885000000001</v>
      </c>
      <c r="AE71" s="58">
        <v>24.525411999999999</v>
      </c>
      <c r="AF71" s="58">
        <v>24.523067000000001</v>
      </c>
      <c r="AG71" s="58">
        <v>24.520723</v>
      </c>
      <c r="AH71" s="58">
        <v>24.518303</v>
      </c>
      <c r="AI71" s="58">
        <v>1.0610000000000001E-3</v>
      </c>
      <c r="AJ71" s="58"/>
      <c r="AK71" s="56"/>
    </row>
    <row r="72" spans="1:37" ht="15" customHeight="1" x14ac:dyDescent="0.45">
      <c r="A72" s="50" t="s">
        <v>241</v>
      </c>
      <c r="B72" s="54" t="s">
        <v>222</v>
      </c>
      <c r="C72" s="58">
        <v>25.898951</v>
      </c>
      <c r="D72" s="58">
        <v>25.732492000000001</v>
      </c>
      <c r="E72" s="58">
        <v>26.026116999999999</v>
      </c>
      <c r="F72" s="58">
        <v>25.920909999999999</v>
      </c>
      <c r="G72" s="58">
        <v>25.912618999999999</v>
      </c>
      <c r="H72" s="58">
        <v>25.927626</v>
      </c>
      <c r="I72" s="58">
        <v>25.823651999999999</v>
      </c>
      <c r="J72" s="58">
        <v>25.804659000000001</v>
      </c>
      <c r="K72" s="58">
        <v>25.762657000000001</v>
      </c>
      <c r="L72" s="58">
        <v>25.681837000000002</v>
      </c>
      <c r="M72" s="58">
        <v>25.645029000000001</v>
      </c>
      <c r="N72" s="58">
        <v>25.640720000000002</v>
      </c>
      <c r="O72" s="58">
        <v>25.622510999999999</v>
      </c>
      <c r="P72" s="58">
        <v>25.605309999999999</v>
      </c>
      <c r="Q72" s="58">
        <v>25.578989</v>
      </c>
      <c r="R72" s="58">
        <v>25.558952000000001</v>
      </c>
      <c r="S72" s="58">
        <v>25.563030000000001</v>
      </c>
      <c r="T72" s="58">
        <v>25.568812999999999</v>
      </c>
      <c r="U72" s="58">
        <v>25.577573999999998</v>
      </c>
      <c r="V72" s="58">
        <v>25.597555</v>
      </c>
      <c r="W72" s="58">
        <v>25.582424</v>
      </c>
      <c r="X72" s="58">
        <v>25.577514999999998</v>
      </c>
      <c r="Y72" s="58">
        <v>25.564990999999999</v>
      </c>
      <c r="Z72" s="58">
        <v>25.511279999999999</v>
      </c>
      <c r="AA72" s="58">
        <v>25.447479000000001</v>
      </c>
      <c r="AB72" s="58">
        <v>25.447102000000001</v>
      </c>
      <c r="AC72" s="58">
        <v>25.444046</v>
      </c>
      <c r="AD72" s="58">
        <v>25.442335</v>
      </c>
      <c r="AE72" s="58">
        <v>25.441390999999999</v>
      </c>
      <c r="AF72" s="58">
        <v>25.441088000000001</v>
      </c>
      <c r="AG72" s="58">
        <v>25.440194999999999</v>
      </c>
      <c r="AH72" s="58">
        <v>25.446059999999999</v>
      </c>
      <c r="AI72" s="58">
        <v>-5.6899999999999995E-4</v>
      </c>
      <c r="AJ72" s="58"/>
      <c r="AK72" s="56"/>
    </row>
    <row r="73" spans="1:37" ht="15" customHeight="1" x14ac:dyDescent="0.45">
      <c r="A73" s="50" t="s">
        <v>242</v>
      </c>
      <c r="B73" s="54" t="s">
        <v>243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 t="s">
        <v>131</v>
      </c>
      <c r="AJ73" s="58"/>
      <c r="AK73" s="56"/>
    </row>
    <row r="74" spans="1:37" ht="15" customHeight="1" x14ac:dyDescent="0.45">
      <c r="A74" s="50" t="s">
        <v>244</v>
      </c>
      <c r="B74" s="54" t="s">
        <v>245</v>
      </c>
      <c r="C74" s="58">
        <v>13.404714999999999</v>
      </c>
      <c r="D74" s="58">
        <v>13.404714999999999</v>
      </c>
      <c r="E74" s="58">
        <v>13.404714999999999</v>
      </c>
      <c r="F74" s="58">
        <v>13.404714999999999</v>
      </c>
      <c r="G74" s="58">
        <v>13.404716000000001</v>
      </c>
      <c r="H74" s="58">
        <v>13.404714999999999</v>
      </c>
      <c r="I74" s="58">
        <v>13.404714999999999</v>
      </c>
      <c r="J74" s="58">
        <v>13.404714999999999</v>
      </c>
      <c r="K74" s="58">
        <v>13.404714999999999</v>
      </c>
      <c r="L74" s="58">
        <v>13.404716000000001</v>
      </c>
      <c r="M74" s="58">
        <v>13.404716000000001</v>
      </c>
      <c r="N74" s="58">
        <v>13.404714999999999</v>
      </c>
      <c r="O74" s="58">
        <v>13.404716000000001</v>
      </c>
      <c r="P74" s="58">
        <v>13.404714999999999</v>
      </c>
      <c r="Q74" s="58">
        <v>13.404716000000001</v>
      </c>
      <c r="R74" s="58">
        <v>13.404716000000001</v>
      </c>
      <c r="S74" s="58">
        <v>13.404714999999999</v>
      </c>
      <c r="T74" s="58">
        <v>13.404714999999999</v>
      </c>
      <c r="U74" s="58">
        <v>13.404714999999999</v>
      </c>
      <c r="V74" s="58">
        <v>13.404716000000001</v>
      </c>
      <c r="W74" s="58">
        <v>13.404716000000001</v>
      </c>
      <c r="X74" s="58">
        <v>13.404716000000001</v>
      </c>
      <c r="Y74" s="58">
        <v>13.404716000000001</v>
      </c>
      <c r="Z74" s="58">
        <v>13.404714999999999</v>
      </c>
      <c r="AA74" s="58">
        <v>13.404716000000001</v>
      </c>
      <c r="AB74" s="58">
        <v>13.404714999999999</v>
      </c>
      <c r="AC74" s="58">
        <v>13.404714999999999</v>
      </c>
      <c r="AD74" s="58">
        <v>13.404716000000001</v>
      </c>
      <c r="AE74" s="58">
        <v>13.404714999999999</v>
      </c>
      <c r="AF74" s="58">
        <v>13.404714999999999</v>
      </c>
      <c r="AG74" s="58">
        <v>13.404716000000001</v>
      </c>
      <c r="AH74" s="58">
        <v>13.404714999999999</v>
      </c>
      <c r="AI74" s="58">
        <v>0</v>
      </c>
      <c r="AJ74" s="58"/>
      <c r="AK74" s="56"/>
    </row>
    <row r="76" spans="1:37" ht="15" customHeight="1" x14ac:dyDescent="0.35">
      <c r="A76" s="50"/>
      <c r="B76" s="53" t="s">
        <v>540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60"/>
    </row>
    <row r="77" spans="1:37" ht="15" customHeight="1" thickBot="1" x14ac:dyDescent="0.4">
      <c r="B77" s="46" t="s">
        <v>541</v>
      </c>
    </row>
    <row r="78" spans="1:37" ht="15" customHeight="1" x14ac:dyDescent="0.35">
      <c r="A78" s="46" t="s">
        <v>246</v>
      </c>
      <c r="B78" s="96" t="s">
        <v>542</v>
      </c>
      <c r="C78" s="96">
        <v>3412</v>
      </c>
      <c r="D78" s="96">
        <v>3412</v>
      </c>
      <c r="E78" s="96">
        <v>3412</v>
      </c>
      <c r="F78" s="96">
        <v>3412</v>
      </c>
      <c r="G78" s="96">
        <v>3412</v>
      </c>
      <c r="H78" s="96">
        <v>3412</v>
      </c>
      <c r="I78" s="96">
        <v>3412</v>
      </c>
      <c r="J78" s="96">
        <v>3412</v>
      </c>
      <c r="K78" s="96">
        <v>3412</v>
      </c>
      <c r="L78" s="96">
        <v>3412</v>
      </c>
      <c r="M78" s="96">
        <v>3412</v>
      </c>
      <c r="N78" s="96">
        <v>3412</v>
      </c>
      <c r="O78" s="96">
        <v>3412</v>
      </c>
      <c r="P78" s="96">
        <v>3412</v>
      </c>
      <c r="Q78" s="96">
        <v>3412</v>
      </c>
      <c r="R78" s="96">
        <v>3412</v>
      </c>
      <c r="S78" s="96">
        <v>3412</v>
      </c>
      <c r="T78" s="96">
        <v>3412</v>
      </c>
      <c r="U78" s="96">
        <v>3412</v>
      </c>
      <c r="V78" s="96">
        <v>3412</v>
      </c>
      <c r="W78" s="96">
        <v>3412</v>
      </c>
      <c r="X78" s="96">
        <v>3412</v>
      </c>
      <c r="Y78" s="96">
        <v>3412</v>
      </c>
      <c r="Z78" s="96">
        <v>3412</v>
      </c>
      <c r="AA78" s="96">
        <v>3412</v>
      </c>
      <c r="AB78" s="96">
        <v>3412</v>
      </c>
      <c r="AC78" s="96">
        <v>3412</v>
      </c>
      <c r="AD78" s="96">
        <v>3412</v>
      </c>
      <c r="AE78" s="96">
        <v>3412</v>
      </c>
      <c r="AF78" s="96">
        <v>3412</v>
      </c>
      <c r="AG78" s="96">
        <v>3412</v>
      </c>
      <c r="AH78" s="96">
        <v>3412</v>
      </c>
      <c r="AI78" s="96">
        <v>0</v>
      </c>
      <c r="AJ78" s="96"/>
      <c r="AK78" s="96"/>
    </row>
    <row r="79" spans="1:37" ht="15" customHeight="1" x14ac:dyDescent="0.35">
      <c r="A79" s="46" t="s">
        <v>543</v>
      </c>
      <c r="B79" s="61" t="s">
        <v>544</v>
      </c>
      <c r="C79" s="46">
        <v>9189.1113280000009</v>
      </c>
      <c r="D79" s="46">
        <v>9032.1738280000009</v>
      </c>
      <c r="E79" s="46">
        <v>8953.2441409999992</v>
      </c>
      <c r="F79" s="46">
        <v>8810.0498050000006</v>
      </c>
      <c r="G79" s="46">
        <v>8648.1435550000006</v>
      </c>
      <c r="H79" s="46">
        <v>8506.0996090000008</v>
      </c>
      <c r="I79" s="46">
        <v>8458.7304690000001</v>
      </c>
      <c r="J79" s="46">
        <v>8252.5849610000005</v>
      </c>
      <c r="K79" s="46">
        <v>8230.4433590000008</v>
      </c>
      <c r="L79" s="46">
        <v>8205.0146480000003</v>
      </c>
      <c r="M79" s="46">
        <v>8184.2558589999999</v>
      </c>
      <c r="N79" s="46">
        <v>8164.7182620000003</v>
      </c>
      <c r="O79" s="46">
        <v>8171.8471680000002</v>
      </c>
      <c r="P79" s="46">
        <v>8142.0859380000002</v>
      </c>
      <c r="Q79" s="46">
        <v>8125.9028319999998</v>
      </c>
      <c r="R79" s="46">
        <v>8112.5493159999996</v>
      </c>
      <c r="S79" s="46">
        <v>8081.0053710000002</v>
      </c>
      <c r="T79" s="46">
        <v>8062.7773440000001</v>
      </c>
      <c r="U79" s="46">
        <v>8039.201172</v>
      </c>
      <c r="V79" s="46">
        <v>8014.6767579999996</v>
      </c>
      <c r="W79" s="46">
        <v>7984.9736329999996</v>
      </c>
      <c r="X79" s="46">
        <v>7957.6904299999997</v>
      </c>
      <c r="Y79" s="46">
        <v>7940.8188479999999</v>
      </c>
      <c r="Z79" s="46">
        <v>7928.2514650000003</v>
      </c>
      <c r="AA79" s="46">
        <v>7918.8427730000003</v>
      </c>
      <c r="AB79" s="46">
        <v>7905.9497069999998</v>
      </c>
      <c r="AC79" s="46">
        <v>7904.8803710000002</v>
      </c>
      <c r="AD79" s="46">
        <v>7901.140625</v>
      </c>
      <c r="AE79" s="46">
        <v>7901.2172849999997</v>
      </c>
      <c r="AF79" s="46">
        <v>7889.3715819999998</v>
      </c>
      <c r="AG79" s="46">
        <v>7877.5566410000001</v>
      </c>
      <c r="AH79" s="46">
        <v>7853.6372069999998</v>
      </c>
      <c r="AI79" s="46">
        <v>-5.0530000000000002E-3</v>
      </c>
    </row>
    <row r="80" spans="1:37" ht="15" customHeight="1" x14ac:dyDescent="0.35">
      <c r="B80" s="61" t="s">
        <v>247</v>
      </c>
    </row>
    <row r="81" spans="2:2" ht="15" customHeight="1" x14ac:dyDescent="0.35">
      <c r="B81" s="61" t="s">
        <v>248</v>
      </c>
    </row>
    <row r="82" spans="2:2" ht="15" customHeight="1" x14ac:dyDescent="0.35">
      <c r="B82" s="61" t="s">
        <v>249</v>
      </c>
    </row>
    <row r="83" spans="2:2" ht="15" customHeight="1" x14ac:dyDescent="0.35">
      <c r="B83" s="61" t="s">
        <v>133</v>
      </c>
    </row>
    <row r="84" spans="2:2" ht="15" customHeight="1" x14ac:dyDescent="0.35">
      <c r="B84" s="61" t="s">
        <v>545</v>
      </c>
    </row>
    <row r="85" spans="2:2" ht="15" customHeight="1" x14ac:dyDescent="0.35">
      <c r="B85" s="61" t="s">
        <v>546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4"/>
  <sheetViews>
    <sheetView topLeftCell="A66" zoomScale="70" zoomScaleNormal="70" workbookViewId="0">
      <selection activeCell="B110" sqref="B110"/>
    </sheetView>
  </sheetViews>
  <sheetFormatPr defaultRowHeight="14.25" x14ac:dyDescent="0.45"/>
  <cols>
    <col min="1" max="1" width="41" customWidth="1"/>
    <col min="2" max="2" width="41" style="6" customWidth="1"/>
    <col min="3" max="34" width="9.1328125" customWidth="1"/>
    <col min="35" max="36" width="9.1328125" style="29" customWidth="1"/>
  </cols>
  <sheetData>
    <row r="1" spans="1:36" ht="14.65" thickBot="1" x14ac:dyDescent="0.5">
      <c r="A1" s="1" t="s">
        <v>0</v>
      </c>
      <c r="B1" s="1" t="s">
        <v>300</v>
      </c>
      <c r="C1" s="26">
        <v>2019</v>
      </c>
      <c r="D1" s="26">
        <v>2020</v>
      </c>
      <c r="E1" s="26">
        <v>2021</v>
      </c>
      <c r="F1" s="26">
        <v>2022</v>
      </c>
      <c r="G1" s="26">
        <v>2023</v>
      </c>
      <c r="H1" s="26">
        <v>2024</v>
      </c>
      <c r="I1" s="26">
        <v>2025</v>
      </c>
      <c r="J1" s="26">
        <v>2026</v>
      </c>
      <c r="K1" s="26">
        <v>2027</v>
      </c>
      <c r="L1" s="26">
        <v>2028</v>
      </c>
      <c r="M1" s="26">
        <v>2029</v>
      </c>
      <c r="N1" s="26">
        <v>2030</v>
      </c>
      <c r="O1" s="26">
        <v>2031</v>
      </c>
      <c r="P1" s="26">
        <v>2032</v>
      </c>
      <c r="Q1" s="26">
        <v>2033</v>
      </c>
      <c r="R1" s="26">
        <v>2034</v>
      </c>
      <c r="S1" s="26">
        <v>2035</v>
      </c>
      <c r="T1" s="26">
        <v>2036</v>
      </c>
      <c r="U1" s="26">
        <v>2037</v>
      </c>
      <c r="V1" s="26">
        <v>2038</v>
      </c>
      <c r="W1" s="26">
        <v>2039</v>
      </c>
      <c r="X1" s="26">
        <v>2040</v>
      </c>
      <c r="Y1" s="26">
        <v>2041</v>
      </c>
      <c r="Z1" s="26">
        <v>2042</v>
      </c>
      <c r="AA1" s="26">
        <v>2043</v>
      </c>
      <c r="AB1" s="26">
        <v>2044</v>
      </c>
      <c r="AC1" s="26">
        <v>2045</v>
      </c>
      <c r="AD1" s="26">
        <v>2046</v>
      </c>
      <c r="AE1" s="26">
        <v>2047</v>
      </c>
      <c r="AF1" s="26">
        <v>2048</v>
      </c>
      <c r="AG1" s="26">
        <v>2049</v>
      </c>
      <c r="AH1" s="26">
        <v>2050</v>
      </c>
      <c r="AI1" s="26"/>
      <c r="AJ1" s="26"/>
    </row>
    <row r="2" spans="1:36" s="9" customFormat="1" ht="14.65" thickTop="1" x14ac:dyDescent="0.45">
      <c r="A2" s="3" t="s">
        <v>81</v>
      </c>
      <c r="B2" s="3"/>
      <c r="AI2" s="29"/>
      <c r="AJ2" s="29"/>
    </row>
    <row r="3" spans="1:36" s="10" customFormat="1" ht="15" customHeight="1" x14ac:dyDescent="0.45">
      <c r="A3" s="14" t="s">
        <v>12</v>
      </c>
      <c r="B3" s="62">
        <f>About!C70</f>
        <v>0</v>
      </c>
      <c r="C3" s="15">
        <v>15.7</v>
      </c>
      <c r="D3" s="15">
        <v>15.4</v>
      </c>
      <c r="E3" s="15">
        <v>15.3</v>
      </c>
      <c r="F3" s="15">
        <v>15.6</v>
      </c>
      <c r="G3" s="15">
        <v>15.9</v>
      </c>
      <c r="H3" s="15">
        <v>16.2</v>
      </c>
      <c r="I3" s="15">
        <v>16.399999999999999</v>
      </c>
      <c r="J3" s="15">
        <v>16.7</v>
      </c>
      <c r="K3" s="15">
        <v>16.899999999999999</v>
      </c>
      <c r="L3" s="15">
        <v>17.2</v>
      </c>
      <c r="M3" s="15">
        <v>17.5</v>
      </c>
      <c r="N3" s="15">
        <v>17.899999999999999</v>
      </c>
      <c r="O3" s="15">
        <v>18.3</v>
      </c>
      <c r="P3" s="15">
        <v>18.600000000000001</v>
      </c>
      <c r="Q3" s="15">
        <v>19</v>
      </c>
      <c r="R3" s="15">
        <v>19.5</v>
      </c>
      <c r="S3" s="15">
        <v>19.899999999999999</v>
      </c>
      <c r="T3" s="15">
        <v>20.3</v>
      </c>
      <c r="U3" s="15">
        <v>20.6</v>
      </c>
      <c r="V3" s="15">
        <v>20.8</v>
      </c>
      <c r="W3" s="15">
        <v>21</v>
      </c>
      <c r="X3" s="15">
        <v>21.3</v>
      </c>
      <c r="Y3" s="15">
        <v>21.6</v>
      </c>
      <c r="Z3" s="15">
        <v>21.8</v>
      </c>
      <c r="AA3" s="15">
        <v>22</v>
      </c>
      <c r="AB3" s="15">
        <v>22.4</v>
      </c>
      <c r="AC3" s="15">
        <v>22.7</v>
      </c>
      <c r="AD3" s="15">
        <v>23</v>
      </c>
      <c r="AE3" s="15">
        <v>23.3</v>
      </c>
      <c r="AF3" s="15">
        <v>23.5</v>
      </c>
      <c r="AG3" s="15">
        <v>23.8</v>
      </c>
      <c r="AH3" s="15">
        <v>24</v>
      </c>
      <c r="AI3" s="15"/>
      <c r="AJ3" s="15"/>
    </row>
    <row r="4" spans="1:36" s="10" customFormat="1" ht="15" customHeight="1" x14ac:dyDescent="0.45">
      <c r="A4" s="14" t="s">
        <v>13</v>
      </c>
      <c r="B4" s="62">
        <f>About!C71</f>
        <v>0</v>
      </c>
      <c r="C4" s="15">
        <v>2.2999999999999998</v>
      </c>
      <c r="D4" s="15">
        <v>1.9</v>
      </c>
      <c r="E4" s="15">
        <v>2.1</v>
      </c>
      <c r="F4" s="15">
        <v>2.2999999999999998</v>
      </c>
      <c r="G4" s="15">
        <v>2.4</v>
      </c>
      <c r="H4" s="15">
        <v>2.6</v>
      </c>
      <c r="I4" s="15">
        <v>2.7</v>
      </c>
      <c r="J4" s="15">
        <v>2.8</v>
      </c>
      <c r="K4" s="15">
        <v>2.9</v>
      </c>
      <c r="L4" s="15">
        <v>3</v>
      </c>
      <c r="M4" s="15">
        <v>3.1</v>
      </c>
      <c r="N4" s="15">
        <v>3.1</v>
      </c>
      <c r="O4" s="15">
        <v>3.2</v>
      </c>
      <c r="P4" s="15">
        <v>3.2</v>
      </c>
      <c r="Q4" s="15">
        <v>3.3</v>
      </c>
      <c r="R4" s="15">
        <v>3.3</v>
      </c>
      <c r="S4" s="15">
        <v>3.3</v>
      </c>
      <c r="T4" s="15">
        <v>3.4</v>
      </c>
      <c r="U4" s="15">
        <v>3.4</v>
      </c>
      <c r="V4" s="15">
        <v>3.4</v>
      </c>
      <c r="W4" s="15">
        <v>3.5</v>
      </c>
      <c r="X4" s="15">
        <v>3.5</v>
      </c>
      <c r="Y4" s="15">
        <v>3.6</v>
      </c>
      <c r="Z4" s="15">
        <v>3.6</v>
      </c>
      <c r="AA4" s="15">
        <v>3.6</v>
      </c>
      <c r="AB4" s="15">
        <v>3.7</v>
      </c>
      <c r="AC4" s="15">
        <v>3.7</v>
      </c>
      <c r="AD4" s="15">
        <v>3.8</v>
      </c>
      <c r="AE4" s="15">
        <v>3.8</v>
      </c>
      <c r="AF4" s="15">
        <v>3.8</v>
      </c>
      <c r="AG4" s="15">
        <v>3.9</v>
      </c>
      <c r="AH4" s="15">
        <v>3.9</v>
      </c>
      <c r="AI4" s="15"/>
      <c r="AJ4" s="15"/>
    </row>
    <row r="5" spans="1:36" s="10" customFormat="1" ht="15" customHeight="1" x14ac:dyDescent="0.45">
      <c r="A5" s="14" t="s">
        <v>79</v>
      </c>
      <c r="B5" s="62">
        <f>About!C67</f>
        <v>0</v>
      </c>
      <c r="C5" s="15">
        <v>0.4</v>
      </c>
      <c r="D5" s="15">
        <v>0.4</v>
      </c>
      <c r="E5" s="15">
        <v>0.3</v>
      </c>
      <c r="F5" s="15">
        <v>0.3</v>
      </c>
      <c r="G5" s="15">
        <v>0.3</v>
      </c>
      <c r="H5" s="15">
        <v>0.3</v>
      </c>
      <c r="I5" s="15">
        <v>0.3</v>
      </c>
      <c r="J5" s="15">
        <v>0.3</v>
      </c>
      <c r="K5" s="15">
        <v>0.2</v>
      </c>
      <c r="L5" s="15">
        <v>0.2</v>
      </c>
      <c r="M5" s="15">
        <v>0.2</v>
      </c>
      <c r="N5" s="15">
        <v>0.2</v>
      </c>
      <c r="O5" s="15">
        <v>0.2</v>
      </c>
      <c r="P5" s="15">
        <v>0.2</v>
      </c>
      <c r="Q5" s="15">
        <v>0.2</v>
      </c>
      <c r="R5" s="15">
        <v>0.2</v>
      </c>
      <c r="S5" s="15">
        <v>0.2</v>
      </c>
      <c r="T5" s="15">
        <v>0.2</v>
      </c>
      <c r="U5" s="15">
        <v>0.2</v>
      </c>
      <c r="V5" s="15">
        <v>0.2</v>
      </c>
      <c r="W5" s="15">
        <v>0.2</v>
      </c>
      <c r="X5" s="15">
        <v>0.2</v>
      </c>
      <c r="Y5" s="15">
        <v>0.2</v>
      </c>
      <c r="Z5" s="15">
        <v>0.2</v>
      </c>
      <c r="AA5" s="15">
        <v>0.2</v>
      </c>
      <c r="AB5" s="15">
        <v>0.2</v>
      </c>
      <c r="AC5" s="15">
        <v>0.2</v>
      </c>
      <c r="AD5" s="15">
        <v>0.2</v>
      </c>
      <c r="AE5" s="15">
        <v>0.2</v>
      </c>
      <c r="AF5" s="15">
        <v>0.2</v>
      </c>
      <c r="AG5" s="15">
        <v>0.2</v>
      </c>
      <c r="AH5" s="15">
        <v>0.2</v>
      </c>
      <c r="AI5" s="15"/>
      <c r="AJ5" s="15"/>
    </row>
    <row r="6" spans="1:36" s="10" customFormat="1" ht="15" customHeight="1" x14ac:dyDescent="0.45">
      <c r="A6" s="14" t="s">
        <v>15</v>
      </c>
      <c r="B6" s="62">
        <f>About!C73</f>
        <v>0</v>
      </c>
      <c r="C6" s="15">
        <v>42.7</v>
      </c>
      <c r="D6" s="15">
        <v>30.2</v>
      </c>
      <c r="E6" s="15">
        <v>28.5</v>
      </c>
      <c r="F6" s="15">
        <v>27.3</v>
      </c>
      <c r="G6" s="15">
        <v>26.4</v>
      </c>
      <c r="H6" s="15">
        <v>25.6</v>
      </c>
      <c r="I6" s="15">
        <v>24.8</v>
      </c>
      <c r="J6" s="15">
        <v>24</v>
      </c>
      <c r="K6" s="15">
        <v>23.5</v>
      </c>
      <c r="L6" s="15">
        <v>23</v>
      </c>
      <c r="M6" s="15">
        <v>22.6</v>
      </c>
      <c r="N6" s="15">
        <v>22.2</v>
      </c>
      <c r="O6" s="15">
        <v>22</v>
      </c>
      <c r="P6" s="15">
        <v>21.7</v>
      </c>
      <c r="Q6" s="15">
        <v>21.5</v>
      </c>
      <c r="R6" s="15">
        <v>21.3</v>
      </c>
      <c r="S6" s="15">
        <v>20.2</v>
      </c>
      <c r="T6" s="15">
        <v>20.6</v>
      </c>
      <c r="U6" s="15">
        <v>20.9</v>
      </c>
      <c r="V6" s="15">
        <v>21.2</v>
      </c>
      <c r="W6" s="15">
        <v>21.4</v>
      </c>
      <c r="X6" s="15">
        <v>21.7</v>
      </c>
      <c r="Y6" s="15">
        <v>22</v>
      </c>
      <c r="Z6" s="15">
        <v>22.3</v>
      </c>
      <c r="AA6" s="15">
        <v>22.5</v>
      </c>
      <c r="AB6" s="15">
        <v>22.8</v>
      </c>
      <c r="AC6" s="15">
        <v>23</v>
      </c>
      <c r="AD6" s="15">
        <v>23.3</v>
      </c>
      <c r="AE6" s="15">
        <v>23.5</v>
      </c>
      <c r="AF6" s="15">
        <v>23.8</v>
      </c>
      <c r="AG6" s="15">
        <v>24</v>
      </c>
      <c r="AH6" s="15">
        <v>24.3</v>
      </c>
      <c r="AI6" s="15"/>
      <c r="AJ6" s="15"/>
    </row>
    <row r="7" spans="1:36" s="10" customFormat="1" ht="15" customHeight="1" x14ac:dyDescent="0.45">
      <c r="A7" s="14" t="s">
        <v>16</v>
      </c>
      <c r="B7" s="62">
        <f>About!C75</f>
        <v>0</v>
      </c>
      <c r="C7" s="15">
        <v>3.4</v>
      </c>
      <c r="D7" s="15">
        <v>1.4</v>
      </c>
      <c r="E7" s="15">
        <v>2</v>
      </c>
      <c r="F7" s="15">
        <v>2.6</v>
      </c>
      <c r="G7" s="15">
        <v>2.9</v>
      </c>
      <c r="H7" s="15">
        <v>3.2</v>
      </c>
      <c r="I7" s="15">
        <v>3.5</v>
      </c>
      <c r="J7" s="15">
        <v>3.9</v>
      </c>
      <c r="K7" s="15">
        <v>4.0999999999999996</v>
      </c>
      <c r="L7" s="15">
        <v>4.4000000000000004</v>
      </c>
      <c r="M7" s="15">
        <v>4.7</v>
      </c>
      <c r="N7" s="15">
        <v>5.0999999999999996</v>
      </c>
      <c r="O7" s="15">
        <v>5.3</v>
      </c>
      <c r="P7" s="15">
        <v>5.6</v>
      </c>
      <c r="Q7" s="15">
        <v>5.8</v>
      </c>
      <c r="R7" s="15">
        <v>6.1</v>
      </c>
      <c r="S7" s="15">
        <v>6.2</v>
      </c>
      <c r="T7" s="15">
        <v>6.5</v>
      </c>
      <c r="U7" s="15">
        <v>6.7</v>
      </c>
      <c r="V7" s="15">
        <v>7</v>
      </c>
      <c r="W7" s="15">
        <v>7.3</v>
      </c>
      <c r="X7" s="15">
        <v>7.6</v>
      </c>
      <c r="Y7" s="15">
        <v>7.8</v>
      </c>
      <c r="Z7" s="15">
        <v>8.1</v>
      </c>
      <c r="AA7" s="15">
        <v>8.4</v>
      </c>
      <c r="AB7" s="15">
        <v>8.6999999999999993</v>
      </c>
      <c r="AC7" s="15">
        <v>9.1</v>
      </c>
      <c r="AD7" s="15">
        <v>9.4</v>
      </c>
      <c r="AE7" s="15">
        <v>9.6999999999999993</v>
      </c>
      <c r="AF7" s="15">
        <v>10</v>
      </c>
      <c r="AG7" s="15">
        <v>10.3</v>
      </c>
      <c r="AH7" s="15">
        <v>10.6</v>
      </c>
      <c r="AI7" s="15"/>
      <c r="AJ7" s="15"/>
    </row>
    <row r="8" spans="1:36" s="10" customFormat="1" ht="15" customHeight="1" x14ac:dyDescent="0.45">
      <c r="A8" s="14" t="s">
        <v>80</v>
      </c>
      <c r="B8" s="62"/>
      <c r="C8" s="15">
        <v>64.400000000000006</v>
      </c>
      <c r="D8" s="15">
        <v>49.3</v>
      </c>
      <c r="E8" s="15">
        <v>48.2</v>
      </c>
      <c r="F8" s="15">
        <v>48</v>
      </c>
      <c r="G8" s="15">
        <v>47.9</v>
      </c>
      <c r="H8" s="15">
        <v>47.8</v>
      </c>
      <c r="I8" s="15">
        <v>47.7</v>
      </c>
      <c r="J8" s="15">
        <v>47.6</v>
      </c>
      <c r="K8" s="15">
        <v>47.6</v>
      </c>
      <c r="L8" s="15">
        <v>47.8</v>
      </c>
      <c r="M8" s="15">
        <v>48.1</v>
      </c>
      <c r="N8" s="15">
        <v>48.5</v>
      </c>
      <c r="O8" s="15">
        <v>48.9</v>
      </c>
      <c r="P8" s="15">
        <v>49.4</v>
      </c>
      <c r="Q8" s="15">
        <v>49.9</v>
      </c>
      <c r="R8" s="15">
        <v>50.4</v>
      </c>
      <c r="S8" s="15">
        <v>49.9</v>
      </c>
      <c r="T8" s="15">
        <v>50.9</v>
      </c>
      <c r="U8" s="15">
        <v>51.9</v>
      </c>
      <c r="V8" s="15">
        <v>52.7</v>
      </c>
      <c r="W8" s="15">
        <v>53.4</v>
      </c>
      <c r="X8" s="15">
        <v>54.3</v>
      </c>
      <c r="Y8" s="15">
        <v>55.2</v>
      </c>
      <c r="Z8" s="15">
        <v>56</v>
      </c>
      <c r="AA8" s="15">
        <v>56.8</v>
      </c>
      <c r="AB8" s="15">
        <v>57.8</v>
      </c>
      <c r="AC8" s="15">
        <v>58.8</v>
      </c>
      <c r="AD8" s="15">
        <v>59.7</v>
      </c>
      <c r="AE8" s="15">
        <v>60.5</v>
      </c>
      <c r="AF8" s="15">
        <v>61.4</v>
      </c>
      <c r="AG8" s="15">
        <v>62.2</v>
      </c>
      <c r="AH8" s="15">
        <v>63</v>
      </c>
      <c r="AI8" s="15"/>
      <c r="AJ8" s="15"/>
    </row>
    <row r="9" spans="1:36" s="10" customFormat="1" ht="15" customHeight="1" x14ac:dyDescent="0.45">
      <c r="A9" s="14" t="s">
        <v>17</v>
      </c>
      <c r="B9" s="62"/>
      <c r="C9" s="15">
        <v>16.899999999999999</v>
      </c>
      <c r="D9" s="15">
        <v>18.100000000000001</v>
      </c>
      <c r="E9" s="15">
        <v>17.7</v>
      </c>
      <c r="F9" s="15">
        <v>17.899999999999999</v>
      </c>
      <c r="G9" s="15">
        <v>18.2</v>
      </c>
      <c r="H9" s="15">
        <v>18.600000000000001</v>
      </c>
      <c r="I9" s="15">
        <v>19</v>
      </c>
      <c r="J9" s="15">
        <v>19.5</v>
      </c>
      <c r="K9" s="15">
        <v>20.100000000000001</v>
      </c>
      <c r="L9" s="15">
        <v>20.8</v>
      </c>
      <c r="M9" s="15">
        <v>21.7</v>
      </c>
      <c r="N9" s="15">
        <v>22.7</v>
      </c>
      <c r="O9" s="15">
        <v>24</v>
      </c>
      <c r="P9" s="15">
        <v>25.3</v>
      </c>
      <c r="Q9" s="15">
        <v>26.7</v>
      </c>
      <c r="R9" s="15">
        <v>28.3</v>
      </c>
      <c r="S9" s="15">
        <v>29.8</v>
      </c>
      <c r="T9" s="15">
        <v>31.2</v>
      </c>
      <c r="U9" s="15">
        <v>32.5</v>
      </c>
      <c r="V9" s="15">
        <v>33.700000000000003</v>
      </c>
      <c r="W9" s="15">
        <v>34.700000000000003</v>
      </c>
      <c r="X9" s="15">
        <v>35.799999999999997</v>
      </c>
      <c r="Y9" s="15">
        <v>37</v>
      </c>
      <c r="Z9" s="15">
        <v>38</v>
      </c>
      <c r="AA9" s="15">
        <v>39.1</v>
      </c>
      <c r="AB9" s="15">
        <v>40.299999999999997</v>
      </c>
      <c r="AC9" s="15">
        <v>41.6</v>
      </c>
      <c r="AD9" s="15">
        <v>42.8</v>
      </c>
      <c r="AE9" s="15">
        <v>43.9</v>
      </c>
      <c r="AF9" s="15">
        <v>45.1</v>
      </c>
      <c r="AG9" s="15">
        <v>46.2</v>
      </c>
      <c r="AH9" s="15">
        <v>47.2</v>
      </c>
      <c r="AI9" s="15"/>
      <c r="AJ9" s="15"/>
    </row>
    <row r="10" spans="1:36" s="10" customFormat="1" ht="15" customHeight="1" x14ac:dyDescent="0.45">
      <c r="A10" s="14" t="s">
        <v>18</v>
      </c>
      <c r="B10" s="62"/>
      <c r="C10" s="15">
        <v>161</v>
      </c>
      <c r="D10" s="15">
        <v>145.69999999999999</v>
      </c>
      <c r="E10" s="15">
        <v>149.69999999999999</v>
      </c>
      <c r="F10" s="15">
        <v>155</v>
      </c>
      <c r="G10" s="15">
        <v>156.19999999999999</v>
      </c>
      <c r="H10" s="15">
        <v>156.80000000000001</v>
      </c>
      <c r="I10" s="15">
        <v>157</v>
      </c>
      <c r="J10" s="15">
        <v>156.5</v>
      </c>
      <c r="K10" s="15">
        <v>153.69999999999999</v>
      </c>
      <c r="L10" s="15">
        <v>150.5</v>
      </c>
      <c r="M10" s="15">
        <v>146.69999999999999</v>
      </c>
      <c r="N10" s="15">
        <v>142.4</v>
      </c>
      <c r="O10" s="15">
        <v>136.4</v>
      </c>
      <c r="P10" s="15">
        <v>130.30000000000001</v>
      </c>
      <c r="Q10" s="15">
        <v>124.3</v>
      </c>
      <c r="R10" s="15">
        <v>118.5</v>
      </c>
      <c r="S10" s="15">
        <v>111.1</v>
      </c>
      <c r="T10" s="15">
        <v>109.3</v>
      </c>
      <c r="U10" s="15">
        <v>107.7</v>
      </c>
      <c r="V10" s="15">
        <v>106.3</v>
      </c>
      <c r="W10" s="15">
        <v>104.8</v>
      </c>
      <c r="X10" s="15">
        <v>103.9</v>
      </c>
      <c r="Y10" s="15">
        <v>103.3</v>
      </c>
      <c r="Z10" s="15">
        <v>102.5</v>
      </c>
      <c r="AA10" s="15">
        <v>101.9</v>
      </c>
      <c r="AB10" s="15">
        <v>101.5</v>
      </c>
      <c r="AC10" s="15">
        <v>101.3</v>
      </c>
      <c r="AD10" s="15">
        <v>101</v>
      </c>
      <c r="AE10" s="15">
        <v>100.8</v>
      </c>
      <c r="AF10" s="15">
        <v>100.6</v>
      </c>
      <c r="AG10" s="15">
        <v>100.4</v>
      </c>
      <c r="AH10" s="15">
        <v>100.3</v>
      </c>
      <c r="AI10" s="15"/>
      <c r="AJ10" s="15"/>
    </row>
    <row r="11" spans="1:36" s="10" customFormat="1" ht="15" customHeight="1" x14ac:dyDescent="0.45">
      <c r="A11" s="14" t="s">
        <v>19</v>
      </c>
      <c r="B11" s="62"/>
      <c r="C11" s="15">
        <v>8.3000000000000007</v>
      </c>
      <c r="D11" s="15">
        <v>8.6</v>
      </c>
      <c r="E11" s="15">
        <v>8.3000000000000007</v>
      </c>
      <c r="F11" s="15">
        <v>8</v>
      </c>
      <c r="G11" s="15">
        <v>7.9</v>
      </c>
      <c r="H11" s="15">
        <v>7.7</v>
      </c>
      <c r="I11" s="15">
        <v>7.6</v>
      </c>
      <c r="J11" s="15">
        <v>7.4</v>
      </c>
      <c r="K11" s="15">
        <v>7.3</v>
      </c>
      <c r="L11" s="15">
        <v>7.2</v>
      </c>
      <c r="M11" s="15">
        <v>7.1</v>
      </c>
      <c r="N11" s="15">
        <v>7</v>
      </c>
      <c r="O11" s="15">
        <v>7</v>
      </c>
      <c r="P11" s="15">
        <v>7</v>
      </c>
      <c r="Q11" s="15">
        <v>7</v>
      </c>
      <c r="R11" s="15">
        <v>6.9</v>
      </c>
      <c r="S11" s="15">
        <v>6.9</v>
      </c>
      <c r="T11" s="15">
        <v>6.9</v>
      </c>
      <c r="U11" s="15">
        <v>6.9</v>
      </c>
      <c r="V11" s="15">
        <v>6.9</v>
      </c>
      <c r="W11" s="15">
        <v>6.8</v>
      </c>
      <c r="X11" s="15">
        <v>6.8</v>
      </c>
      <c r="Y11" s="15">
        <v>6.8</v>
      </c>
      <c r="Z11" s="15">
        <v>6.8</v>
      </c>
      <c r="AA11" s="15">
        <v>6.7</v>
      </c>
      <c r="AB11" s="15">
        <v>6.7</v>
      </c>
      <c r="AC11" s="15">
        <v>6.7</v>
      </c>
      <c r="AD11" s="15">
        <v>6.7</v>
      </c>
      <c r="AE11" s="15">
        <v>6.6</v>
      </c>
      <c r="AF11" s="15">
        <v>6.6</v>
      </c>
      <c r="AG11" s="15">
        <v>6.6</v>
      </c>
      <c r="AH11" s="15">
        <v>6.6</v>
      </c>
      <c r="AI11" s="15"/>
      <c r="AJ11" s="15"/>
    </row>
    <row r="12" spans="1:36" s="10" customFormat="1" ht="15" customHeight="1" x14ac:dyDescent="0.45">
      <c r="A12" s="14" t="s">
        <v>20</v>
      </c>
      <c r="B12" s="62"/>
      <c r="C12" s="15">
        <v>169.3</v>
      </c>
      <c r="D12" s="15">
        <v>154.4</v>
      </c>
      <c r="E12" s="15">
        <v>158.1</v>
      </c>
      <c r="F12" s="15">
        <v>163.1</v>
      </c>
      <c r="G12" s="15">
        <v>164.1</v>
      </c>
      <c r="H12" s="15">
        <v>164.5</v>
      </c>
      <c r="I12" s="15">
        <v>164.6</v>
      </c>
      <c r="J12" s="15">
        <v>163.9</v>
      </c>
      <c r="K12" s="15">
        <v>161</v>
      </c>
      <c r="L12" s="15">
        <v>157.69999999999999</v>
      </c>
      <c r="M12" s="15">
        <v>153.80000000000001</v>
      </c>
      <c r="N12" s="15">
        <v>149.5</v>
      </c>
      <c r="O12" s="15">
        <v>143.4</v>
      </c>
      <c r="P12" s="15">
        <v>137.30000000000001</v>
      </c>
      <c r="Q12" s="15">
        <v>131.19999999999999</v>
      </c>
      <c r="R12" s="15">
        <v>125.4</v>
      </c>
      <c r="S12" s="15">
        <v>118.1</v>
      </c>
      <c r="T12" s="15">
        <v>116.2</v>
      </c>
      <c r="U12" s="15">
        <v>114.6</v>
      </c>
      <c r="V12" s="15">
        <v>113.1</v>
      </c>
      <c r="W12" s="15">
        <v>111.6</v>
      </c>
      <c r="X12" s="15">
        <v>110.7</v>
      </c>
      <c r="Y12" s="15">
        <v>110</v>
      </c>
      <c r="Z12" s="15">
        <v>109.2</v>
      </c>
      <c r="AA12" s="15">
        <v>108.6</v>
      </c>
      <c r="AB12" s="15">
        <v>108.2</v>
      </c>
      <c r="AC12" s="15">
        <v>108</v>
      </c>
      <c r="AD12" s="15">
        <v>107.7</v>
      </c>
      <c r="AE12" s="15">
        <v>107.4</v>
      </c>
      <c r="AF12" s="15">
        <v>107.2</v>
      </c>
      <c r="AG12" s="15">
        <v>107</v>
      </c>
      <c r="AH12" s="15">
        <v>106.9</v>
      </c>
      <c r="AI12" s="15"/>
      <c r="AJ12" s="15"/>
    </row>
    <row r="13" spans="1:36" s="10" customFormat="1" ht="15" customHeight="1" x14ac:dyDescent="0.45">
      <c r="A13" s="14" t="s">
        <v>21</v>
      </c>
      <c r="B13" s="62"/>
      <c r="C13" s="15">
        <v>63.8</v>
      </c>
      <c r="D13" s="15">
        <v>62.1</v>
      </c>
      <c r="E13" s="15">
        <v>61</v>
      </c>
      <c r="F13" s="15">
        <v>61.2</v>
      </c>
      <c r="G13" s="15">
        <v>61.2</v>
      </c>
      <c r="H13" s="15">
        <v>61.4</v>
      </c>
      <c r="I13" s="15">
        <v>61.6</v>
      </c>
      <c r="J13" s="15">
        <v>61.8</v>
      </c>
      <c r="K13" s="15">
        <v>62.5</v>
      </c>
      <c r="L13" s="15">
        <v>63.4</v>
      </c>
      <c r="M13" s="15">
        <v>64.5</v>
      </c>
      <c r="N13" s="15">
        <v>65.8</v>
      </c>
      <c r="O13" s="15">
        <v>67.2</v>
      </c>
      <c r="P13" s="15">
        <v>68.7</v>
      </c>
      <c r="Q13" s="15">
        <v>70.2</v>
      </c>
      <c r="R13" s="15">
        <v>71.400000000000006</v>
      </c>
      <c r="S13" s="15">
        <v>69.3</v>
      </c>
      <c r="T13" s="15">
        <v>71.7</v>
      </c>
      <c r="U13" s="15">
        <v>74</v>
      </c>
      <c r="V13" s="15">
        <v>76</v>
      </c>
      <c r="W13" s="15">
        <v>77.8</v>
      </c>
      <c r="X13" s="15">
        <v>79.900000000000006</v>
      </c>
      <c r="Y13" s="15">
        <v>81.900000000000006</v>
      </c>
      <c r="Z13" s="15">
        <v>83.9</v>
      </c>
      <c r="AA13" s="15">
        <v>85.8</v>
      </c>
      <c r="AB13" s="15">
        <v>87.8</v>
      </c>
      <c r="AC13" s="15">
        <v>89.8</v>
      </c>
      <c r="AD13" s="15">
        <v>91.8</v>
      </c>
      <c r="AE13" s="15">
        <v>93.7</v>
      </c>
      <c r="AF13" s="15">
        <v>95.7</v>
      </c>
      <c r="AG13" s="15">
        <v>97.7</v>
      </c>
      <c r="AH13" s="15">
        <v>99.6</v>
      </c>
      <c r="AI13" s="15"/>
      <c r="AJ13" s="15"/>
    </row>
    <row r="14" spans="1:36" s="10" customFormat="1" ht="15" customHeight="1" x14ac:dyDescent="0.45">
      <c r="A14" s="14" t="s">
        <v>22</v>
      </c>
      <c r="B14" s="62"/>
      <c r="C14" s="15">
        <v>35.1</v>
      </c>
      <c r="D14" s="15">
        <v>34.5</v>
      </c>
      <c r="E14" s="15">
        <v>35.6</v>
      </c>
      <c r="F14" s="15">
        <v>36.9</v>
      </c>
      <c r="G14" s="15">
        <v>38.1</v>
      </c>
      <c r="H14" s="15">
        <v>39.1</v>
      </c>
      <c r="I14" s="15">
        <v>39.9</v>
      </c>
      <c r="J14" s="15">
        <v>40.700000000000003</v>
      </c>
      <c r="K14" s="15">
        <v>41.2</v>
      </c>
      <c r="L14" s="15">
        <v>41.4</v>
      </c>
      <c r="M14" s="15">
        <v>41.4</v>
      </c>
      <c r="N14" s="15">
        <v>41.4</v>
      </c>
      <c r="O14" s="15">
        <v>41.2</v>
      </c>
      <c r="P14" s="15">
        <v>40.9</v>
      </c>
      <c r="Q14" s="15">
        <v>40.700000000000003</v>
      </c>
      <c r="R14" s="15">
        <v>40.4</v>
      </c>
      <c r="S14" s="15">
        <v>40</v>
      </c>
      <c r="T14" s="15">
        <v>39.9</v>
      </c>
      <c r="U14" s="15">
        <v>39.9</v>
      </c>
      <c r="V14" s="15">
        <v>39.9</v>
      </c>
      <c r="W14" s="15">
        <v>39.9</v>
      </c>
      <c r="X14" s="15">
        <v>40.1</v>
      </c>
      <c r="Y14" s="15">
        <v>40.299999999999997</v>
      </c>
      <c r="Z14" s="15">
        <v>40.5</v>
      </c>
      <c r="AA14" s="15">
        <v>40.799999999999997</v>
      </c>
      <c r="AB14" s="15">
        <v>41.1</v>
      </c>
      <c r="AC14" s="15">
        <v>41.5</v>
      </c>
      <c r="AD14" s="15">
        <v>41.8</v>
      </c>
      <c r="AE14" s="15">
        <v>42.1</v>
      </c>
      <c r="AF14" s="15">
        <v>42.5</v>
      </c>
      <c r="AG14" s="15">
        <v>42.9</v>
      </c>
      <c r="AH14" s="15">
        <v>43.4</v>
      </c>
      <c r="AI14" s="15"/>
      <c r="AJ14" s="15"/>
    </row>
    <row r="15" spans="1:36" s="10" customFormat="1" ht="15" customHeight="1" x14ac:dyDescent="0.35">
      <c r="A15" s="16" t="s">
        <v>1</v>
      </c>
      <c r="B15" s="83"/>
      <c r="C15" s="17">
        <v>349.4</v>
      </c>
      <c r="D15" s="17">
        <v>318.39999999999998</v>
      </c>
      <c r="E15" s="17">
        <v>320.5</v>
      </c>
      <c r="F15" s="17">
        <v>327</v>
      </c>
      <c r="G15" s="17">
        <v>329.6</v>
      </c>
      <c r="H15" s="17">
        <v>331.3</v>
      </c>
      <c r="I15" s="17">
        <v>332.8</v>
      </c>
      <c r="J15" s="17">
        <v>333.4</v>
      </c>
      <c r="K15" s="17">
        <v>332.4</v>
      </c>
      <c r="L15" s="17">
        <v>331.2</v>
      </c>
      <c r="M15" s="17">
        <v>329.6</v>
      </c>
      <c r="N15" s="17">
        <v>327.9</v>
      </c>
      <c r="O15" s="17">
        <v>324.7</v>
      </c>
      <c r="P15" s="17">
        <v>321.7</v>
      </c>
      <c r="Q15" s="17">
        <v>318.7</v>
      </c>
      <c r="R15" s="17">
        <v>316</v>
      </c>
      <c r="S15" s="17">
        <v>307.2</v>
      </c>
      <c r="T15" s="17">
        <v>309.89999999999998</v>
      </c>
      <c r="U15" s="17">
        <v>312.89999999999998</v>
      </c>
      <c r="V15" s="17">
        <v>315.39999999999998</v>
      </c>
      <c r="W15" s="17">
        <v>317.39999999999998</v>
      </c>
      <c r="X15" s="17">
        <v>320.8</v>
      </c>
      <c r="Y15" s="17">
        <v>324.60000000000002</v>
      </c>
      <c r="Z15" s="17">
        <v>327.60000000000002</v>
      </c>
      <c r="AA15" s="17">
        <v>331.2</v>
      </c>
      <c r="AB15" s="17">
        <v>335.3</v>
      </c>
      <c r="AC15" s="17">
        <v>339.6</v>
      </c>
      <c r="AD15" s="17">
        <v>343.8</v>
      </c>
      <c r="AE15" s="17">
        <v>347.7</v>
      </c>
      <c r="AF15" s="17">
        <v>351.9</v>
      </c>
      <c r="AG15" s="17">
        <v>356</v>
      </c>
      <c r="AH15" s="17">
        <v>360.1</v>
      </c>
      <c r="AI15" s="17"/>
      <c r="AJ15" s="17"/>
    </row>
    <row r="16" spans="1:36" s="9" customFormat="1" x14ac:dyDescent="0.45">
      <c r="A16" s="3" t="s">
        <v>82</v>
      </c>
      <c r="B16" s="3"/>
      <c r="AI16" s="29"/>
      <c r="AJ16" s="29"/>
    </row>
    <row r="17" spans="1:37" s="70" customFormat="1" ht="15" customHeight="1" x14ac:dyDescent="0.45">
      <c r="A17" s="67" t="s">
        <v>13</v>
      </c>
      <c r="B17" s="84"/>
      <c r="C17" s="68">
        <v>1.6</v>
      </c>
      <c r="D17" s="68">
        <v>1.6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68">
        <v>0</v>
      </c>
      <c r="AD17" s="68">
        <v>0</v>
      </c>
      <c r="AE17" s="68">
        <v>0</v>
      </c>
      <c r="AF17" s="68">
        <v>0</v>
      </c>
      <c r="AG17" s="68">
        <v>0</v>
      </c>
      <c r="AH17" s="68">
        <v>0</v>
      </c>
      <c r="AI17" s="15"/>
      <c r="AJ17" s="15"/>
      <c r="AK17" s="69"/>
    </row>
    <row r="18" spans="1:37" s="70" customFormat="1" ht="15" customHeight="1" x14ac:dyDescent="0.45">
      <c r="A18" s="67" t="s">
        <v>12</v>
      </c>
      <c r="B18" s="84"/>
      <c r="C18" s="68">
        <v>2.6</v>
      </c>
      <c r="D18" s="68">
        <v>2.6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>
        <v>0</v>
      </c>
      <c r="AI18" s="15"/>
      <c r="AJ18" s="15"/>
      <c r="AK18" s="69"/>
    </row>
    <row r="19" spans="1:37" s="70" customFormat="1" ht="15" customHeight="1" x14ac:dyDescent="0.45">
      <c r="A19" s="67" t="s">
        <v>14</v>
      </c>
      <c r="B19" s="84"/>
      <c r="C19" s="68">
        <v>8.5</v>
      </c>
      <c r="D19" s="68">
        <v>8.5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0</v>
      </c>
      <c r="AE19" s="68">
        <v>0</v>
      </c>
      <c r="AF19" s="68">
        <v>0</v>
      </c>
      <c r="AG19" s="68">
        <v>0</v>
      </c>
      <c r="AH19" s="68">
        <v>0</v>
      </c>
      <c r="AI19" s="15"/>
      <c r="AJ19" s="15"/>
      <c r="AK19" s="69"/>
    </row>
    <row r="20" spans="1:37" s="70" customFormat="1" ht="15" customHeight="1" x14ac:dyDescent="0.45">
      <c r="A20" s="67" t="s">
        <v>15</v>
      </c>
      <c r="B20" s="84"/>
      <c r="C20" s="68">
        <v>521.1</v>
      </c>
      <c r="D20" s="68">
        <v>531.70000000000005</v>
      </c>
      <c r="E20" s="68">
        <v>518.79999999999995</v>
      </c>
      <c r="F20" s="68">
        <v>517.70000000000005</v>
      </c>
      <c r="G20" s="68">
        <v>515.20000000000005</v>
      </c>
      <c r="H20" s="68">
        <v>505</v>
      </c>
      <c r="I20" s="68">
        <v>508.5</v>
      </c>
      <c r="J20" s="68">
        <v>502.7</v>
      </c>
      <c r="K20" s="68">
        <v>504.1</v>
      </c>
      <c r="L20" s="68">
        <v>502.5</v>
      </c>
      <c r="M20" s="68">
        <v>502.7</v>
      </c>
      <c r="N20" s="68">
        <v>510</v>
      </c>
      <c r="O20" s="68">
        <v>509.1</v>
      </c>
      <c r="P20" s="68">
        <v>509.1</v>
      </c>
      <c r="Q20" s="68">
        <v>512.29999999999995</v>
      </c>
      <c r="R20" s="68">
        <v>509.7</v>
      </c>
      <c r="S20" s="68">
        <v>509.8</v>
      </c>
      <c r="T20" s="68">
        <v>514.9</v>
      </c>
      <c r="U20" s="68">
        <v>512.5</v>
      </c>
      <c r="V20" s="68">
        <v>514.29999999999995</v>
      </c>
      <c r="W20" s="68">
        <v>516.4</v>
      </c>
      <c r="X20" s="68">
        <v>522.6</v>
      </c>
      <c r="Y20" s="68">
        <v>522.70000000000005</v>
      </c>
      <c r="Z20" s="68">
        <v>529.20000000000005</v>
      </c>
      <c r="AA20" s="68">
        <v>529</v>
      </c>
      <c r="AB20" s="68">
        <v>531.1</v>
      </c>
      <c r="AC20" s="68">
        <v>534.79999999999995</v>
      </c>
      <c r="AD20" s="68">
        <v>537.70000000000005</v>
      </c>
      <c r="AE20" s="68">
        <v>538.5</v>
      </c>
      <c r="AF20" s="68">
        <v>541.4</v>
      </c>
      <c r="AG20" s="68">
        <v>540.79999999999995</v>
      </c>
      <c r="AH20" s="68">
        <v>551.4</v>
      </c>
      <c r="AI20" s="15"/>
      <c r="AJ20" s="15"/>
      <c r="AK20" s="69"/>
    </row>
    <row r="21" spans="1:37" s="70" customFormat="1" ht="15" customHeight="1" x14ac:dyDescent="0.45">
      <c r="A21" s="67" t="s">
        <v>23</v>
      </c>
      <c r="B21" s="84"/>
      <c r="C21" s="68">
        <v>1504.8</v>
      </c>
      <c r="D21" s="68">
        <v>1504.8</v>
      </c>
      <c r="E21" s="68">
        <v>1516.7</v>
      </c>
      <c r="F21" s="68">
        <v>1531.5</v>
      </c>
      <c r="G21" s="68">
        <v>1527.8</v>
      </c>
      <c r="H21" s="68">
        <v>1486.2</v>
      </c>
      <c r="I21" s="68">
        <v>1497.7</v>
      </c>
      <c r="J21" s="68">
        <v>1511.5</v>
      </c>
      <c r="K21" s="68">
        <v>1448.6</v>
      </c>
      <c r="L21" s="68">
        <v>1509.1</v>
      </c>
      <c r="M21" s="68">
        <v>1513</v>
      </c>
      <c r="N21" s="68">
        <v>1517.8</v>
      </c>
      <c r="O21" s="68">
        <v>1519.8</v>
      </c>
      <c r="P21" s="68">
        <v>1520.1</v>
      </c>
      <c r="Q21" s="68">
        <v>1470</v>
      </c>
      <c r="R21" s="68">
        <v>1515.7</v>
      </c>
      <c r="S21" s="68">
        <v>1522.2</v>
      </c>
      <c r="T21" s="68">
        <v>1497.3</v>
      </c>
      <c r="U21" s="68">
        <v>1503.9</v>
      </c>
      <c r="V21" s="68">
        <v>1510.5</v>
      </c>
      <c r="W21" s="68">
        <v>1515.7</v>
      </c>
      <c r="X21" s="68">
        <v>1464</v>
      </c>
      <c r="Y21" s="68">
        <v>1471.3</v>
      </c>
      <c r="Z21" s="68">
        <v>1472.9</v>
      </c>
      <c r="AA21" s="68">
        <v>1473.8</v>
      </c>
      <c r="AB21" s="68">
        <v>1476.3</v>
      </c>
      <c r="AC21" s="68">
        <v>1492</v>
      </c>
      <c r="AD21" s="68">
        <v>1484.4</v>
      </c>
      <c r="AE21" s="68">
        <v>1487.9</v>
      </c>
      <c r="AF21" s="68">
        <v>1498.3</v>
      </c>
      <c r="AG21" s="68">
        <v>1499.4</v>
      </c>
      <c r="AH21" s="68">
        <v>1525.8</v>
      </c>
      <c r="AI21" s="15"/>
      <c r="AJ21" s="15"/>
      <c r="AK21" s="69"/>
    </row>
    <row r="22" spans="1:37" s="70" customFormat="1" ht="15" customHeight="1" x14ac:dyDescent="0.45">
      <c r="A22" s="67" t="s">
        <v>16</v>
      </c>
      <c r="B22" s="84"/>
      <c r="C22" s="68">
        <v>5.4</v>
      </c>
      <c r="D22" s="68">
        <v>5.4</v>
      </c>
      <c r="E22" s="68">
        <v>0</v>
      </c>
      <c r="F22" s="68">
        <v>0.2</v>
      </c>
      <c r="G22" s="68">
        <v>1</v>
      </c>
      <c r="H22" s="68">
        <v>0</v>
      </c>
      <c r="I22" s="68">
        <v>1.1000000000000001</v>
      </c>
      <c r="J22" s="68">
        <v>0.1</v>
      </c>
      <c r="K22" s="68">
        <v>0</v>
      </c>
      <c r="L22" s="68">
        <v>0</v>
      </c>
      <c r="M22" s="68">
        <v>0.1</v>
      </c>
      <c r="N22" s="68">
        <v>0.2</v>
      </c>
      <c r="O22" s="68">
        <v>0.2</v>
      </c>
      <c r="P22" s="68">
        <v>0.3</v>
      </c>
      <c r="Q22" s="68">
        <v>0</v>
      </c>
      <c r="R22" s="68">
        <v>0.1</v>
      </c>
      <c r="S22" s="68">
        <v>0.1</v>
      </c>
      <c r="T22" s="68">
        <v>0.1</v>
      </c>
      <c r="U22" s="68">
        <v>0.1</v>
      </c>
      <c r="V22" s="68">
        <v>0.1</v>
      </c>
      <c r="W22" s="68">
        <v>0.2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68">
        <v>0</v>
      </c>
      <c r="AD22" s="68">
        <v>0</v>
      </c>
      <c r="AE22" s="68">
        <v>0</v>
      </c>
      <c r="AF22" s="68">
        <v>0.1</v>
      </c>
      <c r="AG22" s="68">
        <v>0.2</v>
      </c>
      <c r="AH22" s="68">
        <v>0.1</v>
      </c>
      <c r="AI22" s="15"/>
      <c r="AJ22" s="15"/>
      <c r="AK22" s="69"/>
    </row>
    <row r="23" spans="1:37" s="70" customFormat="1" ht="15" customHeight="1" x14ac:dyDescent="0.45">
      <c r="A23" s="67" t="s">
        <v>80</v>
      </c>
      <c r="B23" s="84"/>
      <c r="C23" s="68">
        <v>2043.8</v>
      </c>
      <c r="D23" s="68">
        <v>2054.5</v>
      </c>
      <c r="E23" s="68">
        <v>2035.6</v>
      </c>
      <c r="F23" s="68">
        <v>2049.4</v>
      </c>
      <c r="G23" s="68">
        <v>2044</v>
      </c>
      <c r="H23" s="68">
        <v>1991.3</v>
      </c>
      <c r="I23" s="68">
        <v>2007.3</v>
      </c>
      <c r="J23" s="68">
        <v>2014.3</v>
      </c>
      <c r="K23" s="68">
        <v>1952.7</v>
      </c>
      <c r="L23" s="68">
        <v>2011.6</v>
      </c>
      <c r="M23" s="68">
        <v>2015.8</v>
      </c>
      <c r="N23" s="68">
        <v>2028</v>
      </c>
      <c r="O23" s="68">
        <v>2029</v>
      </c>
      <c r="P23" s="68">
        <v>2029.5</v>
      </c>
      <c r="Q23" s="68">
        <v>1982.3</v>
      </c>
      <c r="R23" s="68">
        <v>2025.6</v>
      </c>
      <c r="S23" s="68">
        <v>2032</v>
      </c>
      <c r="T23" s="68">
        <v>2012.3</v>
      </c>
      <c r="U23" s="68">
        <v>2016.5</v>
      </c>
      <c r="V23" s="68">
        <v>2025</v>
      </c>
      <c r="W23" s="68">
        <v>2032.3</v>
      </c>
      <c r="X23" s="68">
        <v>1986.6</v>
      </c>
      <c r="Y23" s="68">
        <v>1994</v>
      </c>
      <c r="Z23" s="68">
        <v>2002.1</v>
      </c>
      <c r="AA23" s="68">
        <v>2002.8</v>
      </c>
      <c r="AB23" s="68">
        <v>2007.4</v>
      </c>
      <c r="AC23" s="68">
        <v>2026.8</v>
      </c>
      <c r="AD23" s="68">
        <v>2022.1</v>
      </c>
      <c r="AE23" s="68">
        <v>2026.4</v>
      </c>
      <c r="AF23" s="68">
        <v>2039.7</v>
      </c>
      <c r="AG23" s="68">
        <v>2040.4</v>
      </c>
      <c r="AH23" s="68">
        <v>2077.4</v>
      </c>
      <c r="AI23" s="15"/>
      <c r="AJ23" s="15"/>
      <c r="AK23" s="69"/>
    </row>
    <row r="24" spans="1:37" s="70" customFormat="1" ht="15" customHeight="1" x14ac:dyDescent="0.45">
      <c r="A24" s="67" t="s">
        <v>17</v>
      </c>
      <c r="B24" s="84"/>
      <c r="C24" s="68">
        <v>1521.8</v>
      </c>
      <c r="D24" s="68">
        <v>1541.8</v>
      </c>
      <c r="E24" s="68">
        <v>1491.6</v>
      </c>
      <c r="F24" s="68">
        <v>1502.9</v>
      </c>
      <c r="G24" s="68">
        <v>1498.6</v>
      </c>
      <c r="H24" s="68">
        <v>1509.9</v>
      </c>
      <c r="I24" s="68">
        <v>1484.1</v>
      </c>
      <c r="J24" s="68">
        <v>1510.9</v>
      </c>
      <c r="K24" s="68">
        <v>1478.2</v>
      </c>
      <c r="L24" s="68">
        <v>1489.1</v>
      </c>
      <c r="M24" s="68">
        <v>1485.6</v>
      </c>
      <c r="N24" s="68">
        <v>1408.9</v>
      </c>
      <c r="O24" s="68">
        <v>1394.7</v>
      </c>
      <c r="P24" s="68">
        <v>1416.5</v>
      </c>
      <c r="Q24" s="68">
        <v>1398.3</v>
      </c>
      <c r="R24" s="68">
        <v>1447.7</v>
      </c>
      <c r="S24" s="68">
        <v>1458.5</v>
      </c>
      <c r="T24" s="68">
        <v>1435.3</v>
      </c>
      <c r="U24" s="68">
        <v>1521.3</v>
      </c>
      <c r="V24" s="68">
        <v>1529.4</v>
      </c>
      <c r="W24" s="68">
        <v>1534.4</v>
      </c>
      <c r="X24" s="68">
        <v>1553.1</v>
      </c>
      <c r="Y24" s="68">
        <v>1577.6</v>
      </c>
      <c r="Z24" s="68">
        <v>1591.1</v>
      </c>
      <c r="AA24" s="68">
        <v>1605.7</v>
      </c>
      <c r="AB24" s="68">
        <v>1626</v>
      </c>
      <c r="AC24" s="68">
        <v>1660</v>
      </c>
      <c r="AD24" s="68">
        <v>1648.3</v>
      </c>
      <c r="AE24" s="68">
        <v>1722.1</v>
      </c>
      <c r="AF24" s="68">
        <v>1756.8</v>
      </c>
      <c r="AG24" s="68">
        <v>1782.4</v>
      </c>
      <c r="AH24" s="68">
        <v>1769.5</v>
      </c>
      <c r="AI24" s="15"/>
      <c r="AJ24" s="15"/>
      <c r="AK24" s="69"/>
    </row>
    <row r="25" spans="1:37" s="70" customFormat="1" ht="15" customHeight="1" x14ac:dyDescent="0.45">
      <c r="A25" s="67" t="s">
        <v>24</v>
      </c>
      <c r="B25" s="84"/>
      <c r="C25" s="68">
        <v>1306.8</v>
      </c>
      <c r="D25" s="68">
        <v>1306.8</v>
      </c>
      <c r="E25" s="68">
        <v>1243.4000000000001</v>
      </c>
      <c r="F25" s="68">
        <v>1256.9000000000001</v>
      </c>
      <c r="G25" s="68">
        <v>1251.9000000000001</v>
      </c>
      <c r="H25" s="68">
        <v>1271</v>
      </c>
      <c r="I25" s="68">
        <v>1249</v>
      </c>
      <c r="J25" s="68">
        <v>1263.4000000000001</v>
      </c>
      <c r="K25" s="68">
        <v>1256.5999999999999</v>
      </c>
      <c r="L25" s="68">
        <v>1250.0999999999999</v>
      </c>
      <c r="M25" s="68">
        <v>1245.4000000000001</v>
      </c>
      <c r="N25" s="68">
        <v>1203.4000000000001</v>
      </c>
      <c r="O25" s="68">
        <v>1196.2</v>
      </c>
      <c r="P25" s="68">
        <v>1210.9000000000001</v>
      </c>
      <c r="Q25" s="68">
        <v>1210.7</v>
      </c>
      <c r="R25" s="68">
        <v>1231.3</v>
      </c>
      <c r="S25" s="68">
        <v>1239.9000000000001</v>
      </c>
      <c r="T25" s="68">
        <v>1230.7</v>
      </c>
      <c r="U25" s="68">
        <v>1281</v>
      </c>
      <c r="V25" s="68">
        <v>1286.3</v>
      </c>
      <c r="W25" s="68">
        <v>1290.4000000000001</v>
      </c>
      <c r="X25" s="68">
        <v>1315.8</v>
      </c>
      <c r="Y25" s="68">
        <v>1332.4</v>
      </c>
      <c r="Z25" s="68">
        <v>1344.3</v>
      </c>
      <c r="AA25" s="68">
        <v>1353.9</v>
      </c>
      <c r="AB25" s="68">
        <v>1366.6</v>
      </c>
      <c r="AC25" s="68">
        <v>1391.2</v>
      </c>
      <c r="AD25" s="68">
        <v>1383.3</v>
      </c>
      <c r="AE25" s="68">
        <v>1432</v>
      </c>
      <c r="AF25" s="68">
        <v>1453.8</v>
      </c>
      <c r="AG25" s="68">
        <v>1470</v>
      </c>
      <c r="AH25" s="68">
        <v>1457.6</v>
      </c>
      <c r="AI25" s="15"/>
      <c r="AJ25" s="15"/>
      <c r="AK25" s="69"/>
    </row>
    <row r="26" spans="1:37" s="70" customFormat="1" ht="15" customHeight="1" x14ac:dyDescent="0.45">
      <c r="A26" s="67" t="s">
        <v>25</v>
      </c>
      <c r="B26" s="84"/>
      <c r="C26" s="68">
        <v>215</v>
      </c>
      <c r="D26" s="68">
        <v>235</v>
      </c>
      <c r="E26" s="68">
        <v>248.2</v>
      </c>
      <c r="F26" s="68">
        <v>246</v>
      </c>
      <c r="G26" s="68">
        <v>246.8</v>
      </c>
      <c r="H26" s="68">
        <v>238.9</v>
      </c>
      <c r="I26" s="68">
        <v>235.2</v>
      </c>
      <c r="J26" s="68">
        <v>247.5</v>
      </c>
      <c r="K26" s="68">
        <v>221.6</v>
      </c>
      <c r="L26" s="68">
        <v>238.9</v>
      </c>
      <c r="M26" s="68">
        <v>240.2</v>
      </c>
      <c r="N26" s="68">
        <v>205.5</v>
      </c>
      <c r="O26" s="68">
        <v>198.6</v>
      </c>
      <c r="P26" s="68">
        <v>205.6</v>
      </c>
      <c r="Q26" s="68">
        <v>187.6</v>
      </c>
      <c r="R26" s="68">
        <v>216.4</v>
      </c>
      <c r="S26" s="68">
        <v>218.6</v>
      </c>
      <c r="T26" s="68">
        <v>204.6</v>
      </c>
      <c r="U26" s="68">
        <v>240.2</v>
      </c>
      <c r="V26" s="68">
        <v>243.1</v>
      </c>
      <c r="W26" s="68">
        <v>244</v>
      </c>
      <c r="X26" s="68">
        <v>237.3</v>
      </c>
      <c r="Y26" s="68">
        <v>245.2</v>
      </c>
      <c r="Z26" s="68">
        <v>246.8</v>
      </c>
      <c r="AA26" s="68">
        <v>251.8</v>
      </c>
      <c r="AB26" s="68">
        <v>259.39999999999998</v>
      </c>
      <c r="AC26" s="68">
        <v>268.8</v>
      </c>
      <c r="AD26" s="68">
        <v>265.10000000000002</v>
      </c>
      <c r="AE26" s="68">
        <v>290</v>
      </c>
      <c r="AF26" s="68">
        <v>303.10000000000002</v>
      </c>
      <c r="AG26" s="68">
        <v>312.39999999999998</v>
      </c>
      <c r="AH26" s="68">
        <v>311.89999999999998</v>
      </c>
      <c r="AI26" s="15"/>
      <c r="AJ26" s="15"/>
      <c r="AK26" s="69"/>
    </row>
    <row r="27" spans="1:37" s="70" customFormat="1" ht="15" customHeight="1" x14ac:dyDescent="0.45">
      <c r="A27" s="67" t="s">
        <v>26</v>
      </c>
      <c r="B27" s="84"/>
      <c r="C27" s="68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68">
        <v>0</v>
      </c>
      <c r="AF27" s="68">
        <v>0</v>
      </c>
      <c r="AG27" s="68">
        <v>0</v>
      </c>
      <c r="AH27" s="68">
        <v>0</v>
      </c>
      <c r="AI27" s="15"/>
      <c r="AJ27" s="15"/>
      <c r="AK27" s="69"/>
    </row>
    <row r="28" spans="1:37" s="70" customFormat="1" ht="15" customHeight="1" x14ac:dyDescent="0.45">
      <c r="A28" s="67" t="s">
        <v>27</v>
      </c>
      <c r="B28" s="84"/>
      <c r="C28" s="68">
        <v>24</v>
      </c>
      <c r="D28" s="68">
        <v>24</v>
      </c>
      <c r="E28" s="68">
        <v>32.6</v>
      </c>
      <c r="F28" s="68">
        <v>32.6</v>
      </c>
      <c r="G28" s="68">
        <v>32.6</v>
      </c>
      <c r="H28" s="68">
        <v>32.6</v>
      </c>
      <c r="I28" s="68">
        <v>32.6</v>
      </c>
      <c r="J28" s="68">
        <v>32.6</v>
      </c>
      <c r="K28" s="68">
        <v>32.6</v>
      </c>
      <c r="L28" s="68">
        <v>32.6</v>
      </c>
      <c r="M28" s="68">
        <v>32.6</v>
      </c>
      <c r="N28" s="68">
        <v>32.6</v>
      </c>
      <c r="O28" s="68">
        <v>32.6</v>
      </c>
      <c r="P28" s="68">
        <v>32.6</v>
      </c>
      <c r="Q28" s="68">
        <v>32.6</v>
      </c>
      <c r="R28" s="68">
        <v>32.6</v>
      </c>
      <c r="S28" s="68">
        <v>32.6</v>
      </c>
      <c r="T28" s="68">
        <v>32.6</v>
      </c>
      <c r="U28" s="68">
        <v>32.6</v>
      </c>
      <c r="V28" s="68">
        <v>32.6</v>
      </c>
      <c r="W28" s="68">
        <v>32.6</v>
      </c>
      <c r="X28" s="68">
        <v>32.6</v>
      </c>
      <c r="Y28" s="68">
        <v>32.6</v>
      </c>
      <c r="Z28" s="68">
        <v>32.6</v>
      </c>
      <c r="AA28" s="68">
        <v>32.6</v>
      </c>
      <c r="AB28" s="68">
        <v>32.6</v>
      </c>
      <c r="AC28" s="68">
        <v>32.6</v>
      </c>
      <c r="AD28" s="68">
        <v>32.6</v>
      </c>
      <c r="AE28" s="68">
        <v>32.6</v>
      </c>
      <c r="AF28" s="68">
        <v>32.6</v>
      </c>
      <c r="AG28" s="68">
        <v>32.6</v>
      </c>
      <c r="AH28" s="68">
        <v>32.6</v>
      </c>
      <c r="AI28" s="15"/>
      <c r="AJ28" s="15"/>
      <c r="AK28" s="69"/>
    </row>
    <row r="29" spans="1:37" s="70" customFormat="1" ht="15" customHeight="1" x14ac:dyDescent="0.45">
      <c r="A29" s="67" t="s">
        <v>104</v>
      </c>
      <c r="B29" s="84"/>
      <c r="C29" s="68">
        <v>902.4</v>
      </c>
      <c r="D29" s="68">
        <v>889.3</v>
      </c>
      <c r="E29" s="68">
        <v>873.5</v>
      </c>
      <c r="F29" s="68">
        <v>868.4</v>
      </c>
      <c r="G29" s="68">
        <v>856.7</v>
      </c>
      <c r="H29" s="68">
        <v>850</v>
      </c>
      <c r="I29" s="68">
        <v>842.7</v>
      </c>
      <c r="J29" s="68">
        <v>842.6</v>
      </c>
      <c r="K29" s="68">
        <v>845.1</v>
      </c>
      <c r="L29" s="68">
        <v>851.8</v>
      </c>
      <c r="M29" s="68">
        <v>850.6</v>
      </c>
      <c r="N29" s="68">
        <v>854.1</v>
      </c>
      <c r="O29" s="68">
        <v>855.4</v>
      </c>
      <c r="P29" s="68">
        <v>857</v>
      </c>
      <c r="Q29" s="68">
        <v>858.5</v>
      </c>
      <c r="R29" s="68">
        <v>860.2</v>
      </c>
      <c r="S29" s="68">
        <v>861.5</v>
      </c>
      <c r="T29" s="68">
        <v>864.2</v>
      </c>
      <c r="U29" s="68">
        <v>867.2</v>
      </c>
      <c r="V29" s="68">
        <v>870.2</v>
      </c>
      <c r="W29" s="68">
        <v>873.9</v>
      </c>
      <c r="X29" s="68">
        <v>879.2</v>
      </c>
      <c r="Y29" s="68">
        <v>885.2</v>
      </c>
      <c r="Z29" s="68">
        <v>890.9</v>
      </c>
      <c r="AA29" s="68">
        <v>896.6</v>
      </c>
      <c r="AB29" s="68">
        <v>898.3</v>
      </c>
      <c r="AC29" s="68">
        <v>900.8</v>
      </c>
      <c r="AD29" s="68">
        <v>901.1</v>
      </c>
      <c r="AE29" s="68">
        <v>908.1</v>
      </c>
      <c r="AF29" s="68">
        <v>915.1</v>
      </c>
      <c r="AG29" s="68">
        <v>922</v>
      </c>
      <c r="AH29" s="68">
        <v>932.1</v>
      </c>
      <c r="AI29" s="15"/>
      <c r="AJ29" s="15"/>
      <c r="AK29" s="69"/>
    </row>
    <row r="30" spans="1:37" s="70" customFormat="1" ht="15" customHeight="1" x14ac:dyDescent="0.45">
      <c r="A30" s="67" t="s">
        <v>22</v>
      </c>
      <c r="B30" s="84"/>
      <c r="C30" s="68">
        <v>201.1</v>
      </c>
      <c r="D30" s="68">
        <v>201.1</v>
      </c>
      <c r="E30" s="68">
        <v>197.9</v>
      </c>
      <c r="F30" s="68">
        <v>198.1</v>
      </c>
      <c r="G30" s="68">
        <v>196.2</v>
      </c>
      <c r="H30" s="68">
        <v>190.7</v>
      </c>
      <c r="I30" s="68">
        <v>190.5</v>
      </c>
      <c r="J30" s="68">
        <v>191.3</v>
      </c>
      <c r="K30" s="68">
        <v>184.8</v>
      </c>
      <c r="L30" s="68">
        <v>188.3</v>
      </c>
      <c r="M30" s="68">
        <v>188.2</v>
      </c>
      <c r="N30" s="68">
        <v>185.2</v>
      </c>
      <c r="O30" s="68">
        <v>184.3</v>
      </c>
      <c r="P30" s="68">
        <v>184.7</v>
      </c>
      <c r="Q30" s="68">
        <v>185.5</v>
      </c>
      <c r="R30" s="68">
        <v>188.5</v>
      </c>
      <c r="S30" s="68">
        <v>189.1</v>
      </c>
      <c r="T30" s="68">
        <v>189.8</v>
      </c>
      <c r="U30" s="68">
        <v>197.8</v>
      </c>
      <c r="V30" s="68">
        <v>200.3</v>
      </c>
      <c r="W30" s="68">
        <v>201.7</v>
      </c>
      <c r="X30" s="68">
        <v>203.6</v>
      </c>
      <c r="Y30" s="68">
        <v>205.5</v>
      </c>
      <c r="Z30" s="68">
        <v>206.9</v>
      </c>
      <c r="AA30" s="68">
        <v>208.1</v>
      </c>
      <c r="AB30" s="68">
        <v>210</v>
      </c>
      <c r="AC30" s="68">
        <v>212</v>
      </c>
      <c r="AD30" s="68">
        <v>212.7</v>
      </c>
      <c r="AE30" s="68">
        <v>216.4</v>
      </c>
      <c r="AF30" s="68">
        <v>220.5</v>
      </c>
      <c r="AG30" s="68">
        <v>222.9</v>
      </c>
      <c r="AH30" s="68">
        <v>227.8</v>
      </c>
      <c r="AI30" s="15"/>
      <c r="AJ30" s="15"/>
      <c r="AK30" s="69"/>
    </row>
    <row r="31" spans="1:37" s="70" customFormat="1" ht="15" customHeight="1" x14ac:dyDescent="0.35">
      <c r="A31" s="71" t="s">
        <v>1</v>
      </c>
      <c r="B31" s="85"/>
      <c r="C31" s="72">
        <v>4693</v>
      </c>
      <c r="D31" s="72">
        <v>4710.6000000000004</v>
      </c>
      <c r="E31" s="72">
        <v>4631.2</v>
      </c>
      <c r="F31" s="72">
        <v>4651.3999999999996</v>
      </c>
      <c r="G31" s="72">
        <v>4628.2</v>
      </c>
      <c r="H31" s="72">
        <v>4574.5</v>
      </c>
      <c r="I31" s="72">
        <v>4557.3</v>
      </c>
      <c r="J31" s="72">
        <v>4591.7</v>
      </c>
      <c r="K31" s="72">
        <v>4493.3999999999996</v>
      </c>
      <c r="L31" s="72">
        <v>4573.3</v>
      </c>
      <c r="M31" s="72">
        <v>4572.8</v>
      </c>
      <c r="N31" s="72">
        <v>4508.8</v>
      </c>
      <c r="O31" s="72">
        <v>4496.1000000000004</v>
      </c>
      <c r="P31" s="72">
        <v>4520.3999999999996</v>
      </c>
      <c r="Q31" s="72">
        <v>4457.2</v>
      </c>
      <c r="R31" s="72">
        <v>4554.5</v>
      </c>
      <c r="S31" s="72">
        <v>4573.7</v>
      </c>
      <c r="T31" s="72">
        <v>4534.2</v>
      </c>
      <c r="U31" s="72">
        <v>4635.3</v>
      </c>
      <c r="V31" s="72">
        <v>4657.5</v>
      </c>
      <c r="W31" s="72">
        <v>4675</v>
      </c>
      <c r="X31" s="72">
        <v>4655.1000000000004</v>
      </c>
      <c r="Y31" s="72">
        <v>4695</v>
      </c>
      <c r="Z31" s="72">
        <v>4723.7</v>
      </c>
      <c r="AA31" s="72">
        <v>4745.8999999999996</v>
      </c>
      <c r="AB31" s="72">
        <v>4774.3</v>
      </c>
      <c r="AC31" s="72">
        <v>4832.2</v>
      </c>
      <c r="AD31" s="72">
        <v>4816.8</v>
      </c>
      <c r="AE31" s="72">
        <v>4905.6000000000004</v>
      </c>
      <c r="AF31" s="72">
        <v>4964.7</v>
      </c>
      <c r="AG31" s="72">
        <v>5000.3</v>
      </c>
      <c r="AH31" s="72">
        <v>5039.3</v>
      </c>
      <c r="AI31" s="17"/>
      <c r="AJ31" s="17"/>
      <c r="AK31" s="73"/>
    </row>
    <row r="32" spans="1:37" s="9" customFormat="1" x14ac:dyDescent="0.45">
      <c r="A32" s="5" t="s">
        <v>83</v>
      </c>
      <c r="B32" s="5"/>
      <c r="AI32" s="29"/>
      <c r="AJ32" s="29"/>
    </row>
    <row r="33" spans="1:36" s="10" customFormat="1" ht="15" customHeight="1" x14ac:dyDescent="0.45">
      <c r="A33" s="14" t="s">
        <v>12</v>
      </c>
      <c r="B33" s="62">
        <f>About!C70</f>
        <v>0</v>
      </c>
      <c r="C33" s="15">
        <v>2.7</v>
      </c>
      <c r="D33" s="15">
        <v>2.7</v>
      </c>
      <c r="E33" s="15">
        <v>2.6</v>
      </c>
      <c r="F33" s="15">
        <v>2.5</v>
      </c>
      <c r="G33" s="15">
        <v>2.5</v>
      </c>
      <c r="H33" s="15">
        <v>2.5</v>
      </c>
      <c r="I33" s="15">
        <v>2.5</v>
      </c>
      <c r="J33" s="15">
        <v>2.4</v>
      </c>
      <c r="K33" s="15">
        <v>2.4</v>
      </c>
      <c r="L33" s="15">
        <v>2.2000000000000002</v>
      </c>
      <c r="M33" s="15">
        <v>2.2000000000000002</v>
      </c>
      <c r="N33" s="15">
        <v>2.1</v>
      </c>
      <c r="O33" s="15">
        <v>2.1</v>
      </c>
      <c r="P33" s="15">
        <v>2</v>
      </c>
      <c r="Q33" s="15">
        <v>2</v>
      </c>
      <c r="R33" s="15">
        <v>2</v>
      </c>
      <c r="S33" s="15">
        <v>2</v>
      </c>
      <c r="T33" s="15">
        <v>1.9</v>
      </c>
      <c r="U33" s="15">
        <v>1.9</v>
      </c>
      <c r="V33" s="15">
        <v>1.9</v>
      </c>
      <c r="W33" s="15">
        <v>1.8</v>
      </c>
      <c r="X33" s="15">
        <v>1.8</v>
      </c>
      <c r="Y33" s="15">
        <v>1.8</v>
      </c>
      <c r="Z33" s="15">
        <v>1.8</v>
      </c>
      <c r="AA33" s="15">
        <v>1.7</v>
      </c>
      <c r="AB33" s="15">
        <v>1.7</v>
      </c>
      <c r="AC33" s="15">
        <v>1.7</v>
      </c>
      <c r="AD33" s="15">
        <v>1.6</v>
      </c>
      <c r="AE33" s="15">
        <v>1.6</v>
      </c>
      <c r="AF33" s="15">
        <v>1.6</v>
      </c>
      <c r="AG33" s="15">
        <v>1.6</v>
      </c>
      <c r="AH33" s="15">
        <v>1.5</v>
      </c>
      <c r="AI33" s="15"/>
      <c r="AJ33" s="15"/>
    </row>
    <row r="34" spans="1:36" s="10" customFormat="1" ht="15" customHeight="1" x14ac:dyDescent="0.45">
      <c r="A34" s="14" t="s">
        <v>13</v>
      </c>
      <c r="B34" s="62">
        <f>About!C71</f>
        <v>0</v>
      </c>
      <c r="C34" s="15">
        <v>2.9</v>
      </c>
      <c r="D34" s="15">
        <v>2.2999999999999998</v>
      </c>
      <c r="E34" s="15">
        <v>2.4</v>
      </c>
      <c r="F34" s="15">
        <v>2.6</v>
      </c>
      <c r="G34" s="15">
        <v>2.7</v>
      </c>
      <c r="H34" s="15">
        <v>2.8</v>
      </c>
      <c r="I34" s="15">
        <v>2.9</v>
      </c>
      <c r="J34" s="15">
        <v>2.9</v>
      </c>
      <c r="K34" s="15">
        <v>3</v>
      </c>
      <c r="L34" s="15">
        <v>3</v>
      </c>
      <c r="M34" s="15">
        <v>3</v>
      </c>
      <c r="N34" s="15">
        <v>3</v>
      </c>
      <c r="O34" s="15">
        <v>3</v>
      </c>
      <c r="P34" s="15">
        <v>3</v>
      </c>
      <c r="Q34" s="15">
        <v>3</v>
      </c>
      <c r="R34" s="15">
        <v>3</v>
      </c>
      <c r="S34" s="15">
        <v>3</v>
      </c>
      <c r="T34" s="15">
        <v>3</v>
      </c>
      <c r="U34" s="15">
        <v>3</v>
      </c>
      <c r="V34" s="15">
        <v>3.1</v>
      </c>
      <c r="W34" s="15">
        <v>3.1</v>
      </c>
      <c r="X34" s="15">
        <v>3.1</v>
      </c>
      <c r="Y34" s="15">
        <v>3.1</v>
      </c>
      <c r="Z34" s="15">
        <v>3.1</v>
      </c>
      <c r="AA34" s="15">
        <v>3.1</v>
      </c>
      <c r="AB34" s="15">
        <v>3.1</v>
      </c>
      <c r="AC34" s="15">
        <v>3.1</v>
      </c>
      <c r="AD34" s="15">
        <v>3.1</v>
      </c>
      <c r="AE34" s="15">
        <v>3</v>
      </c>
      <c r="AF34" s="15">
        <v>3</v>
      </c>
      <c r="AG34" s="15">
        <v>3</v>
      </c>
      <c r="AH34" s="15">
        <v>3</v>
      </c>
      <c r="AI34" s="15"/>
      <c r="AJ34" s="15"/>
    </row>
    <row r="35" spans="1:36" s="10" customFormat="1" ht="15" customHeight="1" x14ac:dyDescent="0.45">
      <c r="A35" s="14" t="s">
        <v>79</v>
      </c>
      <c r="B35" s="62">
        <f>About!C67</f>
        <v>0</v>
      </c>
      <c r="C35" s="15">
        <v>0.2</v>
      </c>
      <c r="D35" s="15">
        <v>0.2</v>
      </c>
      <c r="E35" s="15">
        <v>0.1</v>
      </c>
      <c r="F35" s="15">
        <v>0.1</v>
      </c>
      <c r="G35" s="15">
        <v>0.1</v>
      </c>
      <c r="H35" s="15">
        <v>0.1</v>
      </c>
      <c r="I35" s="15">
        <v>0.1</v>
      </c>
      <c r="J35" s="15">
        <v>0.1</v>
      </c>
      <c r="K35" s="15">
        <v>0.1</v>
      </c>
      <c r="L35" s="15">
        <v>0.1</v>
      </c>
      <c r="M35" s="15">
        <v>0.1</v>
      </c>
      <c r="N35" s="15">
        <v>0.1</v>
      </c>
      <c r="O35" s="15">
        <v>0.1</v>
      </c>
      <c r="P35" s="15">
        <v>0.1</v>
      </c>
      <c r="Q35" s="15">
        <v>0.1</v>
      </c>
      <c r="R35" s="15">
        <v>0.1</v>
      </c>
      <c r="S35" s="15">
        <v>0.1</v>
      </c>
      <c r="T35" s="15">
        <v>0.1</v>
      </c>
      <c r="U35" s="15">
        <v>0.1</v>
      </c>
      <c r="V35" s="15">
        <v>0.1</v>
      </c>
      <c r="W35" s="15">
        <v>0.1</v>
      </c>
      <c r="X35" s="15">
        <v>0.1</v>
      </c>
      <c r="Y35" s="15">
        <v>0.1</v>
      </c>
      <c r="Z35" s="15">
        <v>0.1</v>
      </c>
      <c r="AA35" s="15">
        <v>0.1</v>
      </c>
      <c r="AB35" s="15">
        <v>0.1</v>
      </c>
      <c r="AC35" s="15">
        <v>0.1</v>
      </c>
      <c r="AD35" s="15">
        <v>0.1</v>
      </c>
      <c r="AE35" s="15">
        <v>0.1</v>
      </c>
      <c r="AF35" s="15">
        <v>0.1</v>
      </c>
      <c r="AG35" s="15">
        <v>0.1</v>
      </c>
      <c r="AH35" s="15">
        <v>0.1</v>
      </c>
      <c r="AI35" s="15"/>
      <c r="AJ35" s="15"/>
    </row>
    <row r="36" spans="1:36" s="10" customFormat="1" ht="15" customHeight="1" x14ac:dyDescent="0.45">
      <c r="A36" s="14" t="s">
        <v>16</v>
      </c>
      <c r="B36" s="62">
        <f>About!C75</f>
        <v>0</v>
      </c>
      <c r="C36" s="15">
        <v>18.7</v>
      </c>
      <c r="D36" s="15">
        <v>7.4</v>
      </c>
      <c r="E36" s="15">
        <v>9.9</v>
      </c>
      <c r="F36" s="15">
        <v>12.6</v>
      </c>
      <c r="G36" s="15">
        <v>14.2</v>
      </c>
      <c r="H36" s="15">
        <v>15.6</v>
      </c>
      <c r="I36" s="15">
        <v>16.899999999999999</v>
      </c>
      <c r="J36" s="15">
        <v>18.100000000000001</v>
      </c>
      <c r="K36" s="15">
        <v>18.600000000000001</v>
      </c>
      <c r="L36" s="15">
        <v>19.100000000000001</v>
      </c>
      <c r="M36" s="15">
        <v>19.5</v>
      </c>
      <c r="N36" s="15">
        <v>20</v>
      </c>
      <c r="O36" s="15">
        <v>19.8</v>
      </c>
      <c r="P36" s="15">
        <v>19.899999999999999</v>
      </c>
      <c r="Q36" s="15">
        <v>20</v>
      </c>
      <c r="R36" s="15">
        <v>20.100000000000001</v>
      </c>
      <c r="S36" s="15">
        <v>20.2</v>
      </c>
      <c r="T36" s="15">
        <v>20.399999999999999</v>
      </c>
      <c r="U36" s="15">
        <v>20.5</v>
      </c>
      <c r="V36" s="15">
        <v>20.6</v>
      </c>
      <c r="W36" s="15">
        <v>20.7</v>
      </c>
      <c r="X36" s="15">
        <v>20.8</v>
      </c>
      <c r="Y36" s="15">
        <v>20.9</v>
      </c>
      <c r="Z36" s="15">
        <v>20.9</v>
      </c>
      <c r="AA36" s="15">
        <v>20.9</v>
      </c>
      <c r="AB36" s="15">
        <v>20.9</v>
      </c>
      <c r="AC36" s="15">
        <v>20.9</v>
      </c>
      <c r="AD36" s="15">
        <v>20.8</v>
      </c>
      <c r="AE36" s="15">
        <v>20.7</v>
      </c>
      <c r="AF36" s="15">
        <v>20.6</v>
      </c>
      <c r="AG36" s="15">
        <v>20.6</v>
      </c>
      <c r="AH36" s="15">
        <v>20.5</v>
      </c>
      <c r="AI36" s="15"/>
      <c r="AJ36" s="15"/>
    </row>
    <row r="37" spans="1:36" s="10" customFormat="1" ht="15" customHeight="1" x14ac:dyDescent="0.45">
      <c r="A37" s="14" t="s">
        <v>80</v>
      </c>
      <c r="B37" s="62"/>
      <c r="C37" s="15">
        <v>24.5</v>
      </c>
      <c r="D37" s="15">
        <v>12.6</v>
      </c>
      <c r="E37" s="15">
        <v>15</v>
      </c>
      <c r="F37" s="15">
        <v>17.7</v>
      </c>
      <c r="G37" s="15">
        <v>19.5</v>
      </c>
      <c r="H37" s="15">
        <v>21</v>
      </c>
      <c r="I37" s="15">
        <v>22.4</v>
      </c>
      <c r="J37" s="15">
        <v>23.6</v>
      </c>
      <c r="K37" s="15">
        <v>24</v>
      </c>
      <c r="L37" s="15">
        <v>24.4</v>
      </c>
      <c r="M37" s="15">
        <v>24.8</v>
      </c>
      <c r="N37" s="15">
        <v>25.2</v>
      </c>
      <c r="O37" s="15">
        <v>24.9</v>
      </c>
      <c r="P37" s="15">
        <v>25</v>
      </c>
      <c r="Q37" s="15">
        <v>25.1</v>
      </c>
      <c r="R37" s="15">
        <v>25.2</v>
      </c>
      <c r="S37" s="15">
        <v>25.3</v>
      </c>
      <c r="T37" s="15">
        <v>25.4</v>
      </c>
      <c r="U37" s="15">
        <v>25.5</v>
      </c>
      <c r="V37" s="15">
        <v>25.6</v>
      </c>
      <c r="W37" s="15">
        <v>25.7</v>
      </c>
      <c r="X37" s="15">
        <v>25.8</v>
      </c>
      <c r="Y37" s="15">
        <v>25.8</v>
      </c>
      <c r="Z37" s="15">
        <v>25.8</v>
      </c>
      <c r="AA37" s="15">
        <v>25.8</v>
      </c>
      <c r="AB37" s="15">
        <v>25.8</v>
      </c>
      <c r="AC37" s="15">
        <v>25.7</v>
      </c>
      <c r="AD37" s="15">
        <v>25.6</v>
      </c>
      <c r="AE37" s="15">
        <v>25.4</v>
      </c>
      <c r="AF37" s="15">
        <v>25.3</v>
      </c>
      <c r="AG37" s="15">
        <v>25.2</v>
      </c>
      <c r="AH37" s="15">
        <v>25.1</v>
      </c>
      <c r="AI37" s="15"/>
      <c r="AJ37" s="15"/>
    </row>
    <row r="38" spans="1:36" s="10" customFormat="1" ht="15" customHeight="1" x14ac:dyDescent="0.45">
      <c r="A38" s="14" t="s">
        <v>17</v>
      </c>
      <c r="B38" s="62"/>
      <c r="C38" s="15">
        <v>432.4</v>
      </c>
      <c r="D38" s="15">
        <v>458</v>
      </c>
      <c r="E38" s="15">
        <v>432.2</v>
      </c>
      <c r="F38" s="15">
        <v>426.2</v>
      </c>
      <c r="G38" s="15">
        <v>428.7</v>
      </c>
      <c r="H38" s="15">
        <v>431.2</v>
      </c>
      <c r="I38" s="15">
        <v>428.8</v>
      </c>
      <c r="J38" s="15">
        <v>424.7</v>
      </c>
      <c r="K38" s="15">
        <v>422.4</v>
      </c>
      <c r="L38" s="15">
        <v>420.5</v>
      </c>
      <c r="M38" s="15">
        <v>419.2</v>
      </c>
      <c r="N38" s="15">
        <v>418.1</v>
      </c>
      <c r="O38" s="15">
        <v>413.4</v>
      </c>
      <c r="P38" s="15">
        <v>401.2</v>
      </c>
      <c r="Q38" s="15">
        <v>385.9</v>
      </c>
      <c r="R38" s="15">
        <v>372.7</v>
      </c>
      <c r="S38" s="15">
        <v>365.3</v>
      </c>
      <c r="T38" s="15">
        <v>362.5</v>
      </c>
      <c r="U38" s="15">
        <v>362.7</v>
      </c>
      <c r="V38" s="15">
        <v>363.9</v>
      </c>
      <c r="W38" s="15">
        <v>365.6</v>
      </c>
      <c r="X38" s="15">
        <v>368</v>
      </c>
      <c r="Y38" s="15">
        <v>370</v>
      </c>
      <c r="Z38" s="15">
        <v>371.8</v>
      </c>
      <c r="AA38" s="15">
        <v>373.8</v>
      </c>
      <c r="AB38" s="15">
        <v>375.4</v>
      </c>
      <c r="AC38" s="15">
        <v>376.6</v>
      </c>
      <c r="AD38" s="15">
        <v>377.6</v>
      </c>
      <c r="AE38" s="15">
        <v>377.3</v>
      </c>
      <c r="AF38" s="15">
        <v>376.9</v>
      </c>
      <c r="AG38" s="15">
        <v>375.4</v>
      </c>
      <c r="AH38" s="15">
        <v>372.2</v>
      </c>
      <c r="AI38" s="15"/>
      <c r="AJ38" s="15"/>
    </row>
    <row r="39" spans="1:36" s="10" customFormat="1" ht="15" customHeight="1" x14ac:dyDescent="0.45">
      <c r="A39" s="14" t="s">
        <v>19</v>
      </c>
      <c r="B39" s="62"/>
      <c r="C39" s="15">
        <v>587.1</v>
      </c>
      <c r="D39" s="15">
        <v>586.70000000000005</v>
      </c>
      <c r="E39" s="15">
        <v>520.9</v>
      </c>
      <c r="F39" s="15">
        <v>498</v>
      </c>
      <c r="G39" s="15">
        <v>503</v>
      </c>
      <c r="H39" s="15">
        <v>492</v>
      </c>
      <c r="I39" s="15">
        <v>482.6</v>
      </c>
      <c r="J39" s="15">
        <v>476.3</v>
      </c>
      <c r="K39" s="15">
        <v>469.5</v>
      </c>
      <c r="L39" s="15">
        <v>463.2</v>
      </c>
      <c r="M39" s="15">
        <v>456.9</v>
      </c>
      <c r="N39" s="15">
        <v>452.2</v>
      </c>
      <c r="O39" s="15">
        <v>451</v>
      </c>
      <c r="P39" s="15">
        <v>451.9</v>
      </c>
      <c r="Q39" s="15">
        <v>454.6</v>
      </c>
      <c r="R39" s="15">
        <v>455.5</v>
      </c>
      <c r="S39" s="15">
        <v>455.1</v>
      </c>
      <c r="T39" s="15">
        <v>456.7</v>
      </c>
      <c r="U39" s="15">
        <v>457.3</v>
      </c>
      <c r="V39" s="15">
        <v>458.3</v>
      </c>
      <c r="W39" s="15">
        <v>458.4</v>
      </c>
      <c r="X39" s="15">
        <v>458.3</v>
      </c>
      <c r="Y39" s="15">
        <v>456.3</v>
      </c>
      <c r="Z39" s="15">
        <v>456.6</v>
      </c>
      <c r="AA39" s="15">
        <v>453.9</v>
      </c>
      <c r="AB39" s="15">
        <v>452.9</v>
      </c>
      <c r="AC39" s="15">
        <v>451.6</v>
      </c>
      <c r="AD39" s="15">
        <v>449.7</v>
      </c>
      <c r="AE39" s="15">
        <v>446.5</v>
      </c>
      <c r="AF39" s="15">
        <v>445</v>
      </c>
      <c r="AG39" s="15">
        <v>441.3</v>
      </c>
      <c r="AH39" s="15">
        <v>438.2</v>
      </c>
      <c r="AI39" s="15"/>
      <c r="AJ39" s="15"/>
    </row>
    <row r="40" spans="1:36" s="10" customFormat="1" ht="15" customHeight="1" x14ac:dyDescent="0.45">
      <c r="A40" s="14" t="s">
        <v>29</v>
      </c>
      <c r="B40" s="62"/>
      <c r="C40" s="15">
        <v>-16.5</v>
      </c>
      <c r="D40" s="15">
        <v>-20.6</v>
      </c>
      <c r="E40" s="15">
        <v>-19.5</v>
      </c>
      <c r="F40" s="15">
        <v>-27</v>
      </c>
      <c r="G40" s="15">
        <v>-22.4</v>
      </c>
      <c r="H40" s="15">
        <v>-22.5</v>
      </c>
      <c r="I40" s="15">
        <v>-20.9</v>
      </c>
      <c r="J40" s="15">
        <v>-20.2</v>
      </c>
      <c r="K40" s="15">
        <v>-19.3</v>
      </c>
      <c r="L40" s="15">
        <v>-18.5</v>
      </c>
      <c r="M40" s="15">
        <v>-17.8</v>
      </c>
      <c r="N40" s="15">
        <v>-17.399999999999999</v>
      </c>
      <c r="O40" s="15">
        <v>-17</v>
      </c>
      <c r="P40" s="15">
        <v>-16.600000000000001</v>
      </c>
      <c r="Q40" s="15">
        <v>-16.3</v>
      </c>
      <c r="R40" s="15">
        <v>-16</v>
      </c>
      <c r="S40" s="15">
        <v>-15.9</v>
      </c>
      <c r="T40" s="15">
        <v>-15.7</v>
      </c>
      <c r="U40" s="15">
        <v>-15.6</v>
      </c>
      <c r="V40" s="15">
        <v>-15.4</v>
      </c>
      <c r="W40" s="15">
        <v>-15.3</v>
      </c>
      <c r="X40" s="15">
        <v>-15.1</v>
      </c>
      <c r="Y40" s="15">
        <v>-15.1</v>
      </c>
      <c r="Z40" s="15">
        <v>-15</v>
      </c>
      <c r="AA40" s="15">
        <v>-14.9</v>
      </c>
      <c r="AB40" s="15">
        <v>-14.8</v>
      </c>
      <c r="AC40" s="15">
        <v>-14.7</v>
      </c>
      <c r="AD40" s="15">
        <v>-14.6</v>
      </c>
      <c r="AE40" s="15">
        <v>-14.6</v>
      </c>
      <c r="AF40" s="15">
        <v>-14.6</v>
      </c>
      <c r="AG40" s="15">
        <v>-14.6</v>
      </c>
      <c r="AH40" s="15">
        <v>-14.6</v>
      </c>
      <c r="AI40" s="15"/>
      <c r="AJ40" s="15"/>
    </row>
    <row r="41" spans="1:36" s="10" customFormat="1" ht="15" customHeight="1" x14ac:dyDescent="0.45">
      <c r="A41" s="14" t="s">
        <v>18</v>
      </c>
      <c r="B41" s="62"/>
      <c r="C41" s="15">
        <v>83.6</v>
      </c>
      <c r="D41" s="15">
        <v>73.900000000000006</v>
      </c>
      <c r="E41" s="15">
        <v>70.900000000000006</v>
      </c>
      <c r="F41" s="15">
        <v>72.7</v>
      </c>
      <c r="G41" s="15">
        <v>74.900000000000006</v>
      </c>
      <c r="H41" s="15">
        <v>75.7</v>
      </c>
      <c r="I41" s="15">
        <v>75.8</v>
      </c>
      <c r="J41" s="15">
        <v>76.3</v>
      </c>
      <c r="K41" s="15">
        <v>75.3</v>
      </c>
      <c r="L41" s="15">
        <v>74.5</v>
      </c>
      <c r="M41" s="15">
        <v>73.8</v>
      </c>
      <c r="N41" s="15">
        <v>73.3</v>
      </c>
      <c r="O41" s="15">
        <v>72</v>
      </c>
      <c r="P41" s="15">
        <v>71.2</v>
      </c>
      <c r="Q41" s="15">
        <v>70.5</v>
      </c>
      <c r="R41" s="15">
        <v>69.5</v>
      </c>
      <c r="S41" s="15">
        <v>68.400000000000006</v>
      </c>
      <c r="T41" s="15">
        <v>67.3</v>
      </c>
      <c r="U41" s="15">
        <v>66.2</v>
      </c>
      <c r="V41" s="15">
        <v>65</v>
      </c>
      <c r="W41" s="15">
        <v>63.7</v>
      </c>
      <c r="X41" s="15">
        <v>62.4</v>
      </c>
      <c r="Y41" s="15">
        <v>61</v>
      </c>
      <c r="Z41" s="15">
        <v>59.6</v>
      </c>
      <c r="AA41" s="15">
        <v>58.1</v>
      </c>
      <c r="AB41" s="15">
        <v>56.6</v>
      </c>
      <c r="AC41" s="15">
        <v>55.1</v>
      </c>
      <c r="AD41" s="15">
        <v>53.7</v>
      </c>
      <c r="AE41" s="15">
        <v>52.1</v>
      </c>
      <c r="AF41" s="15">
        <v>50.7</v>
      </c>
      <c r="AG41" s="15">
        <v>49.2</v>
      </c>
      <c r="AH41" s="15">
        <v>47.7</v>
      </c>
      <c r="AI41" s="15"/>
      <c r="AJ41" s="15"/>
    </row>
    <row r="42" spans="1:36" s="10" customFormat="1" ht="15" customHeight="1" x14ac:dyDescent="0.45">
      <c r="A42" s="14" t="s">
        <v>20</v>
      </c>
      <c r="B42" s="62"/>
      <c r="C42" s="15">
        <v>654.29999999999995</v>
      </c>
      <c r="D42" s="15">
        <v>639.9</v>
      </c>
      <c r="E42" s="15">
        <v>572.29999999999995</v>
      </c>
      <c r="F42" s="15">
        <v>543.70000000000005</v>
      </c>
      <c r="G42" s="15">
        <v>555.5</v>
      </c>
      <c r="H42" s="15">
        <v>545.20000000000005</v>
      </c>
      <c r="I42" s="15">
        <v>537.5</v>
      </c>
      <c r="J42" s="15">
        <v>532.4</v>
      </c>
      <c r="K42" s="15">
        <v>525.6</v>
      </c>
      <c r="L42" s="15">
        <v>519.29999999999995</v>
      </c>
      <c r="M42" s="15">
        <v>512.79999999999995</v>
      </c>
      <c r="N42" s="15">
        <v>508.1</v>
      </c>
      <c r="O42" s="15">
        <v>506.1</v>
      </c>
      <c r="P42" s="15">
        <v>506.5</v>
      </c>
      <c r="Q42" s="15">
        <v>508.9</v>
      </c>
      <c r="R42" s="15">
        <v>509.1</v>
      </c>
      <c r="S42" s="15">
        <v>507.6</v>
      </c>
      <c r="T42" s="15">
        <v>508.2</v>
      </c>
      <c r="U42" s="15">
        <v>507.9</v>
      </c>
      <c r="V42" s="15">
        <v>507.9</v>
      </c>
      <c r="W42" s="15">
        <v>506.8</v>
      </c>
      <c r="X42" s="15">
        <v>505.6</v>
      </c>
      <c r="Y42" s="15">
        <v>502.2</v>
      </c>
      <c r="Z42" s="15">
        <v>501.2</v>
      </c>
      <c r="AA42" s="15">
        <v>497.1</v>
      </c>
      <c r="AB42" s="15">
        <v>494.7</v>
      </c>
      <c r="AC42" s="15">
        <v>492</v>
      </c>
      <c r="AD42" s="15">
        <v>488.7</v>
      </c>
      <c r="AE42" s="15">
        <v>483.9</v>
      </c>
      <c r="AF42" s="15">
        <v>481.1</v>
      </c>
      <c r="AG42" s="15">
        <v>475.9</v>
      </c>
      <c r="AH42" s="15">
        <v>471.4</v>
      </c>
      <c r="AI42" s="15"/>
      <c r="AJ42" s="15"/>
    </row>
    <row r="43" spans="1:36" s="10" customFormat="1" ht="15" customHeight="1" x14ac:dyDescent="0.45">
      <c r="A43" s="14" t="s">
        <v>21</v>
      </c>
      <c r="B43" s="62"/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/>
      <c r="AJ43" s="15"/>
    </row>
    <row r="44" spans="1:36" s="10" customFormat="1" ht="15" customHeight="1" x14ac:dyDescent="0.45">
      <c r="A44" s="14" t="s">
        <v>22</v>
      </c>
      <c r="B44" s="62"/>
      <c r="C44" s="15">
        <v>210</v>
      </c>
      <c r="D44" s="15">
        <v>201.6</v>
      </c>
      <c r="E44" s="15">
        <v>195.2</v>
      </c>
      <c r="F44" s="15">
        <v>197.8</v>
      </c>
      <c r="G44" s="15">
        <v>202.2</v>
      </c>
      <c r="H44" s="15">
        <v>206</v>
      </c>
      <c r="I44" s="15">
        <v>207.9</v>
      </c>
      <c r="J44" s="15">
        <v>209</v>
      </c>
      <c r="K44" s="15">
        <v>209.1</v>
      </c>
      <c r="L44" s="15">
        <v>209.1</v>
      </c>
      <c r="M44" s="15">
        <v>209.3</v>
      </c>
      <c r="N44" s="15">
        <v>209.6</v>
      </c>
      <c r="O44" s="15">
        <v>208.5</v>
      </c>
      <c r="P44" s="15">
        <v>208.7</v>
      </c>
      <c r="Q44" s="15">
        <v>209.1</v>
      </c>
      <c r="R44" s="15">
        <v>209.2</v>
      </c>
      <c r="S44" s="15">
        <v>209.5</v>
      </c>
      <c r="T44" s="15">
        <v>209.8</v>
      </c>
      <c r="U44" s="15">
        <v>210.3</v>
      </c>
      <c r="V44" s="15">
        <v>210.6</v>
      </c>
      <c r="W44" s="15">
        <v>210.8</v>
      </c>
      <c r="X44" s="15">
        <v>211.1</v>
      </c>
      <c r="Y44" s="15">
        <v>210.9</v>
      </c>
      <c r="Z44" s="15">
        <v>210.7</v>
      </c>
      <c r="AA44" s="15">
        <v>210.4</v>
      </c>
      <c r="AB44" s="15">
        <v>209.9</v>
      </c>
      <c r="AC44" s="15">
        <v>209.3</v>
      </c>
      <c r="AD44" s="15">
        <v>208.7</v>
      </c>
      <c r="AE44" s="15">
        <v>207.5</v>
      </c>
      <c r="AF44" s="15">
        <v>206.5</v>
      </c>
      <c r="AG44" s="15">
        <v>205.4</v>
      </c>
      <c r="AH44" s="15">
        <v>203.8</v>
      </c>
      <c r="AI44" s="15"/>
      <c r="AJ44" s="15"/>
    </row>
    <row r="45" spans="1:36" s="10" customFormat="1" ht="15" customHeight="1" x14ac:dyDescent="0.35">
      <c r="A45" s="16" t="s">
        <v>1</v>
      </c>
      <c r="B45" s="83"/>
      <c r="C45" s="17">
        <v>1321.2</v>
      </c>
      <c r="D45" s="17">
        <v>1312</v>
      </c>
      <c r="E45" s="17">
        <v>1214.7</v>
      </c>
      <c r="F45" s="17">
        <v>1185.5</v>
      </c>
      <c r="G45" s="17">
        <v>1205.8</v>
      </c>
      <c r="H45" s="17">
        <v>1203.5</v>
      </c>
      <c r="I45" s="17">
        <v>1196.5999999999999</v>
      </c>
      <c r="J45" s="17">
        <v>1189.7</v>
      </c>
      <c r="K45" s="17">
        <v>1181</v>
      </c>
      <c r="L45" s="17">
        <v>1173.3</v>
      </c>
      <c r="M45" s="17">
        <v>1166.0999999999999</v>
      </c>
      <c r="N45" s="17">
        <v>1161</v>
      </c>
      <c r="O45" s="17">
        <v>1152.9000000000001</v>
      </c>
      <c r="P45" s="17">
        <v>1141.4000000000001</v>
      </c>
      <c r="Q45" s="17">
        <v>1129</v>
      </c>
      <c r="R45" s="17">
        <v>1116.2</v>
      </c>
      <c r="S45" s="17">
        <v>1107.7</v>
      </c>
      <c r="T45" s="17">
        <v>1105.9000000000001</v>
      </c>
      <c r="U45" s="17">
        <v>1106.5</v>
      </c>
      <c r="V45" s="17">
        <v>1108</v>
      </c>
      <c r="W45" s="17">
        <v>1108.9000000000001</v>
      </c>
      <c r="X45" s="17">
        <v>1110.5</v>
      </c>
      <c r="Y45" s="17">
        <v>1108.9000000000001</v>
      </c>
      <c r="Z45" s="17">
        <v>1109.5</v>
      </c>
      <c r="AA45" s="17">
        <v>1107.0999999999999</v>
      </c>
      <c r="AB45" s="17">
        <v>1105.8</v>
      </c>
      <c r="AC45" s="17">
        <v>1103.5999999999999</v>
      </c>
      <c r="AD45" s="17">
        <v>1100.5999999999999</v>
      </c>
      <c r="AE45" s="17">
        <v>1094.0999999999999</v>
      </c>
      <c r="AF45" s="17">
        <v>1089.8</v>
      </c>
      <c r="AG45" s="17">
        <v>1081.9000000000001</v>
      </c>
      <c r="AH45" s="17">
        <v>1072.4000000000001</v>
      </c>
      <c r="AI45" s="17"/>
      <c r="AJ45" s="17"/>
    </row>
    <row r="46" spans="1:36" s="97" customFormat="1" x14ac:dyDescent="0.45">
      <c r="A46" s="98" t="s">
        <v>466</v>
      </c>
      <c r="B46" s="98"/>
      <c r="AI46" s="29"/>
      <c r="AJ46" s="29"/>
    </row>
    <row r="47" spans="1:36" s="29" customFormat="1" x14ac:dyDescent="0.45">
      <c r="A47" s="28" t="s">
        <v>105</v>
      </c>
      <c r="B47" s="28"/>
    </row>
    <row r="48" spans="1:36" s="10" customFormat="1" ht="15" customHeight="1" x14ac:dyDescent="0.45">
      <c r="A48" s="14" t="s">
        <v>30</v>
      </c>
      <c r="B48" s="62" t="s">
        <v>467</v>
      </c>
      <c r="C48" s="15">
        <v>2.6</v>
      </c>
      <c r="D48" s="15">
        <v>3</v>
      </c>
      <c r="E48" s="15">
        <v>2.9</v>
      </c>
      <c r="F48" s="15">
        <v>2.7</v>
      </c>
      <c r="G48" s="15">
        <v>2.5</v>
      </c>
      <c r="H48" s="15">
        <v>2.2999999999999998</v>
      </c>
      <c r="I48" s="15">
        <v>2.2000000000000002</v>
      </c>
      <c r="J48" s="15">
        <v>2.5</v>
      </c>
      <c r="K48" s="15">
        <v>2.6</v>
      </c>
      <c r="L48" s="15">
        <v>2.7</v>
      </c>
      <c r="M48" s="15">
        <v>2.7</v>
      </c>
      <c r="N48" s="15">
        <v>2.7</v>
      </c>
      <c r="O48" s="15">
        <v>2.7</v>
      </c>
      <c r="P48" s="15">
        <v>2.7</v>
      </c>
      <c r="Q48" s="15">
        <v>2.7</v>
      </c>
      <c r="R48" s="15">
        <v>2.8</v>
      </c>
      <c r="S48" s="15">
        <v>2.7</v>
      </c>
      <c r="T48" s="15">
        <v>2.7</v>
      </c>
      <c r="U48" s="15">
        <v>2.7</v>
      </c>
      <c r="V48" s="15">
        <v>2.7</v>
      </c>
      <c r="W48" s="15">
        <v>2.7</v>
      </c>
      <c r="X48" s="15">
        <v>2.7</v>
      </c>
      <c r="Y48" s="15">
        <v>2.6</v>
      </c>
      <c r="Z48" s="15">
        <v>2.6</v>
      </c>
      <c r="AA48" s="15">
        <v>2.6</v>
      </c>
      <c r="AB48" s="15">
        <v>2.6</v>
      </c>
      <c r="AC48" s="15">
        <v>2.6</v>
      </c>
      <c r="AD48" s="15">
        <v>2.6</v>
      </c>
      <c r="AE48" s="15">
        <v>2.7</v>
      </c>
      <c r="AF48" s="15">
        <v>2.7</v>
      </c>
      <c r="AG48" s="15">
        <v>2.7</v>
      </c>
      <c r="AH48" s="15">
        <v>2.7</v>
      </c>
      <c r="AI48" s="15"/>
      <c r="AJ48" s="15"/>
    </row>
    <row r="49" spans="1:37" s="10" customFormat="1" ht="15" customHeight="1" x14ac:dyDescent="0.45">
      <c r="A49" s="14" t="s">
        <v>31</v>
      </c>
      <c r="B49" s="62" t="s">
        <v>468</v>
      </c>
      <c r="C49" s="15">
        <v>47</v>
      </c>
      <c r="D49" s="15">
        <v>50.1</v>
      </c>
      <c r="E49" s="15">
        <v>51.4</v>
      </c>
      <c r="F49" s="15">
        <v>52.7</v>
      </c>
      <c r="G49" s="15">
        <v>54.4</v>
      </c>
      <c r="H49" s="15">
        <v>55.8</v>
      </c>
      <c r="I49" s="15">
        <v>57.4</v>
      </c>
      <c r="J49" s="15">
        <v>59.1</v>
      </c>
      <c r="K49" s="15">
        <v>60.5</v>
      </c>
      <c r="L49" s="15">
        <v>62.3</v>
      </c>
      <c r="M49" s="15">
        <v>63.8</v>
      </c>
      <c r="N49" s="15">
        <v>65.5</v>
      </c>
      <c r="O49" s="15">
        <v>67.099999999999994</v>
      </c>
      <c r="P49" s="15">
        <v>68.900000000000006</v>
      </c>
      <c r="Q49" s="15">
        <v>70.7</v>
      </c>
      <c r="R49" s="15">
        <v>73</v>
      </c>
      <c r="S49" s="15">
        <v>75.2</v>
      </c>
      <c r="T49" s="15">
        <v>77.3</v>
      </c>
      <c r="U49" s="15">
        <v>79.3</v>
      </c>
      <c r="V49" s="15">
        <v>81.599999999999994</v>
      </c>
      <c r="W49" s="15">
        <v>83.9</v>
      </c>
      <c r="X49" s="15">
        <v>86.3</v>
      </c>
      <c r="Y49" s="15">
        <v>88.7</v>
      </c>
      <c r="Z49" s="15">
        <v>91.5</v>
      </c>
      <c r="AA49" s="15">
        <v>94</v>
      </c>
      <c r="AB49" s="15">
        <v>96.7</v>
      </c>
      <c r="AC49" s="15">
        <v>99.6</v>
      </c>
      <c r="AD49" s="15">
        <v>102.7</v>
      </c>
      <c r="AE49" s="15">
        <v>105.8</v>
      </c>
      <c r="AF49" s="15">
        <v>108.8</v>
      </c>
      <c r="AG49" s="15">
        <v>112.2</v>
      </c>
      <c r="AH49" s="15">
        <v>115</v>
      </c>
      <c r="AI49" s="15"/>
      <c r="AJ49" s="15"/>
    </row>
    <row r="50" spans="1:37" s="10" customFormat="1" ht="15" customHeight="1" x14ac:dyDescent="0.45">
      <c r="A50" s="14" t="s">
        <v>84</v>
      </c>
      <c r="B50" s="62" t="s">
        <v>469</v>
      </c>
      <c r="C50" s="15">
        <v>11</v>
      </c>
      <c r="D50" s="15">
        <v>12.8</v>
      </c>
      <c r="E50" s="15">
        <v>9.1</v>
      </c>
      <c r="F50" s="15">
        <v>8.4</v>
      </c>
      <c r="G50" s="15">
        <v>8</v>
      </c>
      <c r="H50" s="15">
        <v>7.6</v>
      </c>
      <c r="I50" s="15">
        <v>7.4</v>
      </c>
      <c r="J50" s="15">
        <v>7.5</v>
      </c>
      <c r="K50" s="15">
        <v>7.6</v>
      </c>
      <c r="L50" s="15">
        <v>7.7</v>
      </c>
      <c r="M50" s="15">
        <v>7.7</v>
      </c>
      <c r="N50" s="15">
        <v>7.7</v>
      </c>
      <c r="O50" s="15">
        <v>7.7</v>
      </c>
      <c r="P50" s="15">
        <v>7.7</v>
      </c>
      <c r="Q50" s="15">
        <v>7.8</v>
      </c>
      <c r="R50" s="15">
        <v>7.8</v>
      </c>
      <c r="S50" s="15">
        <v>7.9</v>
      </c>
      <c r="T50" s="15">
        <v>7.8</v>
      </c>
      <c r="U50" s="15">
        <v>7.9</v>
      </c>
      <c r="V50" s="15">
        <v>7.9</v>
      </c>
      <c r="W50" s="15">
        <v>7.9</v>
      </c>
      <c r="X50" s="15">
        <v>7.9</v>
      </c>
      <c r="Y50" s="15">
        <v>7.9</v>
      </c>
      <c r="Z50" s="15">
        <v>8</v>
      </c>
      <c r="AA50" s="15">
        <v>8</v>
      </c>
      <c r="AB50" s="15">
        <v>8.1</v>
      </c>
      <c r="AC50" s="15">
        <v>8.1</v>
      </c>
      <c r="AD50" s="15">
        <v>8.1999999999999993</v>
      </c>
      <c r="AE50" s="15">
        <v>8.3000000000000007</v>
      </c>
      <c r="AF50" s="15">
        <v>8.3000000000000007</v>
      </c>
      <c r="AG50" s="15">
        <v>8.4</v>
      </c>
      <c r="AH50" s="15">
        <v>8.4</v>
      </c>
      <c r="AI50" s="15"/>
      <c r="AJ50" s="15"/>
    </row>
    <row r="51" spans="1:37" s="10" customFormat="1" ht="15" customHeight="1" x14ac:dyDescent="0.45">
      <c r="A51" s="14" t="s">
        <v>32</v>
      </c>
      <c r="B51" s="62" t="s">
        <v>468</v>
      </c>
      <c r="C51" s="15">
        <v>38.5</v>
      </c>
      <c r="D51" s="15">
        <v>42.2</v>
      </c>
      <c r="E51" s="15">
        <v>33.299999999999997</v>
      </c>
      <c r="F51" s="15">
        <v>26.5</v>
      </c>
      <c r="G51" s="15">
        <v>22.3</v>
      </c>
      <c r="H51" s="15">
        <v>18.7</v>
      </c>
      <c r="I51" s="15">
        <v>16.7</v>
      </c>
      <c r="J51" s="15">
        <v>18.100000000000001</v>
      </c>
      <c r="K51" s="15">
        <v>18.2</v>
      </c>
      <c r="L51" s="15">
        <v>19.100000000000001</v>
      </c>
      <c r="M51" s="15">
        <v>18.5</v>
      </c>
      <c r="N51" s="15">
        <v>18.100000000000001</v>
      </c>
      <c r="O51" s="15">
        <v>17.399999999999999</v>
      </c>
      <c r="P51" s="15">
        <v>17.600000000000001</v>
      </c>
      <c r="Q51" s="15">
        <v>17.8</v>
      </c>
      <c r="R51" s="15">
        <v>18.100000000000001</v>
      </c>
      <c r="S51" s="15">
        <v>18</v>
      </c>
      <c r="T51" s="15">
        <v>17.7</v>
      </c>
      <c r="U51" s="15">
        <v>17.8</v>
      </c>
      <c r="V51" s="15">
        <v>17.8</v>
      </c>
      <c r="W51" s="15">
        <v>17.5</v>
      </c>
      <c r="X51" s="15">
        <v>17.2</v>
      </c>
      <c r="Y51" s="15">
        <v>16.899999999999999</v>
      </c>
      <c r="Z51" s="15">
        <v>16.899999999999999</v>
      </c>
      <c r="AA51" s="15">
        <v>16.8</v>
      </c>
      <c r="AB51" s="15">
        <v>16.8</v>
      </c>
      <c r="AC51" s="15">
        <v>17</v>
      </c>
      <c r="AD51" s="15">
        <v>16.899999999999999</v>
      </c>
      <c r="AE51" s="15">
        <v>17.3</v>
      </c>
      <c r="AF51" s="15">
        <v>17.3</v>
      </c>
      <c r="AG51" s="15">
        <v>17.3</v>
      </c>
      <c r="AH51" s="15">
        <v>17.3</v>
      </c>
      <c r="AI51" s="15"/>
      <c r="AJ51" s="15"/>
    </row>
    <row r="52" spans="1:37" s="10" customFormat="1" ht="15" customHeight="1" x14ac:dyDescent="0.45">
      <c r="A52" s="14" t="s">
        <v>33</v>
      </c>
      <c r="B52" s="62" t="s">
        <v>467</v>
      </c>
      <c r="C52" s="15">
        <v>158.80000000000001</v>
      </c>
      <c r="D52" s="15">
        <v>92.6</v>
      </c>
      <c r="E52" s="15">
        <v>112.2</v>
      </c>
      <c r="F52" s="15">
        <v>121.9</v>
      </c>
      <c r="G52" s="15">
        <v>117.4</v>
      </c>
      <c r="H52" s="15">
        <v>111.6</v>
      </c>
      <c r="I52" s="15">
        <v>111.3</v>
      </c>
      <c r="J52" s="15">
        <v>133</v>
      </c>
      <c r="K52" s="15">
        <v>140.69999999999999</v>
      </c>
      <c r="L52" s="15">
        <v>154.4</v>
      </c>
      <c r="M52" s="15">
        <v>156.1</v>
      </c>
      <c r="N52" s="15">
        <v>159.4</v>
      </c>
      <c r="O52" s="15">
        <v>154.5</v>
      </c>
      <c r="P52" s="15">
        <v>155.69999999999999</v>
      </c>
      <c r="Q52" s="15">
        <v>157.9</v>
      </c>
      <c r="R52" s="15">
        <v>161</v>
      </c>
      <c r="S52" s="15">
        <v>159.5</v>
      </c>
      <c r="T52" s="15">
        <v>157.6</v>
      </c>
      <c r="U52" s="15">
        <v>158.1</v>
      </c>
      <c r="V52" s="15">
        <v>158</v>
      </c>
      <c r="W52" s="15">
        <v>156</v>
      </c>
      <c r="X52" s="15">
        <v>153.19999999999999</v>
      </c>
      <c r="Y52" s="15">
        <v>150.80000000000001</v>
      </c>
      <c r="Z52" s="15">
        <v>150.5</v>
      </c>
      <c r="AA52" s="15">
        <v>149.9</v>
      </c>
      <c r="AB52" s="15">
        <v>150</v>
      </c>
      <c r="AC52" s="15">
        <v>151.4</v>
      </c>
      <c r="AD52" s="15">
        <v>150.69999999999999</v>
      </c>
      <c r="AE52" s="15">
        <v>153.69999999999999</v>
      </c>
      <c r="AF52" s="15">
        <v>154.19999999999999</v>
      </c>
      <c r="AG52" s="15">
        <v>154.19999999999999</v>
      </c>
      <c r="AH52" s="15">
        <v>153.6</v>
      </c>
      <c r="AI52" s="15"/>
      <c r="AJ52" s="15"/>
    </row>
    <row r="53" spans="1:37" s="10" customFormat="1" ht="15" customHeight="1" x14ac:dyDescent="0.45">
      <c r="A53" s="14" t="s">
        <v>85</v>
      </c>
      <c r="B53" s="62"/>
      <c r="C53" s="15">
        <v>257.89999999999998</v>
      </c>
      <c r="D53" s="15">
        <v>200.6</v>
      </c>
      <c r="E53" s="15">
        <v>208.8</v>
      </c>
      <c r="F53" s="15">
        <v>212.3</v>
      </c>
      <c r="G53" s="15">
        <v>204.5</v>
      </c>
      <c r="H53" s="15">
        <v>196</v>
      </c>
      <c r="I53" s="15">
        <v>195</v>
      </c>
      <c r="J53" s="15">
        <v>220.3</v>
      </c>
      <c r="K53" s="15">
        <v>229.5</v>
      </c>
      <c r="L53" s="15">
        <v>246.3</v>
      </c>
      <c r="M53" s="15">
        <v>248.8</v>
      </c>
      <c r="N53" s="15">
        <v>253.4</v>
      </c>
      <c r="O53" s="15">
        <v>249.4</v>
      </c>
      <c r="P53" s="15">
        <v>252.6</v>
      </c>
      <c r="Q53" s="15">
        <v>256.89999999999998</v>
      </c>
      <c r="R53" s="15">
        <v>262.8</v>
      </c>
      <c r="S53" s="15">
        <v>263.3</v>
      </c>
      <c r="T53" s="15">
        <v>263.2</v>
      </c>
      <c r="U53" s="15">
        <v>265.89999999999998</v>
      </c>
      <c r="V53" s="15">
        <v>268</v>
      </c>
      <c r="W53" s="15">
        <v>268</v>
      </c>
      <c r="X53" s="15">
        <v>267.3</v>
      </c>
      <c r="Y53" s="15">
        <v>267</v>
      </c>
      <c r="Z53" s="15">
        <v>269.39999999999998</v>
      </c>
      <c r="AA53" s="15">
        <v>271.3</v>
      </c>
      <c r="AB53" s="15">
        <v>274.2</v>
      </c>
      <c r="AC53" s="15">
        <v>278.7</v>
      </c>
      <c r="AD53" s="15">
        <v>281.10000000000002</v>
      </c>
      <c r="AE53" s="15">
        <v>287.60000000000002</v>
      </c>
      <c r="AF53" s="15">
        <v>291.3</v>
      </c>
      <c r="AG53" s="15">
        <v>294.8</v>
      </c>
      <c r="AH53" s="15">
        <v>297</v>
      </c>
      <c r="AI53" s="15"/>
      <c r="AJ53" s="15"/>
    </row>
    <row r="54" spans="1:37" s="10" customFormat="1" ht="15" customHeight="1" x14ac:dyDescent="0.45">
      <c r="A54" s="14" t="s">
        <v>34</v>
      </c>
      <c r="B54" s="62"/>
      <c r="C54" s="15">
        <v>2403.4</v>
      </c>
      <c r="D54" s="15">
        <v>2430.3000000000002</v>
      </c>
      <c r="E54" s="15">
        <v>2605.5</v>
      </c>
      <c r="F54" s="15">
        <v>2765.7</v>
      </c>
      <c r="G54" s="15">
        <v>2915.5</v>
      </c>
      <c r="H54" s="15">
        <v>3032.9</v>
      </c>
      <c r="I54" s="15">
        <v>3102</v>
      </c>
      <c r="J54" s="15">
        <v>3083.9</v>
      </c>
      <c r="K54" s="15">
        <v>3110</v>
      </c>
      <c r="L54" s="15">
        <v>3126.5</v>
      </c>
      <c r="M54" s="15">
        <v>3176.9</v>
      </c>
      <c r="N54" s="15">
        <v>3229.5</v>
      </c>
      <c r="O54" s="15">
        <v>3292.7</v>
      </c>
      <c r="P54" s="15">
        <v>3337.9</v>
      </c>
      <c r="Q54" s="15">
        <v>3379.8</v>
      </c>
      <c r="R54" s="15">
        <v>3421.5</v>
      </c>
      <c r="S54" s="15">
        <v>3479.7</v>
      </c>
      <c r="T54" s="15">
        <v>3532.3</v>
      </c>
      <c r="U54" s="15">
        <v>3579.5</v>
      </c>
      <c r="V54" s="15">
        <v>3627.6</v>
      </c>
      <c r="W54" s="15">
        <v>3685.7</v>
      </c>
      <c r="X54" s="15">
        <v>3747.7</v>
      </c>
      <c r="Y54" s="15">
        <v>3807.3</v>
      </c>
      <c r="Z54" s="15">
        <v>3873.1</v>
      </c>
      <c r="AA54" s="15">
        <v>3929.7</v>
      </c>
      <c r="AB54" s="15">
        <v>3991.7</v>
      </c>
      <c r="AC54" s="15">
        <v>4051.6</v>
      </c>
      <c r="AD54" s="15">
        <v>4127.5</v>
      </c>
      <c r="AE54" s="15">
        <v>4186.2</v>
      </c>
      <c r="AF54" s="15">
        <v>4254.3</v>
      </c>
      <c r="AG54" s="15">
        <v>4337.8</v>
      </c>
      <c r="AH54" s="15">
        <v>4406.2</v>
      </c>
      <c r="AI54" s="15"/>
      <c r="AJ54" s="15"/>
    </row>
    <row r="55" spans="1:37" s="10" customFormat="1" ht="15" customHeight="1" x14ac:dyDescent="0.45">
      <c r="A55" s="14" t="s">
        <v>35</v>
      </c>
      <c r="B55" s="62"/>
      <c r="C55" s="15">
        <v>44.5</v>
      </c>
      <c r="D55" s="15">
        <v>40.799999999999997</v>
      </c>
      <c r="E55" s="15">
        <v>43.1</v>
      </c>
      <c r="F55" s="15">
        <v>45.4</v>
      </c>
      <c r="G55" s="15">
        <v>46.7</v>
      </c>
      <c r="H55" s="15">
        <v>48</v>
      </c>
      <c r="I55" s="15">
        <v>49.2</v>
      </c>
      <c r="J55" s="15">
        <v>50.4</v>
      </c>
      <c r="K55" s="15">
        <v>51.1</v>
      </c>
      <c r="L55" s="15">
        <v>51.8</v>
      </c>
      <c r="M55" s="15">
        <v>52.5</v>
      </c>
      <c r="N55" s="15">
        <v>53.3</v>
      </c>
      <c r="O55" s="15">
        <v>53.4</v>
      </c>
      <c r="P55" s="15">
        <v>53.5</v>
      </c>
      <c r="Q55" s="15">
        <v>53.6</v>
      </c>
      <c r="R55" s="15">
        <v>53.8</v>
      </c>
      <c r="S55" s="15">
        <v>53.9</v>
      </c>
      <c r="T55" s="15">
        <v>54.1</v>
      </c>
      <c r="U55" s="15">
        <v>54.2</v>
      </c>
      <c r="V55" s="15">
        <v>54.3</v>
      </c>
      <c r="W55" s="15">
        <v>54.4</v>
      </c>
      <c r="X55" s="15">
        <v>54.6</v>
      </c>
      <c r="Y55" s="15">
        <v>54.7</v>
      </c>
      <c r="Z55" s="15">
        <v>55</v>
      </c>
      <c r="AA55" s="15">
        <v>55.1</v>
      </c>
      <c r="AB55" s="15">
        <v>55.3</v>
      </c>
      <c r="AC55" s="15">
        <v>55.4</v>
      </c>
      <c r="AD55" s="15">
        <v>55.6</v>
      </c>
      <c r="AE55" s="15">
        <v>55.8</v>
      </c>
      <c r="AF55" s="15">
        <v>55.9</v>
      </c>
      <c r="AG55" s="15">
        <v>56.2</v>
      </c>
      <c r="AH55" s="15">
        <v>56.2</v>
      </c>
      <c r="AI55" s="15"/>
      <c r="AJ55" s="15"/>
    </row>
    <row r="56" spans="1:37" s="10" customFormat="1" ht="15" customHeight="1" x14ac:dyDescent="0.45">
      <c r="A56" s="14" t="s">
        <v>36</v>
      </c>
      <c r="B56" s="62"/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/>
      <c r="AJ56" s="15"/>
    </row>
    <row r="57" spans="1:37" s="10" customFormat="1" ht="15" customHeight="1" x14ac:dyDescent="0.45">
      <c r="A57" s="14" t="s">
        <v>37</v>
      </c>
      <c r="B57" s="62"/>
      <c r="C57" s="15">
        <v>424.6</v>
      </c>
      <c r="D57" s="15">
        <v>421.5</v>
      </c>
      <c r="E57" s="15">
        <v>439.7</v>
      </c>
      <c r="F57" s="15">
        <v>457.9</v>
      </c>
      <c r="G57" s="15">
        <v>474</v>
      </c>
      <c r="H57" s="15">
        <v>485.7</v>
      </c>
      <c r="I57" s="15">
        <v>493.6</v>
      </c>
      <c r="J57" s="15">
        <v>500</v>
      </c>
      <c r="K57" s="15">
        <v>504</v>
      </c>
      <c r="L57" s="15">
        <v>509.1</v>
      </c>
      <c r="M57" s="15">
        <v>513.9</v>
      </c>
      <c r="N57" s="15">
        <v>520</v>
      </c>
      <c r="O57" s="15">
        <v>522.29999999999995</v>
      </c>
      <c r="P57" s="15">
        <v>523.79999999999995</v>
      </c>
      <c r="Q57" s="15">
        <v>525.20000000000005</v>
      </c>
      <c r="R57" s="15">
        <v>526.79999999999995</v>
      </c>
      <c r="S57" s="15">
        <v>528.9</v>
      </c>
      <c r="T57" s="15">
        <v>529.5</v>
      </c>
      <c r="U57" s="15">
        <v>529.6</v>
      </c>
      <c r="V57" s="15">
        <v>529.5</v>
      </c>
      <c r="W57" s="15">
        <v>529.9</v>
      </c>
      <c r="X57" s="15">
        <v>530.4</v>
      </c>
      <c r="Y57" s="15">
        <v>529.79999999999995</v>
      </c>
      <c r="Z57" s="15">
        <v>530.70000000000005</v>
      </c>
      <c r="AA57" s="15">
        <v>529.5</v>
      </c>
      <c r="AB57" s="15">
        <v>528.70000000000005</v>
      </c>
      <c r="AC57" s="15">
        <v>527.6</v>
      </c>
      <c r="AD57" s="15">
        <v>527</v>
      </c>
      <c r="AE57" s="15">
        <v>524.20000000000005</v>
      </c>
      <c r="AF57" s="15">
        <v>520.29999999999995</v>
      </c>
      <c r="AG57" s="15">
        <v>516.79999999999995</v>
      </c>
      <c r="AH57" s="15">
        <v>509.1</v>
      </c>
      <c r="AI57" s="15"/>
      <c r="AJ57" s="15"/>
    </row>
    <row r="58" spans="1:37" s="10" customFormat="1" ht="15" customHeight="1" x14ac:dyDescent="0.45">
      <c r="A58" s="14" t="s">
        <v>38</v>
      </c>
      <c r="B58" s="62"/>
      <c r="C58" s="15">
        <v>3130.5</v>
      </c>
      <c r="D58" s="15">
        <v>3093.3</v>
      </c>
      <c r="E58" s="15">
        <v>3297.1</v>
      </c>
      <c r="F58" s="15">
        <v>3481.2</v>
      </c>
      <c r="G58" s="15">
        <v>3640.7</v>
      </c>
      <c r="H58" s="15">
        <v>3762.6</v>
      </c>
      <c r="I58" s="15">
        <v>3839.8</v>
      </c>
      <c r="J58" s="15">
        <v>3854.6</v>
      </c>
      <c r="K58" s="15">
        <v>3894.6</v>
      </c>
      <c r="L58" s="15">
        <v>3933.7</v>
      </c>
      <c r="M58" s="15">
        <v>3992.1</v>
      </c>
      <c r="N58" s="15">
        <v>4056.2</v>
      </c>
      <c r="O58" s="15">
        <v>4117.7</v>
      </c>
      <c r="P58" s="15">
        <v>4167.8</v>
      </c>
      <c r="Q58" s="15">
        <v>4215.5</v>
      </c>
      <c r="R58" s="15">
        <v>4264.8999999999996</v>
      </c>
      <c r="S58" s="15">
        <v>4325.8</v>
      </c>
      <c r="T58" s="15">
        <v>4379.1000000000004</v>
      </c>
      <c r="U58" s="15">
        <v>4429.2</v>
      </c>
      <c r="V58" s="15">
        <v>4479.3999999999996</v>
      </c>
      <c r="W58" s="15">
        <v>4538</v>
      </c>
      <c r="X58" s="15">
        <v>4600</v>
      </c>
      <c r="Y58" s="15">
        <v>4658.8</v>
      </c>
      <c r="Z58" s="15">
        <v>4728.2</v>
      </c>
      <c r="AA58" s="15">
        <v>4785.7</v>
      </c>
      <c r="AB58" s="15">
        <v>4849.8999999999996</v>
      </c>
      <c r="AC58" s="15">
        <v>4913.3</v>
      </c>
      <c r="AD58" s="15">
        <v>4991.3</v>
      </c>
      <c r="AE58" s="15">
        <v>5053.8</v>
      </c>
      <c r="AF58" s="15">
        <v>5121.8</v>
      </c>
      <c r="AG58" s="15">
        <v>5205.6000000000004</v>
      </c>
      <c r="AH58" s="15">
        <v>5268.5</v>
      </c>
      <c r="AI58" s="15"/>
      <c r="AJ58" s="15"/>
    </row>
    <row r="59" spans="1:37" s="10" customFormat="1" ht="15" customHeight="1" x14ac:dyDescent="0.45">
      <c r="A59" s="30" t="s">
        <v>106</v>
      </c>
      <c r="B59" s="30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7" s="10" customFormat="1" ht="15" customHeight="1" x14ac:dyDescent="0.45">
      <c r="A60" s="14" t="s">
        <v>107</v>
      </c>
      <c r="B60" s="62" t="s">
        <v>469</v>
      </c>
      <c r="C60" s="15">
        <v>2941</v>
      </c>
      <c r="D60" s="15">
        <v>3282.3</v>
      </c>
      <c r="E60" s="15">
        <v>3357.4</v>
      </c>
      <c r="F60" s="15">
        <v>3454.5</v>
      </c>
      <c r="G60" s="15">
        <v>3546.3</v>
      </c>
      <c r="H60" s="15">
        <v>3614.4</v>
      </c>
      <c r="I60" s="15">
        <v>3662.7</v>
      </c>
      <c r="J60" s="15">
        <v>3702.2</v>
      </c>
      <c r="K60" s="15">
        <v>3739.1</v>
      </c>
      <c r="L60" s="15">
        <v>3781.1</v>
      </c>
      <c r="M60" s="15">
        <v>3822.7</v>
      </c>
      <c r="N60" s="15">
        <v>3871.5</v>
      </c>
      <c r="O60" s="15">
        <v>3912.1</v>
      </c>
      <c r="P60" s="15">
        <v>3949.2</v>
      </c>
      <c r="Q60" s="15">
        <v>3985.9</v>
      </c>
      <c r="R60" s="15">
        <v>4024.6</v>
      </c>
      <c r="S60" s="15">
        <v>4066</v>
      </c>
      <c r="T60" s="15">
        <v>4097.8999999999996</v>
      </c>
      <c r="U60" s="15">
        <v>4129.8999999999996</v>
      </c>
      <c r="V60" s="15">
        <v>4161.7</v>
      </c>
      <c r="W60" s="15">
        <v>4197.2</v>
      </c>
      <c r="X60" s="15">
        <v>4234.7</v>
      </c>
      <c r="Y60" s="15">
        <v>4269</v>
      </c>
      <c r="Z60" s="15">
        <v>4313.1000000000004</v>
      </c>
      <c r="AA60" s="15">
        <v>4348.6000000000004</v>
      </c>
      <c r="AB60" s="15">
        <v>4389.1000000000004</v>
      </c>
      <c r="AC60" s="15">
        <v>4429.8</v>
      </c>
      <c r="AD60" s="15">
        <v>4477.6000000000004</v>
      </c>
      <c r="AE60" s="15">
        <v>4517</v>
      </c>
      <c r="AF60" s="15">
        <v>4556.3999999999996</v>
      </c>
      <c r="AG60" s="15">
        <v>4604.8</v>
      </c>
      <c r="AH60" s="15">
        <v>4635.8999999999996</v>
      </c>
      <c r="AI60" s="15"/>
      <c r="AJ60" s="15"/>
      <c r="AK60" s="22"/>
    </row>
    <row r="61" spans="1:37" s="10" customFormat="1" ht="15" customHeight="1" x14ac:dyDescent="0.45">
      <c r="A61" s="14" t="s">
        <v>470</v>
      </c>
      <c r="B61" s="62"/>
      <c r="C61" s="15">
        <v>422.7</v>
      </c>
      <c r="D61" s="15">
        <v>423.9</v>
      </c>
      <c r="E61" s="15">
        <v>422.7</v>
      </c>
      <c r="F61" s="15">
        <v>422.7</v>
      </c>
      <c r="G61" s="15">
        <v>422.7</v>
      </c>
      <c r="H61" s="15">
        <v>422.7</v>
      </c>
      <c r="I61" s="15">
        <v>422.7</v>
      </c>
      <c r="J61" s="15">
        <v>422.7</v>
      </c>
      <c r="K61" s="15">
        <v>422.7</v>
      </c>
      <c r="L61" s="15">
        <v>422.7</v>
      </c>
      <c r="M61" s="15">
        <v>422.7</v>
      </c>
      <c r="N61" s="15">
        <v>422.7</v>
      </c>
      <c r="O61" s="15">
        <v>422.7</v>
      </c>
      <c r="P61" s="15">
        <v>422.7</v>
      </c>
      <c r="Q61" s="15">
        <v>422.7</v>
      </c>
      <c r="R61" s="15">
        <v>422.7</v>
      </c>
      <c r="S61" s="15">
        <v>422.7</v>
      </c>
      <c r="T61" s="15">
        <v>422.7</v>
      </c>
      <c r="U61" s="15">
        <v>422.7</v>
      </c>
      <c r="V61" s="15">
        <v>422.7</v>
      </c>
      <c r="W61" s="15">
        <v>422.7</v>
      </c>
      <c r="X61" s="15">
        <v>422.7</v>
      </c>
      <c r="Y61" s="15">
        <v>422.7</v>
      </c>
      <c r="Z61" s="15">
        <v>422.7</v>
      </c>
      <c r="AA61" s="15">
        <v>422.7</v>
      </c>
      <c r="AB61" s="15">
        <v>422.7</v>
      </c>
      <c r="AC61" s="15">
        <v>422.7</v>
      </c>
      <c r="AD61" s="15">
        <v>422.7</v>
      </c>
      <c r="AE61" s="15">
        <v>422.7</v>
      </c>
      <c r="AF61" s="15">
        <v>422.7</v>
      </c>
      <c r="AG61" s="15">
        <v>422.7</v>
      </c>
      <c r="AH61" s="15">
        <v>422.7</v>
      </c>
      <c r="AI61" s="15"/>
      <c r="AJ61" s="15"/>
      <c r="AK61" s="22"/>
    </row>
    <row r="62" spans="1:37" s="10" customFormat="1" ht="15" customHeight="1" x14ac:dyDescent="0.45">
      <c r="A62" s="14" t="s">
        <v>108</v>
      </c>
      <c r="B62" s="62" t="s">
        <v>469</v>
      </c>
      <c r="C62" s="15">
        <v>630.29999999999995</v>
      </c>
      <c r="D62" s="15">
        <v>567</v>
      </c>
      <c r="E62" s="15">
        <v>633.70000000000005</v>
      </c>
      <c r="F62" s="15">
        <v>696.6</v>
      </c>
      <c r="G62" s="15">
        <v>735.5</v>
      </c>
      <c r="H62" s="15">
        <v>773</v>
      </c>
      <c r="I62" s="15">
        <v>801.9</v>
      </c>
      <c r="J62" s="15">
        <v>827.1</v>
      </c>
      <c r="K62" s="15">
        <v>849.6</v>
      </c>
      <c r="L62" s="15">
        <v>874.5</v>
      </c>
      <c r="M62" s="15">
        <v>899.7</v>
      </c>
      <c r="N62" s="15">
        <v>926.6</v>
      </c>
      <c r="O62" s="15">
        <v>950.9</v>
      </c>
      <c r="P62" s="15">
        <v>972.6</v>
      </c>
      <c r="Q62" s="15">
        <v>993.8</v>
      </c>
      <c r="R62" s="15">
        <v>1015.9</v>
      </c>
      <c r="S62" s="15">
        <v>1039.4000000000001</v>
      </c>
      <c r="T62" s="15">
        <v>1058.5999999999999</v>
      </c>
      <c r="U62" s="15">
        <v>1077.5</v>
      </c>
      <c r="V62" s="15">
        <v>1096.4000000000001</v>
      </c>
      <c r="W62" s="15">
        <v>1116.5999999999999</v>
      </c>
      <c r="X62" s="15">
        <v>1138.3</v>
      </c>
      <c r="Y62" s="15">
        <v>1158.4000000000001</v>
      </c>
      <c r="Z62" s="15">
        <v>1182.4000000000001</v>
      </c>
      <c r="AA62" s="15">
        <v>1204.2</v>
      </c>
      <c r="AB62" s="15">
        <v>1227.5999999999999</v>
      </c>
      <c r="AC62" s="15">
        <v>1251.0999999999999</v>
      </c>
      <c r="AD62" s="15">
        <v>1277.8</v>
      </c>
      <c r="AE62" s="15">
        <v>1301</v>
      </c>
      <c r="AF62" s="15">
        <v>1324.1</v>
      </c>
      <c r="AG62" s="15">
        <v>1350.2</v>
      </c>
      <c r="AH62" s="15">
        <v>1371.3</v>
      </c>
      <c r="AI62" s="15"/>
      <c r="AJ62" s="15"/>
      <c r="AK62" s="22"/>
    </row>
    <row r="63" spans="1:37" s="10" customFormat="1" ht="15" customHeight="1" x14ac:dyDescent="0.45">
      <c r="A63" s="14" t="s">
        <v>34</v>
      </c>
      <c r="B63" s="62"/>
      <c r="C63" s="15">
        <v>844.6</v>
      </c>
      <c r="D63" s="15">
        <v>852.5</v>
      </c>
      <c r="E63" s="15">
        <v>891.9</v>
      </c>
      <c r="F63" s="15">
        <v>906.4</v>
      </c>
      <c r="G63" s="15">
        <v>926.4</v>
      </c>
      <c r="H63" s="15">
        <v>942.1</v>
      </c>
      <c r="I63" s="15">
        <v>951.3</v>
      </c>
      <c r="J63" s="15">
        <v>959.9</v>
      </c>
      <c r="K63" s="15">
        <v>967.9</v>
      </c>
      <c r="L63" s="15">
        <v>975.7</v>
      </c>
      <c r="M63" s="15">
        <v>985.2</v>
      </c>
      <c r="N63" s="15">
        <v>995.2</v>
      </c>
      <c r="O63" s="15">
        <v>1005</v>
      </c>
      <c r="P63" s="15">
        <v>1022.5</v>
      </c>
      <c r="Q63" s="15">
        <v>1030.5</v>
      </c>
      <c r="R63" s="15">
        <v>1040</v>
      </c>
      <c r="S63" s="15">
        <v>1049.7</v>
      </c>
      <c r="T63" s="15">
        <v>1060.0999999999999</v>
      </c>
      <c r="U63" s="15">
        <v>1072.0999999999999</v>
      </c>
      <c r="V63" s="15">
        <v>1084.2</v>
      </c>
      <c r="W63" s="15">
        <v>1096.3</v>
      </c>
      <c r="X63" s="15">
        <v>1108</v>
      </c>
      <c r="Y63" s="15">
        <v>1117.3</v>
      </c>
      <c r="Z63" s="15">
        <v>1127.9000000000001</v>
      </c>
      <c r="AA63" s="15">
        <v>1138</v>
      </c>
      <c r="AB63" s="15">
        <v>1148.8</v>
      </c>
      <c r="AC63" s="15">
        <v>1159.8</v>
      </c>
      <c r="AD63" s="15">
        <v>1171.5999999999999</v>
      </c>
      <c r="AE63" s="15">
        <v>1182.2</v>
      </c>
      <c r="AF63" s="15">
        <v>1192.9000000000001</v>
      </c>
      <c r="AG63" s="15">
        <v>1204.5</v>
      </c>
      <c r="AH63" s="15">
        <v>1214.5999999999999</v>
      </c>
      <c r="AI63" s="15"/>
      <c r="AJ63" s="15"/>
      <c r="AK63" s="22"/>
    </row>
    <row r="64" spans="1:37" s="10" customFormat="1" ht="15" customHeight="1" x14ac:dyDescent="0.45">
      <c r="A64" s="14" t="s">
        <v>109</v>
      </c>
      <c r="B64" s="62"/>
      <c r="C64" s="15">
        <v>4415.8999999999996</v>
      </c>
      <c r="D64" s="15">
        <v>4701.8</v>
      </c>
      <c r="E64" s="15">
        <v>4883</v>
      </c>
      <c r="F64" s="15">
        <v>5057.5</v>
      </c>
      <c r="G64" s="15">
        <v>5208.2</v>
      </c>
      <c r="H64" s="15">
        <v>5329.4</v>
      </c>
      <c r="I64" s="15">
        <v>5415.9</v>
      </c>
      <c r="J64" s="15">
        <v>5489.3</v>
      </c>
      <c r="K64" s="15">
        <v>5556.5</v>
      </c>
      <c r="L64" s="15">
        <v>5631.3</v>
      </c>
      <c r="M64" s="15">
        <v>5707.6</v>
      </c>
      <c r="N64" s="15">
        <v>5793.3</v>
      </c>
      <c r="O64" s="15">
        <v>5868.1</v>
      </c>
      <c r="P64" s="15">
        <v>5944.4</v>
      </c>
      <c r="Q64" s="15">
        <v>6010.2</v>
      </c>
      <c r="R64" s="15">
        <v>6080.5</v>
      </c>
      <c r="S64" s="15">
        <v>6155.1</v>
      </c>
      <c r="T64" s="15">
        <v>6216.6</v>
      </c>
      <c r="U64" s="15">
        <v>6279.5</v>
      </c>
      <c r="V64" s="15">
        <v>6342.3</v>
      </c>
      <c r="W64" s="15">
        <v>6410.1</v>
      </c>
      <c r="X64" s="15">
        <v>6480.9</v>
      </c>
      <c r="Y64" s="15">
        <v>6544.7</v>
      </c>
      <c r="Z64" s="15">
        <v>6623.4</v>
      </c>
      <c r="AA64" s="15">
        <v>6690.9</v>
      </c>
      <c r="AB64" s="15">
        <v>6765.5</v>
      </c>
      <c r="AC64" s="15">
        <v>6840.6</v>
      </c>
      <c r="AD64" s="15">
        <v>6927</v>
      </c>
      <c r="AE64" s="15">
        <v>7000.2</v>
      </c>
      <c r="AF64" s="15">
        <v>7073.4</v>
      </c>
      <c r="AG64" s="15">
        <v>7159.5</v>
      </c>
      <c r="AH64" s="15">
        <v>7221.8</v>
      </c>
      <c r="AI64" s="15"/>
      <c r="AJ64" s="15"/>
      <c r="AK64" s="22"/>
    </row>
    <row r="65" spans="1:37" s="9" customFormat="1" x14ac:dyDescent="0.45">
      <c r="A65" s="5" t="s">
        <v>471</v>
      </c>
      <c r="B65" s="5"/>
      <c r="AI65" s="29"/>
      <c r="AJ65" s="29"/>
    </row>
    <row r="66" spans="1:37" s="10" customFormat="1" ht="15" customHeight="1" x14ac:dyDescent="0.45">
      <c r="A66" s="14" t="s">
        <v>39</v>
      </c>
      <c r="B66" s="62" t="s">
        <v>467</v>
      </c>
      <c r="C66" s="15">
        <v>27</v>
      </c>
      <c r="D66" s="15">
        <v>22.7</v>
      </c>
      <c r="E66" s="15">
        <v>25.7</v>
      </c>
      <c r="F66" s="15">
        <v>28.7</v>
      </c>
      <c r="G66" s="15">
        <v>29.8</v>
      </c>
      <c r="H66" s="15">
        <v>31.2</v>
      </c>
      <c r="I66" s="15">
        <v>32.6</v>
      </c>
      <c r="J66" s="15">
        <v>34.200000000000003</v>
      </c>
      <c r="K66" s="15">
        <v>34.9</v>
      </c>
      <c r="L66" s="15">
        <v>35.6</v>
      </c>
      <c r="M66" s="15">
        <v>36.4</v>
      </c>
      <c r="N66" s="15">
        <v>37.1</v>
      </c>
      <c r="O66" s="15">
        <v>37.1</v>
      </c>
      <c r="P66" s="15">
        <v>37.299999999999997</v>
      </c>
      <c r="Q66" s="15">
        <v>37.4</v>
      </c>
      <c r="R66" s="15">
        <v>37.6</v>
      </c>
      <c r="S66" s="15">
        <v>37.700000000000003</v>
      </c>
      <c r="T66" s="15">
        <v>37.700000000000003</v>
      </c>
      <c r="U66" s="15">
        <v>37.700000000000003</v>
      </c>
      <c r="V66" s="15">
        <v>37.700000000000003</v>
      </c>
      <c r="W66" s="15">
        <v>37.700000000000003</v>
      </c>
      <c r="X66" s="15">
        <v>37.9</v>
      </c>
      <c r="Y66" s="15">
        <v>38.1</v>
      </c>
      <c r="Z66" s="15">
        <v>38.200000000000003</v>
      </c>
      <c r="AA66" s="15">
        <v>38.299999999999997</v>
      </c>
      <c r="AB66" s="15">
        <v>38.299999999999997</v>
      </c>
      <c r="AC66" s="15">
        <v>38.299999999999997</v>
      </c>
      <c r="AD66" s="15">
        <v>38.200000000000003</v>
      </c>
      <c r="AE66" s="15">
        <v>38.200000000000003</v>
      </c>
      <c r="AF66" s="15">
        <v>38.200000000000003</v>
      </c>
      <c r="AG66" s="15">
        <v>38.200000000000003</v>
      </c>
      <c r="AH66" s="15">
        <v>38</v>
      </c>
      <c r="AI66" s="15"/>
      <c r="AJ66" s="15"/>
      <c r="AK66" s="22"/>
    </row>
    <row r="67" spans="1:37" s="10" customFormat="1" ht="15" customHeight="1" x14ac:dyDescent="0.45">
      <c r="A67" s="14" t="s">
        <v>40</v>
      </c>
      <c r="B67" s="62" t="s">
        <v>468</v>
      </c>
      <c r="C67" s="15">
        <v>162.1</v>
      </c>
      <c r="D67" s="15">
        <v>159.30000000000001</v>
      </c>
      <c r="E67" s="15">
        <v>160.1</v>
      </c>
      <c r="F67" s="15">
        <v>160.80000000000001</v>
      </c>
      <c r="G67" s="15">
        <v>158.9</v>
      </c>
      <c r="H67" s="15">
        <v>158</v>
      </c>
      <c r="I67" s="15">
        <v>156.6</v>
      </c>
      <c r="J67" s="15">
        <v>157</v>
      </c>
      <c r="K67" s="15">
        <v>156</v>
      </c>
      <c r="L67" s="15">
        <v>154.9</v>
      </c>
      <c r="M67" s="15">
        <v>154</v>
      </c>
      <c r="N67" s="15">
        <v>153.1</v>
      </c>
      <c r="O67" s="15">
        <v>152.5</v>
      </c>
      <c r="P67" s="15">
        <v>152.1</v>
      </c>
      <c r="Q67" s="15">
        <v>151.9</v>
      </c>
      <c r="R67" s="15">
        <v>151.80000000000001</v>
      </c>
      <c r="S67" s="15">
        <v>151.4</v>
      </c>
      <c r="T67" s="15">
        <v>151</v>
      </c>
      <c r="U67" s="15">
        <v>150.6</v>
      </c>
      <c r="V67" s="15">
        <v>150.19999999999999</v>
      </c>
      <c r="W67" s="15">
        <v>149.9</v>
      </c>
      <c r="X67" s="15">
        <v>150.19999999999999</v>
      </c>
      <c r="Y67" s="15">
        <v>150.30000000000001</v>
      </c>
      <c r="Z67" s="15">
        <v>150.5</v>
      </c>
      <c r="AA67" s="15">
        <v>150.6</v>
      </c>
      <c r="AB67" s="15">
        <v>150.4</v>
      </c>
      <c r="AC67" s="15">
        <v>150.19999999999999</v>
      </c>
      <c r="AD67" s="15">
        <v>150</v>
      </c>
      <c r="AE67" s="15">
        <v>149.80000000000001</v>
      </c>
      <c r="AF67" s="15">
        <v>149.6</v>
      </c>
      <c r="AG67" s="15">
        <v>149.5</v>
      </c>
      <c r="AH67" s="15">
        <v>148.9</v>
      </c>
      <c r="AI67" s="15"/>
      <c r="AJ67" s="15"/>
      <c r="AK67" s="22"/>
    </row>
    <row r="68" spans="1:37" s="10" customFormat="1" ht="15" customHeight="1" x14ac:dyDescent="0.45">
      <c r="A68" s="14" t="s">
        <v>41</v>
      </c>
      <c r="B68" s="62" t="s">
        <v>468</v>
      </c>
      <c r="C68" s="15">
        <v>40.9</v>
      </c>
      <c r="D68" s="15">
        <v>41.2</v>
      </c>
      <c r="E68" s="15">
        <v>42.7</v>
      </c>
      <c r="F68" s="15">
        <v>43.5</v>
      </c>
      <c r="G68" s="15">
        <v>43.5</v>
      </c>
      <c r="H68" s="15">
        <v>43.6</v>
      </c>
      <c r="I68" s="15">
        <v>43.8</v>
      </c>
      <c r="J68" s="15">
        <v>44.1</v>
      </c>
      <c r="K68" s="15">
        <v>44</v>
      </c>
      <c r="L68" s="15">
        <v>43.9</v>
      </c>
      <c r="M68" s="15">
        <v>43.8</v>
      </c>
      <c r="N68" s="15">
        <v>43.6</v>
      </c>
      <c r="O68" s="15">
        <v>43.4</v>
      </c>
      <c r="P68" s="15">
        <v>43.3</v>
      </c>
      <c r="Q68" s="15">
        <v>43.2</v>
      </c>
      <c r="R68" s="15">
        <v>43.1</v>
      </c>
      <c r="S68" s="15">
        <v>43</v>
      </c>
      <c r="T68" s="15">
        <v>42.8</v>
      </c>
      <c r="U68" s="15">
        <v>42.5</v>
      </c>
      <c r="V68" s="15">
        <v>42.3</v>
      </c>
      <c r="W68" s="15">
        <v>42.1</v>
      </c>
      <c r="X68" s="15">
        <v>42.2</v>
      </c>
      <c r="Y68" s="15">
        <v>42.2</v>
      </c>
      <c r="Z68" s="15">
        <v>42.2</v>
      </c>
      <c r="AA68" s="15">
        <v>42.2</v>
      </c>
      <c r="AB68" s="15">
        <v>42</v>
      </c>
      <c r="AC68" s="15">
        <v>41.8</v>
      </c>
      <c r="AD68" s="15">
        <v>41.5</v>
      </c>
      <c r="AE68" s="15">
        <v>41.3</v>
      </c>
      <c r="AF68" s="15">
        <v>41.1</v>
      </c>
      <c r="AG68" s="15">
        <v>41</v>
      </c>
      <c r="AH68" s="15">
        <v>40.6</v>
      </c>
      <c r="AI68" s="15"/>
      <c r="AJ68" s="15"/>
      <c r="AK68" s="22"/>
    </row>
    <row r="69" spans="1:37" s="10" customFormat="1" ht="15" customHeight="1" x14ac:dyDescent="0.45">
      <c r="A69" s="14" t="s">
        <v>42</v>
      </c>
      <c r="B69" s="62" t="s">
        <v>467</v>
      </c>
      <c r="C69" s="15">
        <v>21.5</v>
      </c>
      <c r="D69" s="15">
        <v>8.9</v>
      </c>
      <c r="E69" s="15">
        <v>12.9</v>
      </c>
      <c r="F69" s="15">
        <v>16.899999999999999</v>
      </c>
      <c r="G69" s="15">
        <v>18.8</v>
      </c>
      <c r="H69" s="15">
        <v>20.7</v>
      </c>
      <c r="I69" s="15">
        <v>22.6</v>
      </c>
      <c r="J69" s="15">
        <v>24.8</v>
      </c>
      <c r="K69" s="15">
        <v>25.8</v>
      </c>
      <c r="L69" s="15">
        <v>26.7</v>
      </c>
      <c r="M69" s="15">
        <v>27.7</v>
      </c>
      <c r="N69" s="15">
        <v>28.6</v>
      </c>
      <c r="O69" s="15">
        <v>28.6</v>
      </c>
      <c r="P69" s="15">
        <v>28.6</v>
      </c>
      <c r="Q69" s="15">
        <v>28.7</v>
      </c>
      <c r="R69" s="15">
        <v>28.7</v>
      </c>
      <c r="S69" s="15">
        <v>28.7</v>
      </c>
      <c r="T69" s="15">
        <v>28.6</v>
      </c>
      <c r="U69" s="15">
        <v>28.6</v>
      </c>
      <c r="V69" s="15">
        <v>28.5</v>
      </c>
      <c r="W69" s="15">
        <v>28.4</v>
      </c>
      <c r="X69" s="15">
        <v>28.5</v>
      </c>
      <c r="Y69" s="15">
        <v>28.5</v>
      </c>
      <c r="Z69" s="15">
        <v>28.6</v>
      </c>
      <c r="AA69" s="15">
        <v>28.5</v>
      </c>
      <c r="AB69" s="15">
        <v>28.5</v>
      </c>
      <c r="AC69" s="15">
        <v>28.4</v>
      </c>
      <c r="AD69" s="15">
        <v>28.3</v>
      </c>
      <c r="AE69" s="15">
        <v>28.2</v>
      </c>
      <c r="AF69" s="15">
        <v>28.2</v>
      </c>
      <c r="AG69" s="15">
        <v>28.1</v>
      </c>
      <c r="AH69" s="15">
        <v>27.9</v>
      </c>
      <c r="AI69" s="15"/>
      <c r="AJ69" s="15"/>
      <c r="AK69" s="22"/>
    </row>
    <row r="70" spans="1:37" s="10" customFormat="1" ht="15" customHeight="1" x14ac:dyDescent="0.45">
      <c r="A70" s="14" t="s">
        <v>86</v>
      </c>
      <c r="B70" s="62"/>
      <c r="C70" s="15">
        <v>251.5</v>
      </c>
      <c r="D70" s="15">
        <v>232.1</v>
      </c>
      <c r="E70" s="15">
        <v>241.4</v>
      </c>
      <c r="F70" s="15">
        <v>249.9</v>
      </c>
      <c r="G70" s="15">
        <v>251</v>
      </c>
      <c r="H70" s="15">
        <v>253.6</v>
      </c>
      <c r="I70" s="15">
        <v>255.6</v>
      </c>
      <c r="J70" s="15">
        <v>260.10000000000002</v>
      </c>
      <c r="K70" s="15">
        <v>260.7</v>
      </c>
      <c r="L70" s="15">
        <v>261.2</v>
      </c>
      <c r="M70" s="15">
        <v>261.8</v>
      </c>
      <c r="N70" s="15">
        <v>262.39999999999998</v>
      </c>
      <c r="O70" s="15">
        <v>261.60000000000002</v>
      </c>
      <c r="P70" s="15">
        <v>261.39999999999998</v>
      </c>
      <c r="Q70" s="15">
        <v>261.2</v>
      </c>
      <c r="R70" s="15">
        <v>261.3</v>
      </c>
      <c r="S70" s="15">
        <v>260.8</v>
      </c>
      <c r="T70" s="15">
        <v>260</v>
      </c>
      <c r="U70" s="15">
        <v>259.3</v>
      </c>
      <c r="V70" s="15">
        <v>258.60000000000002</v>
      </c>
      <c r="W70" s="15">
        <v>258.2</v>
      </c>
      <c r="X70" s="15">
        <v>258.89999999999998</v>
      </c>
      <c r="Y70" s="15">
        <v>259.2</v>
      </c>
      <c r="Z70" s="15">
        <v>259.5</v>
      </c>
      <c r="AA70" s="15">
        <v>259.60000000000002</v>
      </c>
      <c r="AB70" s="15">
        <v>259.2</v>
      </c>
      <c r="AC70" s="15">
        <v>258.60000000000002</v>
      </c>
      <c r="AD70" s="15">
        <v>258</v>
      </c>
      <c r="AE70" s="15">
        <v>257.60000000000002</v>
      </c>
      <c r="AF70" s="15">
        <v>257.10000000000002</v>
      </c>
      <c r="AG70" s="15">
        <v>256.8</v>
      </c>
      <c r="AH70" s="15">
        <v>255.4</v>
      </c>
      <c r="AI70" s="15"/>
      <c r="AJ70" s="15"/>
      <c r="AK70" s="22"/>
    </row>
    <row r="71" spans="1:37" s="10" customFormat="1" ht="15" customHeight="1" x14ac:dyDescent="0.45">
      <c r="A71" s="14" t="s">
        <v>43</v>
      </c>
      <c r="B71" s="62"/>
      <c r="C71" s="15">
        <v>427.4</v>
      </c>
      <c r="D71" s="15">
        <v>534.29999999999995</v>
      </c>
      <c r="E71" s="15">
        <v>531.5</v>
      </c>
      <c r="F71" s="15">
        <v>526.20000000000005</v>
      </c>
      <c r="G71" s="15">
        <v>522.5</v>
      </c>
      <c r="H71" s="15">
        <v>518.79999999999995</v>
      </c>
      <c r="I71" s="15">
        <v>515.1</v>
      </c>
      <c r="J71" s="15">
        <v>511.6</v>
      </c>
      <c r="K71" s="15">
        <v>509</v>
      </c>
      <c r="L71" s="15">
        <v>506.5</v>
      </c>
      <c r="M71" s="15">
        <v>504.2</v>
      </c>
      <c r="N71" s="15">
        <v>501.7</v>
      </c>
      <c r="O71" s="15">
        <v>501.3</v>
      </c>
      <c r="P71" s="15">
        <v>501.2</v>
      </c>
      <c r="Q71" s="15">
        <v>501.1</v>
      </c>
      <c r="R71" s="15">
        <v>501.5</v>
      </c>
      <c r="S71" s="15">
        <v>501.8</v>
      </c>
      <c r="T71" s="15">
        <v>501.9</v>
      </c>
      <c r="U71" s="15">
        <v>502.1</v>
      </c>
      <c r="V71" s="15">
        <v>502.5</v>
      </c>
      <c r="W71" s="15">
        <v>503</v>
      </c>
      <c r="X71" s="15">
        <v>504.3</v>
      </c>
      <c r="Y71" s="15">
        <v>505.3</v>
      </c>
      <c r="Z71" s="15">
        <v>506.3</v>
      </c>
      <c r="AA71" s="15">
        <v>507.2</v>
      </c>
      <c r="AB71" s="15">
        <v>508</v>
      </c>
      <c r="AC71" s="15">
        <v>508.6</v>
      </c>
      <c r="AD71" s="15">
        <v>509.1</v>
      </c>
      <c r="AE71" s="15">
        <v>509.9</v>
      </c>
      <c r="AF71" s="15">
        <v>510.6</v>
      </c>
      <c r="AG71" s="15">
        <v>511.5</v>
      </c>
      <c r="AH71" s="15">
        <v>511.3</v>
      </c>
      <c r="AI71" s="15"/>
      <c r="AJ71" s="15"/>
      <c r="AK71" s="22"/>
    </row>
    <row r="72" spans="1:37" s="10" customFormat="1" ht="15" customHeight="1" x14ac:dyDescent="0.45">
      <c r="A72" s="14" t="s">
        <v>99</v>
      </c>
      <c r="B72" s="62"/>
      <c r="C72" s="15">
        <v>1911.8</v>
      </c>
      <c r="D72" s="15">
        <v>1959.2</v>
      </c>
      <c r="E72" s="15">
        <v>2060.3000000000002</v>
      </c>
      <c r="F72" s="15">
        <v>2152.1999999999998</v>
      </c>
      <c r="G72" s="15">
        <v>2193.8000000000002</v>
      </c>
      <c r="H72" s="15">
        <v>2244.6</v>
      </c>
      <c r="I72" s="15">
        <v>2307.3000000000002</v>
      </c>
      <c r="J72" s="15">
        <v>2343.8000000000002</v>
      </c>
      <c r="K72" s="15">
        <v>2362</v>
      </c>
      <c r="L72" s="15">
        <v>2382.5</v>
      </c>
      <c r="M72" s="15">
        <v>2392.1999999999998</v>
      </c>
      <c r="N72" s="15">
        <v>2389.9</v>
      </c>
      <c r="O72" s="15">
        <v>2399</v>
      </c>
      <c r="P72" s="15">
        <v>2418.1999999999998</v>
      </c>
      <c r="Q72" s="15">
        <v>2429.3000000000002</v>
      </c>
      <c r="R72" s="15">
        <v>2449</v>
      </c>
      <c r="S72" s="15">
        <v>2454.8000000000002</v>
      </c>
      <c r="T72" s="15">
        <v>2461.5</v>
      </c>
      <c r="U72" s="15">
        <v>2451.9</v>
      </c>
      <c r="V72" s="15">
        <v>2457.3000000000002</v>
      </c>
      <c r="W72" s="15">
        <v>2462.6</v>
      </c>
      <c r="X72" s="15">
        <v>2504.3000000000002</v>
      </c>
      <c r="Y72" s="15">
        <v>2509.4</v>
      </c>
      <c r="Z72" s="15">
        <v>2515.5</v>
      </c>
      <c r="AA72" s="15">
        <v>2522</v>
      </c>
      <c r="AB72" s="15">
        <v>2523.5</v>
      </c>
      <c r="AC72" s="15">
        <v>2518.4</v>
      </c>
      <c r="AD72" s="15">
        <v>2520.5</v>
      </c>
      <c r="AE72" s="15">
        <v>2523</v>
      </c>
      <c r="AF72" s="15">
        <v>2528.3000000000002</v>
      </c>
      <c r="AG72" s="15">
        <v>2529.1999999999998</v>
      </c>
      <c r="AH72" s="15">
        <v>2516.4</v>
      </c>
      <c r="AI72" s="15"/>
      <c r="AJ72" s="15"/>
      <c r="AK72" s="22"/>
    </row>
    <row r="73" spans="1:37" s="10" customFormat="1" ht="15" customHeight="1" x14ac:dyDescent="0.45">
      <c r="A73" s="14" t="s">
        <v>44</v>
      </c>
      <c r="B73" s="62"/>
      <c r="C73" s="15">
        <v>79.900000000000006</v>
      </c>
      <c r="D73" s="15">
        <v>72.400000000000006</v>
      </c>
      <c r="E73" s="15">
        <v>75.7</v>
      </c>
      <c r="F73" s="15">
        <v>79.5</v>
      </c>
      <c r="G73" s="15">
        <v>81.3</v>
      </c>
      <c r="H73" s="15">
        <v>82.9</v>
      </c>
      <c r="I73" s="15">
        <v>84.3</v>
      </c>
      <c r="J73" s="15">
        <v>86.5</v>
      </c>
      <c r="K73" s="15">
        <v>87.4</v>
      </c>
      <c r="L73" s="15">
        <v>88.3</v>
      </c>
      <c r="M73" s="15">
        <v>89.2</v>
      </c>
      <c r="N73" s="15">
        <v>90.4</v>
      </c>
      <c r="O73" s="15">
        <v>90.6</v>
      </c>
      <c r="P73" s="15">
        <v>90.7</v>
      </c>
      <c r="Q73" s="15">
        <v>91.1</v>
      </c>
      <c r="R73" s="15">
        <v>91.5</v>
      </c>
      <c r="S73" s="15">
        <v>91.9</v>
      </c>
      <c r="T73" s="15">
        <v>92.3</v>
      </c>
      <c r="U73" s="15">
        <v>92.7</v>
      </c>
      <c r="V73" s="15">
        <v>93</v>
      </c>
      <c r="W73" s="15">
        <v>93.5</v>
      </c>
      <c r="X73" s="15">
        <v>93.9</v>
      </c>
      <c r="Y73" s="15">
        <v>94.3</v>
      </c>
      <c r="Z73" s="15">
        <v>94.7</v>
      </c>
      <c r="AA73" s="15">
        <v>95.1</v>
      </c>
      <c r="AB73" s="15">
        <v>95.6</v>
      </c>
      <c r="AC73" s="15">
        <v>96</v>
      </c>
      <c r="AD73" s="15">
        <v>96.5</v>
      </c>
      <c r="AE73" s="15">
        <v>97</v>
      </c>
      <c r="AF73" s="15">
        <v>97.4</v>
      </c>
      <c r="AG73" s="15">
        <v>97.8</v>
      </c>
      <c r="AH73" s="15">
        <v>98.2</v>
      </c>
      <c r="AI73" s="15"/>
      <c r="AJ73" s="15"/>
      <c r="AK73" s="22"/>
    </row>
    <row r="74" spans="1:37" s="10" customFormat="1" ht="15" customHeight="1" x14ac:dyDescent="0.45">
      <c r="A74" s="14" t="s">
        <v>45</v>
      </c>
      <c r="B74" s="62"/>
      <c r="C74" s="15">
        <v>8.3000000000000007</v>
      </c>
      <c r="D74" s="15">
        <v>8.1999999999999993</v>
      </c>
      <c r="E74" s="15">
        <v>8.6999999999999993</v>
      </c>
      <c r="F74" s="15">
        <v>9.1999999999999993</v>
      </c>
      <c r="G74" s="15">
        <v>9.3000000000000007</v>
      </c>
      <c r="H74" s="15">
        <v>9.5</v>
      </c>
      <c r="I74" s="15">
        <v>9.6999999999999993</v>
      </c>
      <c r="J74" s="15">
        <v>9.9</v>
      </c>
      <c r="K74" s="15">
        <v>10</v>
      </c>
      <c r="L74" s="15">
        <v>10.1</v>
      </c>
      <c r="M74" s="15">
        <v>10.199999999999999</v>
      </c>
      <c r="N74" s="15">
        <v>10.199999999999999</v>
      </c>
      <c r="O74" s="15">
        <v>10.3</v>
      </c>
      <c r="P74" s="15">
        <v>10.3</v>
      </c>
      <c r="Q74" s="15">
        <v>10.3</v>
      </c>
      <c r="R74" s="15">
        <v>10.4</v>
      </c>
      <c r="S74" s="15">
        <v>10.4</v>
      </c>
      <c r="T74" s="15">
        <v>10.4</v>
      </c>
      <c r="U74" s="15">
        <v>10.3</v>
      </c>
      <c r="V74" s="15">
        <v>10.3</v>
      </c>
      <c r="W74" s="15">
        <v>10.3</v>
      </c>
      <c r="X74" s="15">
        <v>10.4</v>
      </c>
      <c r="Y74" s="15">
        <v>10.4</v>
      </c>
      <c r="Z74" s="15">
        <v>10.4</v>
      </c>
      <c r="AA74" s="15">
        <v>10.5</v>
      </c>
      <c r="AB74" s="15">
        <v>10.4</v>
      </c>
      <c r="AC74" s="15">
        <v>10.4</v>
      </c>
      <c r="AD74" s="15">
        <v>10.3</v>
      </c>
      <c r="AE74" s="15">
        <v>10.3</v>
      </c>
      <c r="AF74" s="15">
        <v>10.199999999999999</v>
      </c>
      <c r="AG74" s="15">
        <v>10.199999999999999</v>
      </c>
      <c r="AH74" s="15">
        <v>10.1</v>
      </c>
      <c r="AI74" s="15"/>
      <c r="AJ74" s="15"/>
      <c r="AK74" s="22"/>
    </row>
    <row r="75" spans="1:37" s="10" customFormat="1" ht="15" customHeight="1" x14ac:dyDescent="0.45">
      <c r="A75" s="14" t="s">
        <v>46</v>
      </c>
      <c r="B75" s="62"/>
      <c r="C75" s="15">
        <v>315.89999999999998</v>
      </c>
      <c r="D75" s="15">
        <v>301.3</v>
      </c>
      <c r="E75" s="15">
        <v>312.89999999999998</v>
      </c>
      <c r="F75" s="15">
        <v>322.10000000000002</v>
      </c>
      <c r="G75" s="15">
        <v>324.10000000000002</v>
      </c>
      <c r="H75" s="15">
        <v>327.7</v>
      </c>
      <c r="I75" s="15">
        <v>331</v>
      </c>
      <c r="J75" s="15">
        <v>335.4</v>
      </c>
      <c r="K75" s="15">
        <v>335.9</v>
      </c>
      <c r="L75" s="15">
        <v>335.9</v>
      </c>
      <c r="M75" s="15">
        <v>336.2</v>
      </c>
      <c r="N75" s="15">
        <v>335.8</v>
      </c>
      <c r="O75" s="15">
        <v>334.4</v>
      </c>
      <c r="P75" s="15">
        <v>333.6</v>
      </c>
      <c r="Q75" s="15">
        <v>332.7</v>
      </c>
      <c r="R75" s="15">
        <v>332.6</v>
      </c>
      <c r="S75" s="15">
        <v>331.6</v>
      </c>
      <c r="T75" s="15">
        <v>330.2</v>
      </c>
      <c r="U75" s="15">
        <v>328.8</v>
      </c>
      <c r="V75" s="15">
        <v>327.7</v>
      </c>
      <c r="W75" s="15">
        <v>327</v>
      </c>
      <c r="X75" s="15">
        <v>327.7</v>
      </c>
      <c r="Y75" s="15">
        <v>327.8</v>
      </c>
      <c r="Z75" s="15">
        <v>327.9</v>
      </c>
      <c r="AA75" s="15">
        <v>327.7</v>
      </c>
      <c r="AB75" s="15">
        <v>326.7</v>
      </c>
      <c r="AC75" s="15">
        <v>325.5</v>
      </c>
      <c r="AD75" s="15">
        <v>324</v>
      </c>
      <c r="AE75" s="15">
        <v>323</v>
      </c>
      <c r="AF75" s="15">
        <v>322.10000000000002</v>
      </c>
      <c r="AG75" s="15">
        <v>321.39999999999998</v>
      </c>
      <c r="AH75" s="15">
        <v>319</v>
      </c>
      <c r="AI75" s="15"/>
      <c r="AJ75" s="15"/>
      <c r="AK75" s="22"/>
    </row>
    <row r="76" spans="1:37" s="10" customFormat="1" ht="15" customHeight="1" x14ac:dyDescent="0.45">
      <c r="A76" s="14" t="s">
        <v>47</v>
      </c>
      <c r="B76" s="62"/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/>
      <c r="AJ76" s="15"/>
      <c r="AK76" s="22"/>
    </row>
    <row r="77" spans="1:37" s="10" customFormat="1" ht="15" customHeight="1" x14ac:dyDescent="0.35">
      <c r="A77" s="16" t="s">
        <v>48</v>
      </c>
      <c r="B77" s="83"/>
      <c r="C77" s="17">
        <v>2994.8</v>
      </c>
      <c r="D77" s="17">
        <v>3107.5</v>
      </c>
      <c r="E77" s="17">
        <v>3230.6</v>
      </c>
      <c r="F77" s="17">
        <v>3339.1</v>
      </c>
      <c r="G77" s="17">
        <v>3382</v>
      </c>
      <c r="H77" s="17">
        <v>3437.1</v>
      </c>
      <c r="I77" s="17">
        <v>3503.1</v>
      </c>
      <c r="J77" s="17">
        <v>3547.4</v>
      </c>
      <c r="K77" s="17">
        <v>3565</v>
      </c>
      <c r="L77" s="17">
        <v>3584.4</v>
      </c>
      <c r="M77" s="17">
        <v>3593.8</v>
      </c>
      <c r="N77" s="17">
        <v>3590.4</v>
      </c>
      <c r="O77" s="17">
        <v>3597</v>
      </c>
      <c r="P77" s="17">
        <v>3615.5</v>
      </c>
      <c r="Q77" s="17">
        <v>3625.8</v>
      </c>
      <c r="R77" s="17">
        <v>3646.2</v>
      </c>
      <c r="S77" s="17">
        <v>3651.4</v>
      </c>
      <c r="T77" s="17">
        <v>3656.4</v>
      </c>
      <c r="U77" s="17">
        <v>3645.1</v>
      </c>
      <c r="V77" s="17">
        <v>3649.5</v>
      </c>
      <c r="W77" s="17">
        <v>3654.5</v>
      </c>
      <c r="X77" s="17">
        <v>3699.4</v>
      </c>
      <c r="Y77" s="17">
        <v>3706.4</v>
      </c>
      <c r="Z77" s="17">
        <v>3714.3</v>
      </c>
      <c r="AA77" s="17">
        <v>3722.1</v>
      </c>
      <c r="AB77" s="17">
        <v>3723.3</v>
      </c>
      <c r="AC77" s="17">
        <v>3717.6</v>
      </c>
      <c r="AD77" s="17">
        <v>3718.4</v>
      </c>
      <c r="AE77" s="17">
        <v>3720.7</v>
      </c>
      <c r="AF77" s="17">
        <v>3725.7</v>
      </c>
      <c r="AG77" s="17">
        <v>3726.8</v>
      </c>
      <c r="AH77" s="17">
        <v>3710.4</v>
      </c>
      <c r="AI77" s="17"/>
      <c r="AJ77" s="17"/>
      <c r="AK77" s="23"/>
    </row>
    <row r="78" spans="1:37" s="9" customFormat="1" x14ac:dyDescent="0.45">
      <c r="A78" s="3" t="s">
        <v>91</v>
      </c>
      <c r="B78" s="3"/>
      <c r="AI78" s="29"/>
      <c r="AJ78" s="29"/>
    </row>
    <row r="79" spans="1:37" x14ac:dyDescent="0.45">
      <c r="A79" s="11" t="s">
        <v>87</v>
      </c>
      <c r="B79" s="11"/>
      <c r="C79" s="8">
        <v>323128000</v>
      </c>
      <c r="D79" s="8">
        <v>325511000</v>
      </c>
      <c r="E79" s="8">
        <v>327892000</v>
      </c>
      <c r="F79" s="8">
        <v>330269000</v>
      </c>
      <c r="G79" s="8">
        <v>332639000</v>
      </c>
      <c r="H79" s="8">
        <v>334998000</v>
      </c>
      <c r="I79" s="8">
        <v>337342000</v>
      </c>
      <c r="J79" s="8">
        <v>339665000</v>
      </c>
      <c r="K79" s="8">
        <v>341963000</v>
      </c>
      <c r="L79" s="8">
        <v>344234000</v>
      </c>
      <c r="M79" s="8">
        <v>346481000</v>
      </c>
      <c r="N79" s="8">
        <v>348695000</v>
      </c>
      <c r="O79" s="8">
        <v>350872000</v>
      </c>
      <c r="P79" s="8">
        <v>353008000</v>
      </c>
      <c r="Q79" s="8">
        <v>355101000</v>
      </c>
      <c r="R79" s="8">
        <v>357147000</v>
      </c>
      <c r="S79" s="8">
        <v>359147000</v>
      </c>
      <c r="T79" s="8">
        <v>361099000</v>
      </c>
      <c r="U79" s="8">
        <v>363003000</v>
      </c>
      <c r="V79" s="8">
        <v>364862000</v>
      </c>
      <c r="W79" s="8">
        <v>366676000</v>
      </c>
      <c r="X79" s="8">
        <v>368448000</v>
      </c>
      <c r="Y79" s="8">
        <v>370179000</v>
      </c>
      <c r="Z79" s="8">
        <v>371871000</v>
      </c>
      <c r="AA79" s="8">
        <v>373528000</v>
      </c>
      <c r="AB79" s="8">
        <v>375152000</v>
      </c>
      <c r="AC79" s="8">
        <v>376746000</v>
      </c>
      <c r="AD79" s="8">
        <v>378314000</v>
      </c>
      <c r="AE79" s="8">
        <v>379861000</v>
      </c>
      <c r="AF79" s="8">
        <v>381390000</v>
      </c>
      <c r="AG79" s="8">
        <v>382907000</v>
      </c>
      <c r="AH79" s="8">
        <v>384415000</v>
      </c>
      <c r="AI79" s="40"/>
      <c r="AJ79" s="40"/>
    </row>
    <row r="80" spans="1:37" s="6" customFormat="1" x14ac:dyDescent="0.45">
      <c r="A80" s="11" t="s">
        <v>89</v>
      </c>
      <c r="B80" s="11"/>
      <c r="C80" s="8">
        <v>309326295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I80" s="29"/>
      <c r="AJ80" s="29"/>
    </row>
    <row r="81" spans="1:37" x14ac:dyDescent="0.45">
      <c r="A81" s="11" t="s">
        <v>88</v>
      </c>
      <c r="B81" s="11"/>
      <c r="C81" s="7">
        <v>210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37" x14ac:dyDescent="0.45">
      <c r="A82" s="11" t="s">
        <v>90</v>
      </c>
      <c r="B82" s="11"/>
      <c r="C82" s="13">
        <f t="shared" ref="C82:AH82" si="0">$C81*(C79/$C80)</f>
        <v>219.36990516761594</v>
      </c>
      <c r="D82" s="13">
        <f t="shared" si="0"/>
        <v>220.98771137448887</v>
      </c>
      <c r="E82" s="13">
        <f t="shared" si="0"/>
        <v>222.604159791847</v>
      </c>
      <c r="F82" s="13">
        <f t="shared" si="0"/>
        <v>224.21789263017553</v>
      </c>
      <c r="G82" s="13">
        <f t="shared" si="0"/>
        <v>225.8268732052023</v>
      </c>
      <c r="H82" s="13">
        <f t="shared" si="0"/>
        <v>227.4283859378977</v>
      </c>
      <c r="I82" s="13">
        <f t="shared" si="0"/>
        <v>229.01971524923221</v>
      </c>
      <c r="J82" s="13">
        <f t="shared" si="0"/>
        <v>230.59678777066139</v>
      </c>
      <c r="K82" s="13">
        <f t="shared" si="0"/>
        <v>232.15688792315569</v>
      </c>
      <c r="L82" s="13">
        <f t="shared" si="0"/>
        <v>233.69865791720036</v>
      </c>
      <c r="M82" s="13">
        <f t="shared" si="0"/>
        <v>235.22413443706751</v>
      </c>
      <c r="N82" s="13">
        <f t="shared" si="0"/>
        <v>236.72720742994062</v>
      </c>
      <c r="O82" s="13">
        <f t="shared" si="0"/>
        <v>238.20516131679011</v>
      </c>
      <c r="P82" s="13">
        <f t="shared" si="0"/>
        <v>239.65528051858635</v>
      </c>
      <c r="Q82" s="13">
        <f t="shared" si="0"/>
        <v>241.07620724581463</v>
      </c>
      <c r="R82" s="13">
        <f t="shared" si="0"/>
        <v>242.46522591944534</v>
      </c>
      <c r="S82" s="13">
        <f t="shared" si="0"/>
        <v>243.82301543423588</v>
      </c>
      <c r="T82" s="13">
        <f t="shared" si="0"/>
        <v>245.14821800067142</v>
      </c>
      <c r="U82" s="13">
        <f t="shared" si="0"/>
        <v>246.44083361875201</v>
      </c>
      <c r="V82" s="13">
        <f t="shared" si="0"/>
        <v>247.70289897274981</v>
      </c>
      <c r="W82" s="13">
        <f t="shared" si="0"/>
        <v>248.93441406266481</v>
      </c>
      <c r="X82" s="13">
        <f t="shared" si="0"/>
        <v>250.13741557276919</v>
      </c>
      <c r="Y82" s="13">
        <f t="shared" si="0"/>
        <v>251.31258239782036</v>
      </c>
      <c r="Z82" s="13">
        <f t="shared" si="0"/>
        <v>252.46127232733318</v>
      </c>
      <c r="AA82" s="13">
        <f t="shared" si="0"/>
        <v>253.58620094033714</v>
      </c>
      <c r="AB82" s="13">
        <f t="shared" si="0"/>
        <v>254.68872602634704</v>
      </c>
      <c r="AC82" s="13">
        <f t="shared" si="0"/>
        <v>255.7708842696351</v>
      </c>
      <c r="AD82" s="13">
        <f t="shared" si="0"/>
        <v>256.83539124923084</v>
      </c>
      <c r="AE82" s="13">
        <f t="shared" si="0"/>
        <v>257.88564143892131</v>
      </c>
      <c r="AF82" s="13">
        <f t="shared" si="0"/>
        <v>258.92367152297868</v>
      </c>
      <c r="AG82" s="13">
        <f t="shared" si="0"/>
        <v>259.95355486994731</v>
      </c>
      <c r="AH82" s="13">
        <f t="shared" si="0"/>
        <v>260.97732816409933</v>
      </c>
      <c r="AI82" s="42"/>
      <c r="AJ82" s="42"/>
    </row>
    <row r="83" spans="1:37" s="9" customFormat="1" x14ac:dyDescent="0.45">
      <c r="A83" s="3" t="s">
        <v>92</v>
      </c>
      <c r="B83" s="3"/>
      <c r="AI83" s="29"/>
      <c r="AJ83" s="29"/>
    </row>
    <row r="84" spans="1:37" s="10" customFormat="1" ht="15" customHeight="1" x14ac:dyDescent="0.45">
      <c r="A84" s="14" t="s">
        <v>39</v>
      </c>
      <c r="B84" s="62" t="s">
        <v>467</v>
      </c>
      <c r="C84" s="15">
        <v>0.1</v>
      </c>
      <c r="D84" s="15">
        <v>0.1</v>
      </c>
      <c r="E84" s="15">
        <v>0.1</v>
      </c>
      <c r="F84" s="15">
        <v>0.1</v>
      </c>
      <c r="G84" s="15">
        <v>0.1</v>
      </c>
      <c r="H84" s="15">
        <v>0.1</v>
      </c>
      <c r="I84" s="15">
        <v>0.1</v>
      </c>
      <c r="J84" s="15">
        <v>0.1</v>
      </c>
      <c r="K84" s="15">
        <v>0.1</v>
      </c>
      <c r="L84" s="15">
        <v>0.1</v>
      </c>
      <c r="M84" s="15">
        <v>0.1</v>
      </c>
      <c r="N84" s="15">
        <v>0.1</v>
      </c>
      <c r="O84" s="15">
        <v>0.1</v>
      </c>
      <c r="P84" s="15">
        <v>0.1</v>
      </c>
      <c r="Q84" s="15">
        <v>0.1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/>
      <c r="AJ84" s="15"/>
    </row>
    <row r="85" spans="1:37" s="10" customFormat="1" ht="15" customHeight="1" x14ac:dyDescent="0.45">
      <c r="A85" s="14" t="s">
        <v>40</v>
      </c>
      <c r="B85" s="62" t="s">
        <v>468</v>
      </c>
      <c r="C85" s="15">
        <v>394.1</v>
      </c>
      <c r="D85" s="15">
        <v>394.6</v>
      </c>
      <c r="E85" s="15">
        <v>397.2</v>
      </c>
      <c r="F85" s="15">
        <v>399.8</v>
      </c>
      <c r="G85" s="15">
        <v>401.9</v>
      </c>
      <c r="H85" s="15">
        <v>404.4</v>
      </c>
      <c r="I85" s="15">
        <v>407</v>
      </c>
      <c r="J85" s="15">
        <v>409.4</v>
      </c>
      <c r="K85" s="15">
        <v>412.2</v>
      </c>
      <c r="L85" s="15">
        <v>415</v>
      </c>
      <c r="M85" s="15">
        <v>417.9</v>
      </c>
      <c r="N85" s="15">
        <v>421.2</v>
      </c>
      <c r="O85" s="15">
        <v>425.7</v>
      </c>
      <c r="P85" s="15">
        <v>431</v>
      </c>
      <c r="Q85" s="15">
        <v>434.9</v>
      </c>
      <c r="R85" s="15">
        <v>439.3</v>
      </c>
      <c r="S85" s="15">
        <v>443.5</v>
      </c>
      <c r="T85" s="15">
        <v>447.5</v>
      </c>
      <c r="U85" s="15">
        <v>451.6</v>
      </c>
      <c r="V85" s="15">
        <v>455.7</v>
      </c>
      <c r="W85" s="15">
        <v>459.8</v>
      </c>
      <c r="X85" s="15">
        <v>463.9</v>
      </c>
      <c r="Y85" s="15">
        <v>467.9</v>
      </c>
      <c r="Z85" s="15">
        <v>471.9</v>
      </c>
      <c r="AA85" s="15">
        <v>476.1</v>
      </c>
      <c r="AB85" s="15">
        <v>480.3</v>
      </c>
      <c r="AC85" s="15">
        <v>484.8</v>
      </c>
      <c r="AD85" s="15">
        <v>489.2</v>
      </c>
      <c r="AE85" s="15">
        <v>493.7</v>
      </c>
      <c r="AF85" s="15">
        <v>498.3</v>
      </c>
      <c r="AG85" s="15">
        <v>503</v>
      </c>
      <c r="AH85" s="15">
        <v>507.8</v>
      </c>
      <c r="AI85" s="15"/>
      <c r="AJ85" s="15"/>
    </row>
    <row r="86" spans="1:37" s="10" customFormat="1" ht="15" customHeight="1" x14ac:dyDescent="0.45">
      <c r="A86" s="14" t="s">
        <v>93</v>
      </c>
      <c r="B86" s="62" t="s">
        <v>469</v>
      </c>
      <c r="C86" s="15">
        <v>85.5</v>
      </c>
      <c r="D86" s="15">
        <v>81.900000000000006</v>
      </c>
      <c r="E86" s="15">
        <v>90.8</v>
      </c>
      <c r="F86" s="15">
        <v>91.7</v>
      </c>
      <c r="G86" s="15">
        <v>92.1</v>
      </c>
      <c r="H86" s="15">
        <v>92.6</v>
      </c>
      <c r="I86" s="15">
        <v>93.2</v>
      </c>
      <c r="J86" s="15">
        <v>93.8</v>
      </c>
      <c r="K86" s="15">
        <v>94.3</v>
      </c>
      <c r="L86" s="15">
        <v>94.9</v>
      </c>
      <c r="M86" s="15">
        <v>95.5</v>
      </c>
      <c r="N86" s="15">
        <v>96.2</v>
      </c>
      <c r="O86" s="15">
        <v>97</v>
      </c>
      <c r="P86" s="15">
        <v>98.4</v>
      </c>
      <c r="Q86" s="15">
        <v>99</v>
      </c>
      <c r="R86" s="15">
        <v>99.8</v>
      </c>
      <c r="S86" s="15">
        <v>100.6</v>
      </c>
      <c r="T86" s="15">
        <v>101.3</v>
      </c>
      <c r="U86" s="15">
        <v>102.3</v>
      </c>
      <c r="V86" s="15">
        <v>103.2</v>
      </c>
      <c r="W86" s="15">
        <v>104.1</v>
      </c>
      <c r="X86" s="15">
        <v>104.9</v>
      </c>
      <c r="Y86" s="15">
        <v>105.7</v>
      </c>
      <c r="Z86" s="15">
        <v>106.4</v>
      </c>
      <c r="AA86" s="15">
        <v>107.3</v>
      </c>
      <c r="AB86" s="15">
        <v>108.1</v>
      </c>
      <c r="AC86" s="15">
        <v>109</v>
      </c>
      <c r="AD86" s="15">
        <v>109.9</v>
      </c>
      <c r="AE86" s="15">
        <v>110.7</v>
      </c>
      <c r="AF86" s="15">
        <v>111.6</v>
      </c>
      <c r="AG86" s="15">
        <v>112.6</v>
      </c>
      <c r="AH86" s="15">
        <v>113.5</v>
      </c>
      <c r="AI86" s="15"/>
      <c r="AJ86" s="15"/>
    </row>
    <row r="87" spans="1:37" s="10" customFormat="1" ht="15" customHeight="1" x14ac:dyDescent="0.45">
      <c r="A87" s="14" t="s">
        <v>41</v>
      </c>
      <c r="B87" s="62" t="s">
        <v>468</v>
      </c>
      <c r="C87" s="15">
        <v>128.80000000000001</v>
      </c>
      <c r="D87" s="15">
        <v>129.19999999999999</v>
      </c>
      <c r="E87" s="15">
        <v>132.1</v>
      </c>
      <c r="F87" s="15">
        <v>135</v>
      </c>
      <c r="G87" s="15">
        <v>136.9</v>
      </c>
      <c r="H87" s="15">
        <v>138.9</v>
      </c>
      <c r="I87" s="15">
        <v>141</v>
      </c>
      <c r="J87" s="15">
        <v>143</v>
      </c>
      <c r="K87" s="15">
        <v>144.69999999999999</v>
      </c>
      <c r="L87" s="15">
        <v>146.4</v>
      </c>
      <c r="M87" s="15">
        <v>148.30000000000001</v>
      </c>
      <c r="N87" s="15">
        <v>150.1</v>
      </c>
      <c r="O87" s="15">
        <v>152</v>
      </c>
      <c r="P87" s="15">
        <v>154.1</v>
      </c>
      <c r="Q87" s="15">
        <v>155.80000000000001</v>
      </c>
      <c r="R87" s="15">
        <v>157.6</v>
      </c>
      <c r="S87" s="15">
        <v>159.30000000000001</v>
      </c>
      <c r="T87" s="15">
        <v>161</v>
      </c>
      <c r="U87" s="15">
        <v>162.6</v>
      </c>
      <c r="V87" s="15">
        <v>164.3</v>
      </c>
      <c r="W87" s="15">
        <v>166</v>
      </c>
      <c r="X87" s="15">
        <v>167.6</v>
      </c>
      <c r="Y87" s="15">
        <v>169.3</v>
      </c>
      <c r="Z87" s="15">
        <v>170.9</v>
      </c>
      <c r="AA87" s="15">
        <v>172.6</v>
      </c>
      <c r="AB87" s="15">
        <v>174.3</v>
      </c>
      <c r="AC87" s="15">
        <v>176.1</v>
      </c>
      <c r="AD87" s="15">
        <v>177.9</v>
      </c>
      <c r="AE87" s="15">
        <v>179.7</v>
      </c>
      <c r="AF87" s="15">
        <v>181.5</v>
      </c>
      <c r="AG87" s="15">
        <v>183.4</v>
      </c>
      <c r="AH87" s="15">
        <v>185.2</v>
      </c>
      <c r="AI87" s="15"/>
      <c r="AJ87" s="15"/>
    </row>
    <row r="88" spans="1:37" s="10" customFormat="1" ht="15" customHeight="1" x14ac:dyDescent="0.45">
      <c r="A88" s="14" t="s">
        <v>42</v>
      </c>
      <c r="B88" s="62" t="s">
        <v>467</v>
      </c>
      <c r="C88" s="15">
        <v>51.4</v>
      </c>
      <c r="D88" s="15">
        <v>21.5</v>
      </c>
      <c r="E88" s="15">
        <v>31.1</v>
      </c>
      <c r="F88" s="15">
        <v>41</v>
      </c>
      <c r="G88" s="15">
        <v>46.3</v>
      </c>
      <c r="H88" s="15">
        <v>51.6</v>
      </c>
      <c r="I88" s="15">
        <v>57.2</v>
      </c>
      <c r="J88" s="15">
        <v>62.8</v>
      </c>
      <c r="K88" s="15">
        <v>65.900000000000006</v>
      </c>
      <c r="L88" s="15">
        <v>69.2</v>
      </c>
      <c r="M88" s="15">
        <v>72.5</v>
      </c>
      <c r="N88" s="15">
        <v>75.900000000000006</v>
      </c>
      <c r="O88" s="15">
        <v>76.900000000000006</v>
      </c>
      <c r="P88" s="15">
        <v>77.900000000000006</v>
      </c>
      <c r="Q88" s="15">
        <v>78.8</v>
      </c>
      <c r="R88" s="15">
        <v>79.8</v>
      </c>
      <c r="S88" s="15">
        <v>80.7</v>
      </c>
      <c r="T88" s="15">
        <v>81.599999999999994</v>
      </c>
      <c r="U88" s="15">
        <v>82.4</v>
      </c>
      <c r="V88" s="15">
        <v>83.2</v>
      </c>
      <c r="W88" s="15">
        <v>84</v>
      </c>
      <c r="X88" s="15">
        <v>84.8</v>
      </c>
      <c r="Y88" s="15">
        <v>85.7</v>
      </c>
      <c r="Z88" s="15">
        <v>86.5</v>
      </c>
      <c r="AA88" s="15">
        <v>87.4</v>
      </c>
      <c r="AB88" s="15">
        <v>88.4</v>
      </c>
      <c r="AC88" s="15">
        <v>89.3</v>
      </c>
      <c r="AD88" s="15">
        <v>90.2</v>
      </c>
      <c r="AE88" s="15">
        <v>91.2</v>
      </c>
      <c r="AF88" s="15">
        <v>92.2</v>
      </c>
      <c r="AG88" s="15">
        <v>93.2</v>
      </c>
      <c r="AH88" s="15">
        <v>94.2</v>
      </c>
      <c r="AI88" s="15"/>
      <c r="AJ88" s="15"/>
    </row>
    <row r="89" spans="1:37" s="10" customFormat="1" ht="15" customHeight="1" x14ac:dyDescent="0.45">
      <c r="A89" s="14" t="s">
        <v>86</v>
      </c>
      <c r="B89" s="62"/>
      <c r="C89" s="15">
        <v>659.9</v>
      </c>
      <c r="D89" s="15">
        <v>627.29999999999995</v>
      </c>
      <c r="E89" s="15">
        <v>651.20000000000005</v>
      </c>
      <c r="F89" s="15">
        <v>667.6</v>
      </c>
      <c r="G89" s="15">
        <v>677.2</v>
      </c>
      <c r="H89" s="15">
        <v>687.7</v>
      </c>
      <c r="I89" s="15">
        <v>698.5</v>
      </c>
      <c r="J89" s="15">
        <v>709</v>
      </c>
      <c r="K89" s="15">
        <v>717.3</v>
      </c>
      <c r="L89" s="15">
        <v>725.6</v>
      </c>
      <c r="M89" s="15">
        <v>734.3</v>
      </c>
      <c r="N89" s="15">
        <v>743.5</v>
      </c>
      <c r="O89" s="15">
        <v>751.7</v>
      </c>
      <c r="P89" s="15">
        <v>761.5</v>
      </c>
      <c r="Q89" s="15">
        <v>768.5</v>
      </c>
      <c r="R89" s="15">
        <v>776.5</v>
      </c>
      <c r="S89" s="15">
        <v>784.3</v>
      </c>
      <c r="T89" s="15">
        <v>791.4</v>
      </c>
      <c r="U89" s="15">
        <v>798.9</v>
      </c>
      <c r="V89" s="15">
        <v>806.5</v>
      </c>
      <c r="W89" s="15">
        <v>813.8</v>
      </c>
      <c r="X89" s="15">
        <v>821.4</v>
      </c>
      <c r="Y89" s="15">
        <v>828.6</v>
      </c>
      <c r="Z89" s="15">
        <v>835.8</v>
      </c>
      <c r="AA89" s="15">
        <v>843.4</v>
      </c>
      <c r="AB89" s="15">
        <v>851.1</v>
      </c>
      <c r="AC89" s="15">
        <v>859.2</v>
      </c>
      <c r="AD89" s="15">
        <v>867.3</v>
      </c>
      <c r="AE89" s="15">
        <v>875.4</v>
      </c>
      <c r="AF89" s="15">
        <v>883.7</v>
      </c>
      <c r="AG89" s="15">
        <v>892.2</v>
      </c>
      <c r="AH89" s="15">
        <v>900.7</v>
      </c>
      <c r="AI89" s="15"/>
      <c r="AJ89" s="15"/>
    </row>
    <row r="90" spans="1:37" s="10" customFormat="1" ht="15" customHeight="1" x14ac:dyDescent="0.45">
      <c r="A90" s="14" t="s">
        <v>43</v>
      </c>
      <c r="B90" s="62"/>
      <c r="C90" s="15">
        <v>179.5</v>
      </c>
      <c r="D90" s="15">
        <v>195.2</v>
      </c>
      <c r="E90" s="15">
        <v>193.5</v>
      </c>
      <c r="F90" s="15">
        <v>191.8</v>
      </c>
      <c r="G90" s="15">
        <v>191</v>
      </c>
      <c r="H90" s="15">
        <v>190.5</v>
      </c>
      <c r="I90" s="15">
        <v>190</v>
      </c>
      <c r="J90" s="15">
        <v>189.3</v>
      </c>
      <c r="K90" s="15">
        <v>189.5</v>
      </c>
      <c r="L90" s="15">
        <v>189.6</v>
      </c>
      <c r="M90" s="15">
        <v>190</v>
      </c>
      <c r="N90" s="15">
        <v>190.2</v>
      </c>
      <c r="O90" s="15">
        <v>191.7</v>
      </c>
      <c r="P90" s="15">
        <v>193.5</v>
      </c>
      <c r="Q90" s="15">
        <v>194.7</v>
      </c>
      <c r="R90" s="15">
        <v>196.1</v>
      </c>
      <c r="S90" s="15">
        <v>197.5</v>
      </c>
      <c r="T90" s="15">
        <v>198.7</v>
      </c>
      <c r="U90" s="15">
        <v>200</v>
      </c>
      <c r="V90" s="15">
        <v>201.3</v>
      </c>
      <c r="W90" s="15">
        <v>202.5</v>
      </c>
      <c r="X90" s="15">
        <v>203.8</v>
      </c>
      <c r="Y90" s="15">
        <v>205.1</v>
      </c>
      <c r="Z90" s="15">
        <v>206.4</v>
      </c>
      <c r="AA90" s="15">
        <v>207.7</v>
      </c>
      <c r="AB90" s="15">
        <v>209.2</v>
      </c>
      <c r="AC90" s="15">
        <v>210.7</v>
      </c>
      <c r="AD90" s="15">
        <v>212.3</v>
      </c>
      <c r="AE90" s="15">
        <v>213.8</v>
      </c>
      <c r="AF90" s="15">
        <v>215.5</v>
      </c>
      <c r="AG90" s="15">
        <v>217.1</v>
      </c>
      <c r="AH90" s="15">
        <v>218.8</v>
      </c>
      <c r="AI90" s="15"/>
      <c r="AJ90" s="15"/>
    </row>
    <row r="91" spans="1:37" s="10" customFormat="1" ht="15" customHeight="1" x14ac:dyDescent="0.45">
      <c r="A91" s="14" t="s">
        <v>44</v>
      </c>
      <c r="B91" s="62"/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/>
      <c r="AJ91" s="15"/>
    </row>
    <row r="92" spans="1:37" s="10" customFormat="1" ht="15" customHeight="1" x14ac:dyDescent="0.45">
      <c r="A92" s="14" t="s">
        <v>45</v>
      </c>
      <c r="B92" s="62"/>
      <c r="C92" s="15">
        <v>129.30000000000001</v>
      </c>
      <c r="D92" s="15">
        <v>129.4</v>
      </c>
      <c r="E92" s="15">
        <v>131.6</v>
      </c>
      <c r="F92" s="15">
        <v>133.9</v>
      </c>
      <c r="G92" s="15">
        <v>135.5</v>
      </c>
      <c r="H92" s="15">
        <v>137.4</v>
      </c>
      <c r="I92" s="15">
        <v>139.30000000000001</v>
      </c>
      <c r="J92" s="15">
        <v>141.1</v>
      </c>
      <c r="K92" s="15">
        <v>142.80000000000001</v>
      </c>
      <c r="L92" s="15">
        <v>144.4</v>
      </c>
      <c r="M92" s="15">
        <v>146.19999999999999</v>
      </c>
      <c r="N92" s="15">
        <v>148</v>
      </c>
      <c r="O92" s="15">
        <v>149.80000000000001</v>
      </c>
      <c r="P92" s="15">
        <v>151.6</v>
      </c>
      <c r="Q92" s="15">
        <v>153.30000000000001</v>
      </c>
      <c r="R92" s="15">
        <v>155.1</v>
      </c>
      <c r="S92" s="15">
        <v>156.80000000000001</v>
      </c>
      <c r="T92" s="15">
        <v>158.4</v>
      </c>
      <c r="U92" s="15">
        <v>159.9</v>
      </c>
      <c r="V92" s="15">
        <v>161.4</v>
      </c>
      <c r="W92" s="15">
        <v>162.80000000000001</v>
      </c>
      <c r="X92" s="15">
        <v>164.3</v>
      </c>
      <c r="Y92" s="15">
        <v>165.8</v>
      </c>
      <c r="Z92" s="15">
        <v>167.4</v>
      </c>
      <c r="AA92" s="15">
        <v>169</v>
      </c>
      <c r="AB92" s="15">
        <v>170.6</v>
      </c>
      <c r="AC92" s="15">
        <v>172.4</v>
      </c>
      <c r="AD92" s="15">
        <v>174.1</v>
      </c>
      <c r="AE92" s="15">
        <v>175.8</v>
      </c>
      <c r="AF92" s="15">
        <v>177.6</v>
      </c>
      <c r="AG92" s="15">
        <v>179.3</v>
      </c>
      <c r="AH92" s="15">
        <v>181.1</v>
      </c>
      <c r="AI92" s="15"/>
      <c r="AJ92" s="15"/>
    </row>
    <row r="93" spans="1:37" s="10" customFormat="1" ht="15" customHeight="1" x14ac:dyDescent="0.45">
      <c r="A93" s="14" t="s">
        <v>49</v>
      </c>
      <c r="B93" s="62"/>
      <c r="C93" s="15">
        <v>256.60000000000002</v>
      </c>
      <c r="D93" s="15">
        <v>255.4</v>
      </c>
      <c r="E93" s="15">
        <v>262.3</v>
      </c>
      <c r="F93" s="15">
        <v>269.7</v>
      </c>
      <c r="G93" s="15">
        <v>273.8</v>
      </c>
      <c r="H93" s="15">
        <v>278.39999999999998</v>
      </c>
      <c r="I93" s="15">
        <v>283</v>
      </c>
      <c r="J93" s="15">
        <v>287.39999999999998</v>
      </c>
      <c r="K93" s="15">
        <v>290.60000000000002</v>
      </c>
      <c r="L93" s="15">
        <v>294</v>
      </c>
      <c r="M93" s="15">
        <v>297.39999999999998</v>
      </c>
      <c r="N93" s="15">
        <v>301</v>
      </c>
      <c r="O93" s="15">
        <v>303.89999999999998</v>
      </c>
      <c r="P93" s="15">
        <v>306.89999999999998</v>
      </c>
      <c r="Q93" s="15">
        <v>309.5</v>
      </c>
      <c r="R93" s="15">
        <v>312.3</v>
      </c>
      <c r="S93" s="15">
        <v>315.10000000000002</v>
      </c>
      <c r="T93" s="15">
        <v>317.60000000000002</v>
      </c>
      <c r="U93" s="15">
        <v>320</v>
      </c>
      <c r="V93" s="15">
        <v>322.39999999999998</v>
      </c>
      <c r="W93" s="15">
        <v>324.8</v>
      </c>
      <c r="X93" s="15">
        <v>327.2</v>
      </c>
      <c r="Y93" s="15">
        <v>329.8</v>
      </c>
      <c r="Z93" s="15">
        <v>332.3</v>
      </c>
      <c r="AA93" s="15">
        <v>334.9</v>
      </c>
      <c r="AB93" s="15">
        <v>337.7</v>
      </c>
      <c r="AC93" s="15">
        <v>340.6</v>
      </c>
      <c r="AD93" s="15">
        <v>343.5</v>
      </c>
      <c r="AE93" s="15">
        <v>346.5</v>
      </c>
      <c r="AF93" s="15">
        <v>349.5</v>
      </c>
      <c r="AG93" s="15">
        <v>352.6</v>
      </c>
      <c r="AH93" s="15">
        <v>355.7</v>
      </c>
      <c r="AI93" s="15"/>
      <c r="AJ93" s="15"/>
    </row>
    <row r="94" spans="1:37" s="10" customFormat="1" ht="15" customHeight="1" x14ac:dyDescent="0.35">
      <c r="A94" s="16" t="s">
        <v>48</v>
      </c>
      <c r="B94" s="83"/>
      <c r="C94" s="17">
        <v>1225.3</v>
      </c>
      <c r="D94" s="17">
        <v>1207.2</v>
      </c>
      <c r="E94" s="17">
        <v>1238.5</v>
      </c>
      <c r="F94" s="17">
        <v>1262.9000000000001</v>
      </c>
      <c r="G94" s="17">
        <v>1277.5999999999999</v>
      </c>
      <c r="H94" s="17">
        <v>1293.9000000000001</v>
      </c>
      <c r="I94" s="17">
        <v>1310.8</v>
      </c>
      <c r="J94" s="17">
        <v>1326.8</v>
      </c>
      <c r="K94" s="17">
        <v>1340.2</v>
      </c>
      <c r="L94" s="17">
        <v>1353.6</v>
      </c>
      <c r="M94" s="17">
        <v>1367.8</v>
      </c>
      <c r="N94" s="17">
        <v>1382.8</v>
      </c>
      <c r="O94" s="17">
        <v>1397.1</v>
      </c>
      <c r="P94" s="17">
        <v>1413.5</v>
      </c>
      <c r="Q94" s="17">
        <v>1425.9</v>
      </c>
      <c r="R94" s="17">
        <v>1440.1</v>
      </c>
      <c r="S94" s="17">
        <v>1453.7</v>
      </c>
      <c r="T94" s="17">
        <v>1466.1</v>
      </c>
      <c r="U94" s="17">
        <v>1478.8</v>
      </c>
      <c r="V94" s="17">
        <v>1491.5</v>
      </c>
      <c r="W94" s="17">
        <v>1503.9</v>
      </c>
      <c r="X94" s="17">
        <v>1516.7</v>
      </c>
      <c r="Y94" s="17">
        <v>1529.3</v>
      </c>
      <c r="Z94" s="17">
        <v>1541.8</v>
      </c>
      <c r="AA94" s="17">
        <v>1555</v>
      </c>
      <c r="AB94" s="17">
        <v>1568.7</v>
      </c>
      <c r="AC94" s="17">
        <v>1582.8</v>
      </c>
      <c r="AD94" s="17">
        <v>1597.2</v>
      </c>
      <c r="AE94" s="17">
        <v>1611.6</v>
      </c>
      <c r="AF94" s="17">
        <v>1626.2</v>
      </c>
      <c r="AG94" s="17">
        <v>1641.2</v>
      </c>
      <c r="AH94" s="17">
        <v>1656.4</v>
      </c>
      <c r="AI94" s="17"/>
      <c r="AJ94" s="17"/>
    </row>
    <row r="95" spans="1:37" s="9" customFormat="1" x14ac:dyDescent="0.45">
      <c r="A95" s="3" t="s">
        <v>298</v>
      </c>
      <c r="B95" s="3"/>
      <c r="AI95" s="29"/>
      <c r="AJ95" s="29"/>
    </row>
    <row r="96" spans="1:37" s="6" customFormat="1" ht="15" customHeight="1" x14ac:dyDescent="0.45">
      <c r="A96" s="54" t="s">
        <v>285</v>
      </c>
      <c r="B96" s="54" t="s">
        <v>469</v>
      </c>
      <c r="C96" s="58">
        <v>0.19</v>
      </c>
      <c r="D96" s="58">
        <v>0.19</v>
      </c>
      <c r="E96" s="58">
        <v>0.2</v>
      </c>
      <c r="F96" s="58">
        <v>0.2</v>
      </c>
      <c r="G96" s="58">
        <v>0.2</v>
      </c>
      <c r="H96" s="58">
        <v>0.2</v>
      </c>
      <c r="I96" s="58">
        <v>0.2</v>
      </c>
      <c r="J96" s="58">
        <v>0.2</v>
      </c>
      <c r="K96" s="58">
        <v>0.2</v>
      </c>
      <c r="L96" s="58">
        <v>0.2</v>
      </c>
      <c r="M96" s="58">
        <v>0.2</v>
      </c>
      <c r="N96" s="58">
        <v>0.2</v>
      </c>
      <c r="O96" s="58">
        <v>0.21</v>
      </c>
      <c r="P96" s="58">
        <v>0.21</v>
      </c>
      <c r="Q96" s="58">
        <v>0.21</v>
      </c>
      <c r="R96" s="58">
        <v>0.21</v>
      </c>
      <c r="S96" s="58">
        <v>0.21</v>
      </c>
      <c r="T96" s="58">
        <v>0.21</v>
      </c>
      <c r="U96" s="58">
        <v>0.21</v>
      </c>
      <c r="V96" s="58">
        <v>0.22</v>
      </c>
      <c r="W96" s="58">
        <v>0.22</v>
      </c>
      <c r="X96" s="58">
        <v>0.22</v>
      </c>
      <c r="Y96" s="58">
        <v>0.22</v>
      </c>
      <c r="Z96" s="58">
        <v>0.22</v>
      </c>
      <c r="AA96" s="58">
        <v>0.22</v>
      </c>
      <c r="AB96" s="58">
        <v>0.22</v>
      </c>
      <c r="AC96" s="58">
        <v>0.23</v>
      </c>
      <c r="AD96" s="58">
        <v>0.23</v>
      </c>
      <c r="AE96" s="58">
        <v>0.23</v>
      </c>
      <c r="AF96" s="58">
        <v>0.23</v>
      </c>
      <c r="AG96" s="58">
        <v>0.23</v>
      </c>
      <c r="AH96" s="58">
        <v>0.24</v>
      </c>
      <c r="AI96" s="58"/>
      <c r="AJ96" s="58"/>
      <c r="AK96" s="56"/>
    </row>
    <row r="97" spans="1:37" s="6" customFormat="1" ht="15" customHeight="1" x14ac:dyDescent="0.45">
      <c r="A97" s="54" t="s">
        <v>286</v>
      </c>
      <c r="B97" s="54" t="s">
        <v>469</v>
      </c>
      <c r="C97" s="58">
        <v>2.94</v>
      </c>
      <c r="D97" s="58">
        <v>3.28</v>
      </c>
      <c r="E97" s="58">
        <v>3.36</v>
      </c>
      <c r="F97" s="58">
        <v>3.45</v>
      </c>
      <c r="G97" s="58">
        <v>3.55</v>
      </c>
      <c r="H97" s="58">
        <v>3.61</v>
      </c>
      <c r="I97" s="58">
        <v>3.66</v>
      </c>
      <c r="J97" s="58">
        <v>3.7</v>
      </c>
      <c r="K97" s="58">
        <v>3.74</v>
      </c>
      <c r="L97" s="58">
        <v>3.78</v>
      </c>
      <c r="M97" s="58">
        <v>3.82</v>
      </c>
      <c r="N97" s="58">
        <v>3.87</v>
      </c>
      <c r="O97" s="58">
        <v>3.91</v>
      </c>
      <c r="P97" s="58">
        <v>3.95</v>
      </c>
      <c r="Q97" s="58">
        <v>3.99</v>
      </c>
      <c r="R97" s="58">
        <v>4.0199999999999996</v>
      </c>
      <c r="S97" s="58">
        <v>4.07</v>
      </c>
      <c r="T97" s="58">
        <v>4.0999999999999996</v>
      </c>
      <c r="U97" s="58">
        <v>4.13</v>
      </c>
      <c r="V97" s="58">
        <v>4.16</v>
      </c>
      <c r="W97" s="58">
        <v>4.2</v>
      </c>
      <c r="X97" s="58">
        <v>4.2300000000000004</v>
      </c>
      <c r="Y97" s="58">
        <v>4.2699999999999996</v>
      </c>
      <c r="Z97" s="58">
        <v>4.3099999999999996</v>
      </c>
      <c r="AA97" s="58">
        <v>4.3499999999999996</v>
      </c>
      <c r="AB97" s="58">
        <v>4.3899999999999997</v>
      </c>
      <c r="AC97" s="58">
        <v>4.43</v>
      </c>
      <c r="AD97" s="58">
        <v>4.4800000000000004</v>
      </c>
      <c r="AE97" s="58">
        <v>4.5199999999999996</v>
      </c>
      <c r="AF97" s="58">
        <v>4.5599999999999996</v>
      </c>
      <c r="AG97" s="58">
        <v>4.5999999999999996</v>
      </c>
      <c r="AH97" s="58">
        <v>4.6399999999999997</v>
      </c>
      <c r="AI97" s="58"/>
      <c r="AJ97" s="58"/>
      <c r="AK97" s="56"/>
    </row>
    <row r="98" spans="1:37" s="6" customFormat="1" ht="15" customHeight="1" x14ac:dyDescent="0.45">
      <c r="A98" s="54" t="s">
        <v>470</v>
      </c>
      <c r="B98" s="54"/>
      <c r="C98" s="58">
        <v>0.42</v>
      </c>
      <c r="D98" s="58">
        <v>0.42</v>
      </c>
      <c r="E98" s="58">
        <v>0.42</v>
      </c>
      <c r="F98" s="58">
        <v>0.42</v>
      </c>
      <c r="G98" s="58">
        <v>0.42</v>
      </c>
      <c r="H98" s="58">
        <v>0.42</v>
      </c>
      <c r="I98" s="58">
        <v>0.42</v>
      </c>
      <c r="J98" s="58">
        <v>0.42</v>
      </c>
      <c r="K98" s="58">
        <v>0.42</v>
      </c>
      <c r="L98" s="58">
        <v>0.42</v>
      </c>
      <c r="M98" s="58">
        <v>0.42</v>
      </c>
      <c r="N98" s="58">
        <v>0.42</v>
      </c>
      <c r="O98" s="58">
        <v>0.42</v>
      </c>
      <c r="P98" s="58">
        <v>0.42</v>
      </c>
      <c r="Q98" s="58">
        <v>0.42</v>
      </c>
      <c r="R98" s="58">
        <v>0.42</v>
      </c>
      <c r="S98" s="58">
        <v>0.42</v>
      </c>
      <c r="T98" s="58">
        <v>0.42</v>
      </c>
      <c r="U98" s="58">
        <v>0.42</v>
      </c>
      <c r="V98" s="58">
        <v>0.42</v>
      </c>
      <c r="W98" s="58">
        <v>0.42</v>
      </c>
      <c r="X98" s="58">
        <v>0.42</v>
      </c>
      <c r="Y98" s="58">
        <v>0.42</v>
      </c>
      <c r="Z98" s="58">
        <v>0.42</v>
      </c>
      <c r="AA98" s="58">
        <v>0.42</v>
      </c>
      <c r="AB98" s="58">
        <v>0.42</v>
      </c>
      <c r="AC98" s="58">
        <v>0.42</v>
      </c>
      <c r="AD98" s="58">
        <v>0.42</v>
      </c>
      <c r="AE98" s="58">
        <v>0.42</v>
      </c>
      <c r="AF98" s="58">
        <v>0.42</v>
      </c>
      <c r="AG98" s="58">
        <v>0.42</v>
      </c>
      <c r="AH98" s="58">
        <v>0.42</v>
      </c>
      <c r="AI98" s="58"/>
      <c r="AJ98" s="58"/>
      <c r="AK98" s="56"/>
    </row>
    <row r="99" spans="1:37" s="6" customFormat="1" ht="15" customHeight="1" x14ac:dyDescent="0.45">
      <c r="A99" s="54" t="s">
        <v>287</v>
      </c>
      <c r="B99" s="54" t="s">
        <v>468</v>
      </c>
      <c r="C99" s="58">
        <v>0.26</v>
      </c>
      <c r="D99" s="58">
        <v>0.26</v>
      </c>
      <c r="E99" s="58">
        <v>0.27</v>
      </c>
      <c r="F99" s="58">
        <v>0.28000000000000003</v>
      </c>
      <c r="G99" s="58">
        <v>0.28000000000000003</v>
      </c>
      <c r="H99" s="58">
        <v>0.28000000000000003</v>
      </c>
      <c r="I99" s="58">
        <v>0.28999999999999998</v>
      </c>
      <c r="J99" s="58">
        <v>0.28999999999999998</v>
      </c>
      <c r="K99" s="58">
        <v>0.28999999999999998</v>
      </c>
      <c r="L99" s="58">
        <v>0.3</v>
      </c>
      <c r="M99" s="58">
        <v>0.3</v>
      </c>
      <c r="N99" s="58">
        <v>0.3</v>
      </c>
      <c r="O99" s="58">
        <v>0.31</v>
      </c>
      <c r="P99" s="58">
        <v>0.31</v>
      </c>
      <c r="Q99" s="58">
        <v>0.31</v>
      </c>
      <c r="R99" s="58">
        <v>0.32</v>
      </c>
      <c r="S99" s="58">
        <v>0.32</v>
      </c>
      <c r="T99" s="58">
        <v>0.32</v>
      </c>
      <c r="U99" s="58">
        <v>0.32</v>
      </c>
      <c r="V99" s="58">
        <v>0.33</v>
      </c>
      <c r="W99" s="58">
        <v>0.33</v>
      </c>
      <c r="X99" s="58">
        <v>0.33</v>
      </c>
      <c r="Y99" s="58">
        <v>0.33</v>
      </c>
      <c r="Z99" s="58">
        <v>0.34</v>
      </c>
      <c r="AA99" s="58">
        <v>0.34</v>
      </c>
      <c r="AB99" s="58">
        <v>0.34</v>
      </c>
      <c r="AC99" s="58">
        <v>0.34</v>
      </c>
      <c r="AD99" s="58">
        <v>0.35</v>
      </c>
      <c r="AE99" s="58">
        <v>0.35</v>
      </c>
      <c r="AF99" s="58">
        <v>0.35</v>
      </c>
      <c r="AG99" s="58">
        <v>0.36</v>
      </c>
      <c r="AH99" s="58">
        <v>0.36</v>
      </c>
      <c r="AI99" s="58"/>
      <c r="AJ99" s="58"/>
      <c r="AK99" s="56"/>
    </row>
    <row r="100" spans="1:37" s="6" customFormat="1" ht="15" customHeight="1" x14ac:dyDescent="0.45">
      <c r="A100" s="54" t="s">
        <v>51</v>
      </c>
      <c r="B100" s="54" t="s">
        <v>468</v>
      </c>
      <c r="C100" s="58">
        <v>1.26</v>
      </c>
      <c r="D100" s="58">
        <v>1.27</v>
      </c>
      <c r="E100" s="58">
        <v>1.27</v>
      </c>
      <c r="F100" s="58">
        <v>1.27</v>
      </c>
      <c r="G100" s="58">
        <v>1.27</v>
      </c>
      <c r="H100" s="58">
        <v>1.28</v>
      </c>
      <c r="I100" s="58">
        <v>1.29</v>
      </c>
      <c r="J100" s="58">
        <v>1.31</v>
      </c>
      <c r="K100" s="58">
        <v>1.32</v>
      </c>
      <c r="L100" s="58">
        <v>1.33</v>
      </c>
      <c r="M100" s="58">
        <v>1.34</v>
      </c>
      <c r="N100" s="58">
        <v>1.35</v>
      </c>
      <c r="O100" s="58">
        <v>1.37</v>
      </c>
      <c r="P100" s="58">
        <v>1.39</v>
      </c>
      <c r="Q100" s="58">
        <v>1.4</v>
      </c>
      <c r="R100" s="58">
        <v>1.41</v>
      </c>
      <c r="S100" s="58">
        <v>1.43</v>
      </c>
      <c r="T100" s="58">
        <v>1.44</v>
      </c>
      <c r="U100" s="58">
        <v>1.45</v>
      </c>
      <c r="V100" s="58">
        <v>1.46</v>
      </c>
      <c r="W100" s="58">
        <v>1.47</v>
      </c>
      <c r="X100" s="58">
        <v>1.48</v>
      </c>
      <c r="Y100" s="58">
        <v>1.5</v>
      </c>
      <c r="Z100" s="58">
        <v>1.51</v>
      </c>
      <c r="AA100" s="58">
        <v>1.52</v>
      </c>
      <c r="AB100" s="58">
        <v>1.54</v>
      </c>
      <c r="AC100" s="58">
        <v>1.56</v>
      </c>
      <c r="AD100" s="58">
        <v>1.57</v>
      </c>
      <c r="AE100" s="58">
        <v>1.59</v>
      </c>
      <c r="AF100" s="58">
        <v>1.61</v>
      </c>
      <c r="AG100" s="58">
        <v>1.62</v>
      </c>
      <c r="AH100" s="58">
        <v>1.64</v>
      </c>
      <c r="AI100" s="58"/>
      <c r="AJ100" s="58"/>
      <c r="AK100" s="56"/>
    </row>
    <row r="101" spans="1:37" s="6" customFormat="1" ht="15" customHeight="1" x14ac:dyDescent="0.45">
      <c r="A101" s="54" t="s">
        <v>52</v>
      </c>
      <c r="B101" s="54" t="s">
        <v>467</v>
      </c>
      <c r="C101" s="58">
        <v>0.04</v>
      </c>
      <c r="D101" s="58">
        <v>0.04</v>
      </c>
      <c r="E101" s="58">
        <v>0.04</v>
      </c>
      <c r="F101" s="58">
        <v>0.04</v>
      </c>
      <c r="G101" s="58">
        <v>0.04</v>
      </c>
      <c r="H101" s="58">
        <v>0.04</v>
      </c>
      <c r="I101" s="58">
        <v>0.04</v>
      </c>
      <c r="J101" s="58">
        <v>0.05</v>
      </c>
      <c r="K101" s="58">
        <v>0.05</v>
      </c>
      <c r="L101" s="58">
        <v>0.05</v>
      </c>
      <c r="M101" s="58">
        <v>0.05</v>
      </c>
      <c r="N101" s="58">
        <v>0.05</v>
      </c>
      <c r="O101" s="58">
        <v>0.05</v>
      </c>
      <c r="P101" s="58">
        <v>0.05</v>
      </c>
      <c r="Q101" s="58">
        <v>0.05</v>
      </c>
      <c r="R101" s="58">
        <v>0.05</v>
      </c>
      <c r="S101" s="58">
        <v>0.05</v>
      </c>
      <c r="T101" s="58">
        <v>0.05</v>
      </c>
      <c r="U101" s="58">
        <v>0.05</v>
      </c>
      <c r="V101" s="58">
        <v>0.05</v>
      </c>
      <c r="W101" s="58">
        <v>0.05</v>
      </c>
      <c r="X101" s="58">
        <v>0.05</v>
      </c>
      <c r="Y101" s="58">
        <v>0.05</v>
      </c>
      <c r="Z101" s="58">
        <v>0.05</v>
      </c>
      <c r="AA101" s="58">
        <v>0.05</v>
      </c>
      <c r="AB101" s="58">
        <v>0.05</v>
      </c>
      <c r="AC101" s="58">
        <v>0.05</v>
      </c>
      <c r="AD101" s="58">
        <v>0.05</v>
      </c>
      <c r="AE101" s="58">
        <v>0.05</v>
      </c>
      <c r="AF101" s="58">
        <v>0.05</v>
      </c>
      <c r="AG101" s="58">
        <v>0.05</v>
      </c>
      <c r="AH101" s="58">
        <v>0.05</v>
      </c>
      <c r="AI101" s="58"/>
      <c r="AJ101" s="58"/>
      <c r="AK101" s="56"/>
    </row>
    <row r="102" spans="1:37" s="6" customFormat="1" ht="15" customHeight="1" x14ac:dyDescent="0.45">
      <c r="A102" s="54" t="s">
        <v>53</v>
      </c>
      <c r="B102" s="54" t="s">
        <v>469</v>
      </c>
      <c r="C102" s="58">
        <v>0.63</v>
      </c>
      <c r="D102" s="58">
        <v>0.56999999999999995</v>
      </c>
      <c r="E102" s="58">
        <v>0.63</v>
      </c>
      <c r="F102" s="58">
        <v>0.7</v>
      </c>
      <c r="G102" s="58">
        <v>0.74</v>
      </c>
      <c r="H102" s="58">
        <v>0.77</v>
      </c>
      <c r="I102" s="58">
        <v>0.8</v>
      </c>
      <c r="J102" s="58">
        <v>0.83</v>
      </c>
      <c r="K102" s="58">
        <v>0.85</v>
      </c>
      <c r="L102" s="58">
        <v>0.87</v>
      </c>
      <c r="M102" s="58">
        <v>0.9</v>
      </c>
      <c r="N102" s="58">
        <v>0.93</v>
      </c>
      <c r="O102" s="58">
        <v>0.95</v>
      </c>
      <c r="P102" s="58">
        <v>0.97</v>
      </c>
      <c r="Q102" s="58">
        <v>0.99</v>
      </c>
      <c r="R102" s="58">
        <v>1.02</v>
      </c>
      <c r="S102" s="58">
        <v>1.04</v>
      </c>
      <c r="T102" s="58">
        <v>1.06</v>
      </c>
      <c r="U102" s="58">
        <v>1.08</v>
      </c>
      <c r="V102" s="58">
        <v>1.1000000000000001</v>
      </c>
      <c r="W102" s="58">
        <v>1.1200000000000001</v>
      </c>
      <c r="X102" s="58">
        <v>1.1399999999999999</v>
      </c>
      <c r="Y102" s="58">
        <v>1.1599999999999999</v>
      </c>
      <c r="Z102" s="58">
        <v>1.18</v>
      </c>
      <c r="AA102" s="58">
        <v>1.2</v>
      </c>
      <c r="AB102" s="58">
        <v>1.23</v>
      </c>
      <c r="AC102" s="58">
        <v>1.25</v>
      </c>
      <c r="AD102" s="58">
        <v>1.28</v>
      </c>
      <c r="AE102" s="58">
        <v>1.3</v>
      </c>
      <c r="AF102" s="58">
        <v>1.32</v>
      </c>
      <c r="AG102" s="58">
        <v>1.35</v>
      </c>
      <c r="AH102" s="58">
        <v>1.37</v>
      </c>
      <c r="AI102" s="58"/>
      <c r="AJ102" s="58"/>
      <c r="AK102" s="56"/>
    </row>
    <row r="103" spans="1:37" s="6" customFormat="1" ht="15" customHeight="1" x14ac:dyDescent="0.45">
      <c r="A103" s="54" t="s">
        <v>288</v>
      </c>
      <c r="B103" s="54" t="s">
        <v>468</v>
      </c>
      <c r="C103" s="58">
        <v>0.13</v>
      </c>
      <c r="D103" s="58">
        <v>0.12</v>
      </c>
      <c r="E103" s="58">
        <v>0.1</v>
      </c>
      <c r="F103" s="58">
        <v>0.09</v>
      </c>
      <c r="G103" s="58">
        <v>0.08</v>
      </c>
      <c r="H103" s="58">
        <v>7.0000000000000007E-2</v>
      </c>
      <c r="I103" s="58">
        <v>7.0000000000000007E-2</v>
      </c>
      <c r="J103" s="58">
        <v>7.0000000000000007E-2</v>
      </c>
      <c r="K103" s="58">
        <v>7.0000000000000007E-2</v>
      </c>
      <c r="L103" s="58">
        <v>7.0000000000000007E-2</v>
      </c>
      <c r="M103" s="58">
        <v>7.0000000000000007E-2</v>
      </c>
      <c r="N103" s="58">
        <v>0.06</v>
      </c>
      <c r="O103" s="58">
        <v>0.06</v>
      </c>
      <c r="P103" s="58">
        <v>0.06</v>
      </c>
      <c r="Q103" s="58">
        <v>0.06</v>
      </c>
      <c r="R103" s="58">
        <v>0.06</v>
      </c>
      <c r="S103" s="58">
        <v>0.06</v>
      </c>
      <c r="T103" s="58">
        <v>0.06</v>
      </c>
      <c r="U103" s="58">
        <v>0.06</v>
      </c>
      <c r="V103" s="58">
        <v>0.06</v>
      </c>
      <c r="W103" s="58">
        <v>0.06</v>
      </c>
      <c r="X103" s="58">
        <v>0.06</v>
      </c>
      <c r="Y103" s="58">
        <v>0.06</v>
      </c>
      <c r="Z103" s="58">
        <v>0.06</v>
      </c>
      <c r="AA103" s="58">
        <v>7.0000000000000007E-2</v>
      </c>
      <c r="AB103" s="58">
        <v>7.0000000000000007E-2</v>
      </c>
      <c r="AC103" s="58">
        <v>7.0000000000000007E-2</v>
      </c>
      <c r="AD103" s="58">
        <v>7.0000000000000007E-2</v>
      </c>
      <c r="AE103" s="58">
        <v>7.0000000000000007E-2</v>
      </c>
      <c r="AF103" s="58">
        <v>7.0000000000000007E-2</v>
      </c>
      <c r="AG103" s="58">
        <v>7.0000000000000007E-2</v>
      </c>
      <c r="AH103" s="58">
        <v>7.0000000000000007E-2</v>
      </c>
      <c r="AI103" s="58"/>
      <c r="AJ103" s="58"/>
      <c r="AK103" s="56"/>
    </row>
    <row r="104" spans="1:37" s="6" customFormat="1" ht="15" customHeight="1" x14ac:dyDescent="0.45">
      <c r="A104" s="54" t="s">
        <v>289</v>
      </c>
      <c r="B104" s="54" t="s">
        <v>468</v>
      </c>
      <c r="C104" s="58">
        <v>0.84</v>
      </c>
      <c r="D104" s="58">
        <v>0.84</v>
      </c>
      <c r="E104" s="58">
        <v>0.84</v>
      </c>
      <c r="F104" s="58">
        <v>0.85</v>
      </c>
      <c r="G104" s="58">
        <v>0.85</v>
      </c>
      <c r="H104" s="58">
        <v>0.86</v>
      </c>
      <c r="I104" s="58">
        <v>0.86</v>
      </c>
      <c r="J104" s="58">
        <v>0.86</v>
      </c>
      <c r="K104" s="58">
        <v>0.86</v>
      </c>
      <c r="L104" s="58">
        <v>0.87</v>
      </c>
      <c r="M104" s="58">
        <v>0.88</v>
      </c>
      <c r="N104" s="58">
        <v>0.9</v>
      </c>
      <c r="O104" s="58">
        <v>0.92</v>
      </c>
      <c r="P104" s="58">
        <v>0.94</v>
      </c>
      <c r="Q104" s="58">
        <v>0.96</v>
      </c>
      <c r="R104" s="58">
        <v>0.98</v>
      </c>
      <c r="S104" s="58">
        <v>1</v>
      </c>
      <c r="T104" s="58">
        <v>1.02</v>
      </c>
      <c r="U104" s="58">
        <v>1.04</v>
      </c>
      <c r="V104" s="58">
        <v>1.06</v>
      </c>
      <c r="W104" s="58">
        <v>1.08</v>
      </c>
      <c r="X104" s="58">
        <v>1.1100000000000001</v>
      </c>
      <c r="Y104" s="58">
        <v>1.1299999999999999</v>
      </c>
      <c r="Z104" s="58">
        <v>1.1499999999999999</v>
      </c>
      <c r="AA104" s="58">
        <v>1.18</v>
      </c>
      <c r="AB104" s="58">
        <v>1.2</v>
      </c>
      <c r="AC104" s="58">
        <v>1.23</v>
      </c>
      <c r="AD104" s="58">
        <v>1.25</v>
      </c>
      <c r="AE104" s="58">
        <v>1.28</v>
      </c>
      <c r="AF104" s="58">
        <v>1.31</v>
      </c>
      <c r="AG104" s="58">
        <v>1.33</v>
      </c>
      <c r="AH104" s="58">
        <v>1.36</v>
      </c>
      <c r="AI104" s="58"/>
      <c r="AJ104" s="58"/>
      <c r="AK104" s="56"/>
    </row>
    <row r="105" spans="1:37" s="6" customFormat="1" ht="15" customHeight="1" x14ac:dyDescent="0.45">
      <c r="A105" s="54" t="s">
        <v>290</v>
      </c>
      <c r="B105" s="54" t="s">
        <v>467</v>
      </c>
      <c r="C105" s="58">
        <v>0.39</v>
      </c>
      <c r="D105" s="58">
        <v>0.2</v>
      </c>
      <c r="E105" s="58">
        <v>0.26</v>
      </c>
      <c r="F105" s="58">
        <v>0.3</v>
      </c>
      <c r="G105" s="58">
        <v>0.3</v>
      </c>
      <c r="H105" s="58">
        <v>0.31</v>
      </c>
      <c r="I105" s="58">
        <v>0.33</v>
      </c>
      <c r="J105" s="58">
        <v>0.37</v>
      </c>
      <c r="K105" s="58">
        <v>0.39</v>
      </c>
      <c r="L105" s="58">
        <v>0.42</v>
      </c>
      <c r="M105" s="58">
        <v>0.43</v>
      </c>
      <c r="N105" s="58">
        <v>0.44</v>
      </c>
      <c r="O105" s="58">
        <v>0.44</v>
      </c>
      <c r="P105" s="58">
        <v>0.44</v>
      </c>
      <c r="Q105" s="58">
        <v>0.45</v>
      </c>
      <c r="R105" s="58">
        <v>0.46</v>
      </c>
      <c r="S105" s="58">
        <v>0.45</v>
      </c>
      <c r="T105" s="58">
        <v>0.45</v>
      </c>
      <c r="U105" s="58">
        <v>0.46</v>
      </c>
      <c r="V105" s="58">
        <v>0.46</v>
      </c>
      <c r="W105" s="58">
        <v>0.46</v>
      </c>
      <c r="X105" s="58">
        <v>0.46</v>
      </c>
      <c r="Y105" s="58">
        <v>0.45</v>
      </c>
      <c r="Z105" s="58">
        <v>0.46</v>
      </c>
      <c r="AA105" s="58">
        <v>0.46</v>
      </c>
      <c r="AB105" s="58">
        <v>0.46</v>
      </c>
      <c r="AC105" s="58">
        <v>0.46</v>
      </c>
      <c r="AD105" s="58">
        <v>0.47</v>
      </c>
      <c r="AE105" s="58">
        <v>0.47</v>
      </c>
      <c r="AF105" s="58">
        <v>0.48</v>
      </c>
      <c r="AG105" s="58">
        <v>0.48</v>
      </c>
      <c r="AH105" s="58">
        <v>0.48</v>
      </c>
      <c r="AI105" s="58"/>
      <c r="AJ105" s="58"/>
      <c r="AK105" s="56"/>
    </row>
    <row r="106" spans="1:37" s="6" customFormat="1" ht="15" customHeight="1" x14ac:dyDescent="0.45">
      <c r="A106" s="54" t="s">
        <v>94</v>
      </c>
      <c r="B106" s="54"/>
      <c r="C106" s="58">
        <v>6.68</v>
      </c>
      <c r="D106" s="58">
        <v>6.76</v>
      </c>
      <c r="E106" s="58">
        <v>6.97</v>
      </c>
      <c r="F106" s="58">
        <v>7.17</v>
      </c>
      <c r="G106" s="58">
        <v>7.31</v>
      </c>
      <c r="H106" s="58">
        <v>7.43</v>
      </c>
      <c r="I106" s="58">
        <v>7.53</v>
      </c>
      <c r="J106" s="58">
        <v>7.67</v>
      </c>
      <c r="K106" s="58">
        <v>7.77</v>
      </c>
      <c r="L106" s="58">
        <v>7.89</v>
      </c>
      <c r="M106" s="58">
        <v>7.99</v>
      </c>
      <c r="N106" s="58">
        <v>8.1199999999999992</v>
      </c>
      <c r="O106" s="58">
        <v>8.2200000000000006</v>
      </c>
      <c r="P106" s="58">
        <v>8.32</v>
      </c>
      <c r="Q106" s="58">
        <v>8.42</v>
      </c>
      <c r="R106" s="58">
        <v>8.5299999999999994</v>
      </c>
      <c r="S106" s="58">
        <v>8.6300000000000008</v>
      </c>
      <c r="T106" s="58">
        <v>8.7200000000000006</v>
      </c>
      <c r="U106" s="58">
        <v>8.81</v>
      </c>
      <c r="V106" s="58">
        <v>8.9</v>
      </c>
      <c r="W106" s="58">
        <v>8.98</v>
      </c>
      <c r="X106" s="58">
        <v>9.08</v>
      </c>
      <c r="Y106" s="58">
        <v>9.18</v>
      </c>
      <c r="Z106" s="58">
        <v>9.2899999999999991</v>
      </c>
      <c r="AA106" s="58">
        <v>9.39</v>
      </c>
      <c r="AB106" s="58">
        <v>9.5</v>
      </c>
      <c r="AC106" s="58">
        <v>9.6199999999999992</v>
      </c>
      <c r="AD106" s="58">
        <v>9.74</v>
      </c>
      <c r="AE106" s="58">
        <v>9.86</v>
      </c>
      <c r="AF106" s="58">
        <v>9.98</v>
      </c>
      <c r="AG106" s="58">
        <v>10.1</v>
      </c>
      <c r="AH106" s="58">
        <v>10.199999999999999</v>
      </c>
      <c r="AI106" s="58"/>
      <c r="AJ106" s="58"/>
      <c r="AK106" s="56"/>
    </row>
    <row r="107" spans="1:37" s="6" customFormat="1" ht="15" customHeight="1" x14ac:dyDescent="0.45">
      <c r="A107" s="54" t="s">
        <v>291</v>
      </c>
      <c r="B107" s="54"/>
      <c r="C107" s="58">
        <v>6.29</v>
      </c>
      <c r="D107" s="58">
        <v>6.57</v>
      </c>
      <c r="E107" s="58">
        <v>6.74</v>
      </c>
      <c r="F107" s="58">
        <v>6.92</v>
      </c>
      <c r="G107" s="58">
        <v>7.1</v>
      </c>
      <c r="H107" s="58">
        <v>7.23</v>
      </c>
      <c r="I107" s="58">
        <v>7.29</v>
      </c>
      <c r="J107" s="58">
        <v>7.23</v>
      </c>
      <c r="K107" s="58">
        <v>7.24</v>
      </c>
      <c r="L107" s="58">
        <v>7.25</v>
      </c>
      <c r="M107" s="58">
        <v>7.31</v>
      </c>
      <c r="N107" s="58">
        <v>7.36</v>
      </c>
      <c r="O107" s="58">
        <v>7.45</v>
      </c>
      <c r="P107" s="58">
        <v>7.51</v>
      </c>
      <c r="Q107" s="58">
        <v>7.56</v>
      </c>
      <c r="R107" s="58">
        <v>7.61</v>
      </c>
      <c r="S107" s="58">
        <v>7.69</v>
      </c>
      <c r="T107" s="58">
        <v>7.77</v>
      </c>
      <c r="U107" s="58">
        <v>7.84</v>
      </c>
      <c r="V107" s="58">
        <v>7.92</v>
      </c>
      <c r="W107" s="58">
        <v>8</v>
      </c>
      <c r="X107" s="58">
        <v>8.1</v>
      </c>
      <c r="Y107" s="58">
        <v>8.1999999999999993</v>
      </c>
      <c r="Z107" s="58">
        <v>8.3000000000000007</v>
      </c>
      <c r="AA107" s="58">
        <v>8.39</v>
      </c>
      <c r="AB107" s="58">
        <v>8.5</v>
      </c>
      <c r="AC107" s="58">
        <v>8.6</v>
      </c>
      <c r="AD107" s="58">
        <v>8.7200000000000006</v>
      </c>
      <c r="AE107" s="58">
        <v>8.82</v>
      </c>
      <c r="AF107" s="58">
        <v>8.93</v>
      </c>
      <c r="AG107" s="58">
        <v>9.0500000000000007</v>
      </c>
      <c r="AH107" s="58">
        <v>9.15</v>
      </c>
      <c r="AI107" s="58"/>
      <c r="AJ107" s="58"/>
      <c r="AK107" s="56"/>
    </row>
    <row r="108" spans="1:37" s="6" customFormat="1" ht="15" customHeight="1" x14ac:dyDescent="0.45">
      <c r="A108" s="54" t="s">
        <v>292</v>
      </c>
      <c r="B108" s="54"/>
      <c r="C108" s="58">
        <v>0.84</v>
      </c>
      <c r="D108" s="58">
        <v>0.85</v>
      </c>
      <c r="E108" s="58">
        <v>0.89</v>
      </c>
      <c r="F108" s="58">
        <v>0.91</v>
      </c>
      <c r="G108" s="58">
        <v>0.93</v>
      </c>
      <c r="H108" s="58">
        <v>0.94</v>
      </c>
      <c r="I108" s="58">
        <v>0.95</v>
      </c>
      <c r="J108" s="58">
        <v>0.96</v>
      </c>
      <c r="K108" s="58">
        <v>0.97</v>
      </c>
      <c r="L108" s="58">
        <v>0.98</v>
      </c>
      <c r="M108" s="58">
        <v>0.99</v>
      </c>
      <c r="N108" s="58">
        <v>1</v>
      </c>
      <c r="O108" s="58">
        <v>1.01</v>
      </c>
      <c r="P108" s="58">
        <v>1.02</v>
      </c>
      <c r="Q108" s="58">
        <v>1.03</v>
      </c>
      <c r="R108" s="58">
        <v>1.04</v>
      </c>
      <c r="S108" s="58">
        <v>1.05</v>
      </c>
      <c r="T108" s="58">
        <v>1.06</v>
      </c>
      <c r="U108" s="58">
        <v>1.07</v>
      </c>
      <c r="V108" s="58">
        <v>1.08</v>
      </c>
      <c r="W108" s="58">
        <v>1.1000000000000001</v>
      </c>
      <c r="X108" s="58">
        <v>1.1100000000000001</v>
      </c>
      <c r="Y108" s="58">
        <v>1.1200000000000001</v>
      </c>
      <c r="Z108" s="58">
        <v>1.1299999999999999</v>
      </c>
      <c r="AA108" s="58">
        <v>1.1399999999999999</v>
      </c>
      <c r="AB108" s="58">
        <v>1.1499999999999999</v>
      </c>
      <c r="AC108" s="58">
        <v>1.1599999999999999</v>
      </c>
      <c r="AD108" s="58">
        <v>1.17</v>
      </c>
      <c r="AE108" s="58">
        <v>1.18</v>
      </c>
      <c r="AF108" s="58">
        <v>1.19</v>
      </c>
      <c r="AG108" s="58">
        <v>1.2</v>
      </c>
      <c r="AH108" s="58">
        <v>1.21</v>
      </c>
      <c r="AI108" s="58"/>
      <c r="AJ108" s="58"/>
      <c r="AK108" s="56"/>
    </row>
    <row r="109" spans="1:37" s="6" customFormat="1" ht="15" customHeight="1" x14ac:dyDescent="0.45">
      <c r="A109" s="54" t="s">
        <v>293</v>
      </c>
      <c r="B109" s="54"/>
      <c r="C109" s="58">
        <v>1.91</v>
      </c>
      <c r="D109" s="58">
        <v>1.96</v>
      </c>
      <c r="E109" s="58">
        <v>2.06</v>
      </c>
      <c r="F109" s="58">
        <v>2.15</v>
      </c>
      <c r="G109" s="58">
        <v>2.19</v>
      </c>
      <c r="H109" s="58">
        <v>2.2400000000000002</v>
      </c>
      <c r="I109" s="58">
        <v>2.31</v>
      </c>
      <c r="J109" s="58">
        <v>2.34</v>
      </c>
      <c r="K109" s="58">
        <v>2.36</v>
      </c>
      <c r="L109" s="58">
        <v>2.38</v>
      </c>
      <c r="M109" s="58">
        <v>2.39</v>
      </c>
      <c r="N109" s="58">
        <v>2.39</v>
      </c>
      <c r="O109" s="58">
        <v>2.4</v>
      </c>
      <c r="P109" s="58">
        <v>2.42</v>
      </c>
      <c r="Q109" s="58">
        <v>2.4300000000000002</v>
      </c>
      <c r="R109" s="58">
        <v>2.4500000000000002</v>
      </c>
      <c r="S109" s="58">
        <v>2.4500000000000002</v>
      </c>
      <c r="T109" s="58">
        <v>2.46</v>
      </c>
      <c r="U109" s="58">
        <v>2.4500000000000002</v>
      </c>
      <c r="V109" s="58">
        <v>2.46</v>
      </c>
      <c r="W109" s="58">
        <v>2.46</v>
      </c>
      <c r="X109" s="58">
        <v>2.5</v>
      </c>
      <c r="Y109" s="58">
        <v>2.5099999999999998</v>
      </c>
      <c r="Z109" s="58">
        <v>2.52</v>
      </c>
      <c r="AA109" s="58">
        <v>2.52</v>
      </c>
      <c r="AB109" s="58">
        <v>2.52</v>
      </c>
      <c r="AC109" s="58">
        <v>2.52</v>
      </c>
      <c r="AD109" s="58">
        <v>2.52</v>
      </c>
      <c r="AE109" s="58">
        <v>2.52</v>
      </c>
      <c r="AF109" s="58">
        <v>2.5299999999999998</v>
      </c>
      <c r="AG109" s="58">
        <v>2.5299999999999998</v>
      </c>
      <c r="AH109" s="58">
        <v>2.52</v>
      </c>
      <c r="AI109" s="58"/>
      <c r="AJ109" s="58"/>
      <c r="AK109" s="56"/>
    </row>
    <row r="110" spans="1:37" s="6" customFormat="1" ht="15" customHeight="1" x14ac:dyDescent="0.45">
      <c r="A110" s="54" t="s">
        <v>294</v>
      </c>
      <c r="B110" s="54"/>
      <c r="C110" s="58">
        <v>0.17</v>
      </c>
      <c r="D110" s="58">
        <v>0.24</v>
      </c>
      <c r="E110" s="58">
        <v>0.3</v>
      </c>
      <c r="F110" s="58">
        <v>0.32</v>
      </c>
      <c r="G110" s="58">
        <v>0.33</v>
      </c>
      <c r="H110" s="58">
        <v>0.37</v>
      </c>
      <c r="I110" s="58">
        <v>0.46</v>
      </c>
      <c r="J110" s="58">
        <v>0.53</v>
      </c>
      <c r="K110" s="58">
        <v>0.55000000000000004</v>
      </c>
      <c r="L110" s="58">
        <v>0.56999999999999995</v>
      </c>
      <c r="M110" s="58">
        <v>0.59</v>
      </c>
      <c r="N110" s="58">
        <v>0.6</v>
      </c>
      <c r="O110" s="58">
        <v>0.6</v>
      </c>
      <c r="P110" s="58">
        <v>0.6</v>
      </c>
      <c r="Q110" s="58">
        <v>0.6</v>
      </c>
      <c r="R110" s="58">
        <v>0.6</v>
      </c>
      <c r="S110" s="58">
        <v>0.6</v>
      </c>
      <c r="T110" s="58">
        <v>0.6</v>
      </c>
      <c r="U110" s="58">
        <v>0.6</v>
      </c>
      <c r="V110" s="58">
        <v>0.6</v>
      </c>
      <c r="W110" s="58">
        <v>0.6</v>
      </c>
      <c r="X110" s="58">
        <v>0.6</v>
      </c>
      <c r="Y110" s="58">
        <v>0.6</v>
      </c>
      <c r="Z110" s="58">
        <v>0.6</v>
      </c>
      <c r="AA110" s="58">
        <v>0.6</v>
      </c>
      <c r="AB110" s="58">
        <v>0.6</v>
      </c>
      <c r="AC110" s="58">
        <v>0.6</v>
      </c>
      <c r="AD110" s="58">
        <v>0.6</v>
      </c>
      <c r="AE110" s="58">
        <v>0.6</v>
      </c>
      <c r="AF110" s="58">
        <v>0.6</v>
      </c>
      <c r="AG110" s="58">
        <v>0.6</v>
      </c>
      <c r="AH110" s="58">
        <v>0.6</v>
      </c>
      <c r="AI110" s="58"/>
      <c r="AJ110" s="58"/>
      <c r="AK110" s="56"/>
    </row>
    <row r="111" spans="1:37" s="6" customFormat="1" ht="15" customHeight="1" x14ac:dyDescent="0.45">
      <c r="A111" s="54" t="s">
        <v>54</v>
      </c>
      <c r="B111" s="54"/>
      <c r="C111" s="58">
        <v>9.2200000000000006</v>
      </c>
      <c r="D111" s="58">
        <v>9.6199999999999992</v>
      </c>
      <c r="E111" s="58">
        <v>9.99</v>
      </c>
      <c r="F111" s="58">
        <v>10.3</v>
      </c>
      <c r="G111" s="58">
        <v>10.55</v>
      </c>
      <c r="H111" s="58">
        <v>10.78</v>
      </c>
      <c r="I111" s="58">
        <v>11</v>
      </c>
      <c r="J111" s="58">
        <v>11.06</v>
      </c>
      <c r="K111" s="58">
        <v>11.12</v>
      </c>
      <c r="L111" s="58">
        <v>11.18</v>
      </c>
      <c r="M111" s="58">
        <v>11.28</v>
      </c>
      <c r="N111" s="58">
        <v>11.35</v>
      </c>
      <c r="O111" s="58">
        <v>11.46</v>
      </c>
      <c r="P111" s="58">
        <v>11.56</v>
      </c>
      <c r="Q111" s="58">
        <v>11.62</v>
      </c>
      <c r="R111" s="58">
        <v>11.71</v>
      </c>
      <c r="S111" s="58">
        <v>11.8</v>
      </c>
      <c r="T111" s="58">
        <v>11.9</v>
      </c>
      <c r="U111" s="58">
        <v>11.97</v>
      </c>
      <c r="V111" s="58">
        <v>12.06</v>
      </c>
      <c r="W111" s="58">
        <v>12.17</v>
      </c>
      <c r="X111" s="58">
        <v>12.32</v>
      </c>
      <c r="Y111" s="58">
        <v>12.43</v>
      </c>
      <c r="Z111" s="58">
        <v>12.55</v>
      </c>
      <c r="AA111" s="58">
        <v>12.66</v>
      </c>
      <c r="AB111" s="58">
        <v>12.78</v>
      </c>
      <c r="AC111" s="58">
        <v>12.88</v>
      </c>
      <c r="AD111" s="58">
        <v>13.02</v>
      </c>
      <c r="AE111" s="58">
        <v>13.13</v>
      </c>
      <c r="AF111" s="58">
        <v>13.25</v>
      </c>
      <c r="AG111" s="58">
        <v>13.39</v>
      </c>
      <c r="AH111" s="58">
        <v>13.49</v>
      </c>
      <c r="AI111" s="58"/>
      <c r="AJ111" s="58"/>
      <c r="AK111" s="56"/>
    </row>
    <row r="112" spans="1:37" s="6" customFormat="1" ht="15" customHeight="1" x14ac:dyDescent="0.45">
      <c r="A112" s="54" t="s">
        <v>295</v>
      </c>
      <c r="B112" s="54"/>
      <c r="C112" s="58">
        <v>0.57999999999999996</v>
      </c>
      <c r="D112" s="58">
        <v>0.56999999999999995</v>
      </c>
      <c r="E112" s="58">
        <v>0.51</v>
      </c>
      <c r="F112" s="58">
        <v>0.48</v>
      </c>
      <c r="G112" s="58">
        <v>0.49</v>
      </c>
      <c r="H112" s="58">
        <v>0.48</v>
      </c>
      <c r="I112" s="58">
        <v>0.47</v>
      </c>
      <c r="J112" s="58">
        <v>0.46</v>
      </c>
      <c r="K112" s="58">
        <v>0.46</v>
      </c>
      <c r="L112" s="58">
        <v>0.45</v>
      </c>
      <c r="M112" s="58">
        <v>0.45</v>
      </c>
      <c r="N112" s="58">
        <v>0.44</v>
      </c>
      <c r="O112" s="58">
        <v>0.44</v>
      </c>
      <c r="P112" s="58">
        <v>0.44</v>
      </c>
      <c r="Q112" s="58">
        <v>0.45</v>
      </c>
      <c r="R112" s="58">
        <v>0.45</v>
      </c>
      <c r="S112" s="58">
        <v>0.45</v>
      </c>
      <c r="T112" s="58">
        <v>0.45</v>
      </c>
      <c r="U112" s="58">
        <v>0.45</v>
      </c>
      <c r="V112" s="58">
        <v>0.45</v>
      </c>
      <c r="W112" s="58">
        <v>0.45</v>
      </c>
      <c r="X112" s="58">
        <v>0.45</v>
      </c>
      <c r="Y112" s="58">
        <v>0.45</v>
      </c>
      <c r="Z112" s="58">
        <v>0.45</v>
      </c>
      <c r="AA112" s="58">
        <v>0.45</v>
      </c>
      <c r="AB112" s="58">
        <v>0.44</v>
      </c>
      <c r="AC112" s="58">
        <v>0.44</v>
      </c>
      <c r="AD112" s="58">
        <v>0.44</v>
      </c>
      <c r="AE112" s="58">
        <v>0.44</v>
      </c>
      <c r="AF112" s="58">
        <v>0.44</v>
      </c>
      <c r="AG112" s="58">
        <v>0.43</v>
      </c>
      <c r="AH112" s="58">
        <v>0.43</v>
      </c>
      <c r="AI112" s="58"/>
      <c r="AJ112" s="58"/>
      <c r="AK112" s="56"/>
    </row>
    <row r="113" spans="1:37" s="6" customFormat="1" ht="15" customHeight="1" x14ac:dyDescent="0.45">
      <c r="A113" s="54" t="s">
        <v>55</v>
      </c>
      <c r="B113" s="54"/>
      <c r="C113" s="58">
        <v>0.51</v>
      </c>
      <c r="D113" s="58">
        <v>0.45</v>
      </c>
      <c r="E113" s="58">
        <v>0.47</v>
      </c>
      <c r="F113" s="58">
        <v>0.49</v>
      </c>
      <c r="G113" s="58">
        <v>0.51</v>
      </c>
      <c r="H113" s="58">
        <v>0.52</v>
      </c>
      <c r="I113" s="58">
        <v>0.53</v>
      </c>
      <c r="J113" s="58">
        <v>0.53</v>
      </c>
      <c r="K113" s="58">
        <v>0.53</v>
      </c>
      <c r="L113" s="58">
        <v>0.53</v>
      </c>
      <c r="M113" s="58">
        <v>0.53</v>
      </c>
      <c r="N113" s="58">
        <v>0.53</v>
      </c>
      <c r="O113" s="58">
        <v>0.52</v>
      </c>
      <c r="P113" s="58">
        <v>0.52</v>
      </c>
      <c r="Q113" s="58">
        <v>0.51</v>
      </c>
      <c r="R113" s="58">
        <v>0.5</v>
      </c>
      <c r="S113" s="58">
        <v>0.49</v>
      </c>
      <c r="T113" s="58">
        <v>0.49</v>
      </c>
      <c r="U113" s="58">
        <v>0.49</v>
      </c>
      <c r="V113" s="58">
        <v>0.49</v>
      </c>
      <c r="W113" s="58">
        <v>0.48</v>
      </c>
      <c r="X113" s="58">
        <v>0.48</v>
      </c>
      <c r="Y113" s="58">
        <v>0.48</v>
      </c>
      <c r="Z113" s="58">
        <v>0.48</v>
      </c>
      <c r="AA113" s="58">
        <v>0.48</v>
      </c>
      <c r="AB113" s="58">
        <v>0.48</v>
      </c>
      <c r="AC113" s="58">
        <v>0.48</v>
      </c>
      <c r="AD113" s="58">
        <v>0.48</v>
      </c>
      <c r="AE113" s="58">
        <v>0.48</v>
      </c>
      <c r="AF113" s="58">
        <v>0.47</v>
      </c>
      <c r="AG113" s="58">
        <v>0.47</v>
      </c>
      <c r="AH113" s="58">
        <v>0.47</v>
      </c>
      <c r="AI113" s="58"/>
      <c r="AJ113" s="58"/>
      <c r="AK113" s="56"/>
    </row>
    <row r="114" spans="1:37" s="6" customFormat="1" ht="15" customHeight="1" x14ac:dyDescent="0.45">
      <c r="A114" s="54" t="s">
        <v>56</v>
      </c>
      <c r="B114" s="54"/>
      <c r="C114" s="58">
        <v>1.0900000000000001</v>
      </c>
      <c r="D114" s="58">
        <v>1.03</v>
      </c>
      <c r="E114" s="58">
        <v>0.98</v>
      </c>
      <c r="F114" s="58">
        <v>0.97</v>
      </c>
      <c r="G114" s="58">
        <v>1</v>
      </c>
      <c r="H114" s="58">
        <v>0.99</v>
      </c>
      <c r="I114" s="58">
        <v>1</v>
      </c>
      <c r="J114" s="58">
        <v>1</v>
      </c>
      <c r="K114" s="58">
        <v>0.99</v>
      </c>
      <c r="L114" s="58">
        <v>0.98</v>
      </c>
      <c r="M114" s="58">
        <v>0.98</v>
      </c>
      <c r="N114" s="58">
        <v>0.97</v>
      </c>
      <c r="O114" s="58">
        <v>0.96</v>
      </c>
      <c r="P114" s="58">
        <v>0.96</v>
      </c>
      <c r="Q114" s="58">
        <v>0.95</v>
      </c>
      <c r="R114" s="58">
        <v>0.95</v>
      </c>
      <c r="S114" s="58">
        <v>0.94</v>
      </c>
      <c r="T114" s="58">
        <v>0.94</v>
      </c>
      <c r="U114" s="58">
        <v>0.94</v>
      </c>
      <c r="V114" s="58">
        <v>0.94</v>
      </c>
      <c r="W114" s="58">
        <v>0.93</v>
      </c>
      <c r="X114" s="58">
        <v>0.93</v>
      </c>
      <c r="Y114" s="58">
        <v>0.93</v>
      </c>
      <c r="Z114" s="58">
        <v>0.93</v>
      </c>
      <c r="AA114" s="58">
        <v>0.92</v>
      </c>
      <c r="AB114" s="58">
        <v>0.92</v>
      </c>
      <c r="AC114" s="58">
        <v>0.92</v>
      </c>
      <c r="AD114" s="58">
        <v>0.92</v>
      </c>
      <c r="AE114" s="58">
        <v>0.91</v>
      </c>
      <c r="AF114" s="58">
        <v>0.91</v>
      </c>
      <c r="AG114" s="58">
        <v>0.91</v>
      </c>
      <c r="AH114" s="58">
        <v>0.9</v>
      </c>
      <c r="AI114" s="58"/>
      <c r="AJ114" s="58"/>
      <c r="AK114" s="56"/>
    </row>
    <row r="115" spans="1:37" s="6" customFormat="1" ht="15" customHeight="1" x14ac:dyDescent="0.45">
      <c r="A115" s="54" t="s">
        <v>296</v>
      </c>
      <c r="B115" s="54"/>
      <c r="C115" s="58">
        <v>1.63</v>
      </c>
      <c r="D115" s="58">
        <v>1.54</v>
      </c>
      <c r="E115" s="58">
        <v>1.59</v>
      </c>
      <c r="F115" s="58">
        <v>1.63</v>
      </c>
      <c r="G115" s="58">
        <v>1.66</v>
      </c>
      <c r="H115" s="58">
        <v>1.69</v>
      </c>
      <c r="I115" s="58">
        <v>1.73</v>
      </c>
      <c r="J115" s="58">
        <v>1.76</v>
      </c>
      <c r="K115" s="58">
        <v>1.78</v>
      </c>
      <c r="L115" s="58">
        <v>1.81</v>
      </c>
      <c r="M115" s="58">
        <v>1.84</v>
      </c>
      <c r="N115" s="58">
        <v>1.87</v>
      </c>
      <c r="O115" s="58">
        <v>1.89</v>
      </c>
      <c r="P115" s="58">
        <v>1.9</v>
      </c>
      <c r="Q115" s="58">
        <v>1.91</v>
      </c>
      <c r="R115" s="58">
        <v>1.93</v>
      </c>
      <c r="S115" s="58">
        <v>1.95</v>
      </c>
      <c r="T115" s="58">
        <v>1.96</v>
      </c>
      <c r="U115" s="58">
        <v>1.98</v>
      </c>
      <c r="V115" s="58">
        <v>1.99</v>
      </c>
      <c r="W115" s="58">
        <v>2</v>
      </c>
      <c r="X115" s="58">
        <v>2.02</v>
      </c>
      <c r="Y115" s="58">
        <v>2.04</v>
      </c>
      <c r="Z115" s="58">
        <v>2.0499999999999998</v>
      </c>
      <c r="AA115" s="58">
        <v>2.0699999999999998</v>
      </c>
      <c r="AB115" s="58">
        <v>2.1</v>
      </c>
      <c r="AC115" s="58">
        <v>2.12</v>
      </c>
      <c r="AD115" s="58">
        <v>2.15</v>
      </c>
      <c r="AE115" s="58">
        <v>2.17</v>
      </c>
      <c r="AF115" s="58">
        <v>2.19</v>
      </c>
      <c r="AG115" s="58">
        <v>2.21</v>
      </c>
      <c r="AH115" s="58">
        <v>2.23</v>
      </c>
      <c r="AI115" s="58"/>
      <c r="AJ115" s="58"/>
      <c r="AK115" s="56"/>
    </row>
    <row r="116" spans="1:37" s="6" customFormat="1" ht="15" customHeight="1" x14ac:dyDescent="0.45">
      <c r="A116" s="54" t="s">
        <v>297</v>
      </c>
      <c r="B116" s="54"/>
      <c r="C116" s="58">
        <v>3.03</v>
      </c>
      <c r="D116" s="58">
        <v>2.99</v>
      </c>
      <c r="E116" s="58">
        <v>3.05</v>
      </c>
      <c r="F116" s="58">
        <v>3.13</v>
      </c>
      <c r="G116" s="58">
        <v>3.19</v>
      </c>
      <c r="H116" s="58">
        <v>3.24</v>
      </c>
      <c r="I116" s="58">
        <v>3.28</v>
      </c>
      <c r="J116" s="58">
        <v>3.32</v>
      </c>
      <c r="K116" s="58">
        <v>3.34</v>
      </c>
      <c r="L116" s="58">
        <v>3.37</v>
      </c>
      <c r="M116" s="58">
        <v>3.4</v>
      </c>
      <c r="N116" s="58">
        <v>3.44</v>
      </c>
      <c r="O116" s="58">
        <v>3.46</v>
      </c>
      <c r="P116" s="58">
        <v>3.48</v>
      </c>
      <c r="Q116" s="58">
        <v>3.5</v>
      </c>
      <c r="R116" s="58">
        <v>3.52</v>
      </c>
      <c r="S116" s="58">
        <v>3.54</v>
      </c>
      <c r="T116" s="58">
        <v>3.55</v>
      </c>
      <c r="U116" s="58">
        <v>3.57</v>
      </c>
      <c r="V116" s="58">
        <v>3.59</v>
      </c>
      <c r="W116" s="58">
        <v>3.6</v>
      </c>
      <c r="X116" s="58">
        <v>3.63</v>
      </c>
      <c r="Y116" s="58">
        <v>3.65</v>
      </c>
      <c r="Z116" s="58">
        <v>3.67</v>
      </c>
      <c r="AA116" s="58">
        <v>3.69</v>
      </c>
      <c r="AB116" s="58">
        <v>3.71</v>
      </c>
      <c r="AC116" s="58">
        <v>3.74</v>
      </c>
      <c r="AD116" s="58">
        <v>3.76</v>
      </c>
      <c r="AE116" s="58">
        <v>3.78</v>
      </c>
      <c r="AF116" s="58">
        <v>3.79</v>
      </c>
      <c r="AG116" s="58">
        <v>3.81</v>
      </c>
      <c r="AH116" s="58">
        <v>3.82</v>
      </c>
      <c r="AI116" s="58"/>
      <c r="AJ116" s="58"/>
      <c r="AK116" s="56"/>
    </row>
    <row r="117" spans="1:37" s="6" customFormat="1" ht="15" customHeight="1" x14ac:dyDescent="0.45">
      <c r="A117" s="53" t="s">
        <v>57</v>
      </c>
      <c r="B117" s="53"/>
      <c r="C117" s="65">
        <v>21.64</v>
      </c>
      <c r="D117" s="65">
        <v>21.95</v>
      </c>
      <c r="E117" s="65">
        <v>22.58</v>
      </c>
      <c r="F117" s="65">
        <v>23.21</v>
      </c>
      <c r="G117" s="65">
        <v>23.69</v>
      </c>
      <c r="H117" s="65">
        <v>24.13</v>
      </c>
      <c r="I117" s="65">
        <v>24.53</v>
      </c>
      <c r="J117" s="65">
        <v>24.8</v>
      </c>
      <c r="K117" s="65">
        <v>25.01</v>
      </c>
      <c r="L117" s="65">
        <v>25.23</v>
      </c>
      <c r="M117" s="65">
        <v>25.48</v>
      </c>
      <c r="N117" s="65">
        <v>25.74</v>
      </c>
      <c r="O117" s="65">
        <v>25.99</v>
      </c>
      <c r="P117" s="65">
        <v>26.21</v>
      </c>
      <c r="Q117" s="65">
        <v>26.4</v>
      </c>
      <c r="R117" s="65">
        <v>26.63</v>
      </c>
      <c r="S117" s="65">
        <v>26.86</v>
      </c>
      <c r="T117" s="65">
        <v>27.07</v>
      </c>
      <c r="U117" s="65">
        <v>27.26</v>
      </c>
      <c r="V117" s="65">
        <v>27.47</v>
      </c>
      <c r="W117" s="65">
        <v>27.69</v>
      </c>
      <c r="X117" s="65">
        <v>27.98</v>
      </c>
      <c r="Y117" s="65">
        <v>28.22</v>
      </c>
      <c r="Z117" s="65">
        <v>28.48</v>
      </c>
      <c r="AA117" s="65">
        <v>28.73</v>
      </c>
      <c r="AB117" s="65">
        <v>29.01</v>
      </c>
      <c r="AC117" s="65">
        <v>29.28</v>
      </c>
      <c r="AD117" s="65">
        <v>29.58</v>
      </c>
      <c r="AE117" s="65">
        <v>29.85</v>
      </c>
      <c r="AF117" s="65">
        <v>30.13</v>
      </c>
      <c r="AG117" s="65">
        <v>30.42</v>
      </c>
      <c r="AH117" s="65">
        <v>30.65</v>
      </c>
      <c r="AI117" s="65"/>
      <c r="AJ117" s="65"/>
      <c r="AK117" s="60"/>
    </row>
    <row r="118" spans="1:37" s="6" customFormat="1" ht="15" customHeight="1" x14ac:dyDescent="0.45">
      <c r="A118" s="54" t="s">
        <v>58</v>
      </c>
      <c r="B118" s="54"/>
      <c r="C118" s="58">
        <v>5.82</v>
      </c>
      <c r="D118" s="58">
        <v>5.65</v>
      </c>
      <c r="E118" s="58">
        <v>5.67</v>
      </c>
      <c r="F118" s="58">
        <v>5.7</v>
      </c>
      <c r="G118" s="58">
        <v>5.67</v>
      </c>
      <c r="H118" s="58">
        <v>5.69</v>
      </c>
      <c r="I118" s="58">
        <v>5.63</v>
      </c>
      <c r="J118" s="58">
        <v>5.59</v>
      </c>
      <c r="K118" s="58">
        <v>5.61</v>
      </c>
      <c r="L118" s="58">
        <v>5.63</v>
      </c>
      <c r="M118" s="58">
        <v>5.66</v>
      </c>
      <c r="N118" s="58">
        <v>5.71</v>
      </c>
      <c r="O118" s="58">
        <v>5.73</v>
      </c>
      <c r="P118" s="58">
        <v>5.73</v>
      </c>
      <c r="Q118" s="58">
        <v>5.74</v>
      </c>
      <c r="R118" s="58">
        <v>5.73</v>
      </c>
      <c r="S118" s="58">
        <v>5.74</v>
      </c>
      <c r="T118" s="58">
        <v>5.74</v>
      </c>
      <c r="U118" s="58">
        <v>5.74</v>
      </c>
      <c r="V118" s="58">
        <v>5.74</v>
      </c>
      <c r="W118" s="58">
        <v>5.73</v>
      </c>
      <c r="X118" s="58">
        <v>5.74</v>
      </c>
      <c r="Y118" s="58">
        <v>5.76</v>
      </c>
      <c r="Z118" s="58">
        <v>5.78</v>
      </c>
      <c r="AA118" s="58">
        <v>5.79</v>
      </c>
      <c r="AB118" s="58">
        <v>5.81</v>
      </c>
      <c r="AC118" s="58">
        <v>5.84</v>
      </c>
      <c r="AD118" s="58">
        <v>5.87</v>
      </c>
      <c r="AE118" s="58">
        <v>5.89</v>
      </c>
      <c r="AF118" s="58">
        <v>5.9</v>
      </c>
      <c r="AG118" s="58">
        <v>5.91</v>
      </c>
      <c r="AH118" s="58">
        <v>5.91</v>
      </c>
      <c r="AI118" s="58"/>
      <c r="AJ118" s="58"/>
      <c r="AK118" s="56"/>
    </row>
    <row r="119" spans="1:37" s="6" customFormat="1" x14ac:dyDescent="0.45">
      <c r="A119" s="53" t="s">
        <v>59</v>
      </c>
      <c r="B119" s="53"/>
      <c r="C119" s="65">
        <v>27.45</v>
      </c>
      <c r="D119" s="65">
        <v>27.59</v>
      </c>
      <c r="E119" s="65">
        <v>28.25</v>
      </c>
      <c r="F119" s="65">
        <v>28.91</v>
      </c>
      <c r="G119" s="65">
        <v>29.37</v>
      </c>
      <c r="H119" s="65">
        <v>29.83</v>
      </c>
      <c r="I119" s="65">
        <v>30.16</v>
      </c>
      <c r="J119" s="65">
        <v>30.4</v>
      </c>
      <c r="K119" s="65">
        <v>30.62</v>
      </c>
      <c r="L119" s="65">
        <v>30.86</v>
      </c>
      <c r="M119" s="65">
        <v>31.14</v>
      </c>
      <c r="N119" s="65">
        <v>31.45</v>
      </c>
      <c r="O119" s="65">
        <v>31.72</v>
      </c>
      <c r="P119" s="65">
        <v>31.95</v>
      </c>
      <c r="Q119" s="65">
        <v>32.14</v>
      </c>
      <c r="R119" s="65">
        <v>32.36</v>
      </c>
      <c r="S119" s="65">
        <v>32.6</v>
      </c>
      <c r="T119" s="65">
        <v>32.81</v>
      </c>
      <c r="U119" s="65">
        <v>33</v>
      </c>
      <c r="V119" s="65">
        <v>33.21</v>
      </c>
      <c r="W119" s="65">
        <v>33.42</v>
      </c>
      <c r="X119" s="65">
        <v>33.71</v>
      </c>
      <c r="Y119" s="65">
        <v>33.97</v>
      </c>
      <c r="Z119" s="65">
        <v>34.26</v>
      </c>
      <c r="AA119" s="65">
        <v>34.520000000000003</v>
      </c>
      <c r="AB119" s="65">
        <v>34.82</v>
      </c>
      <c r="AC119" s="65">
        <v>35.119999999999997</v>
      </c>
      <c r="AD119" s="65">
        <v>35.450000000000003</v>
      </c>
      <c r="AE119" s="65">
        <v>35.74</v>
      </c>
      <c r="AF119" s="65">
        <v>36.03</v>
      </c>
      <c r="AG119" s="65">
        <v>36.33</v>
      </c>
      <c r="AH119" s="65">
        <v>36.56</v>
      </c>
      <c r="AI119" s="65"/>
      <c r="AJ119" s="65"/>
      <c r="AK119" s="60"/>
    </row>
    <row r="120" spans="1:37" s="6" customFormat="1" x14ac:dyDescent="0.45">
      <c r="AI120" s="29"/>
      <c r="AJ120" s="29"/>
    </row>
    <row r="121" spans="1:37" s="74" customFormat="1" x14ac:dyDescent="0.45">
      <c r="A121" s="74" t="s">
        <v>283</v>
      </c>
      <c r="AI121" s="38"/>
      <c r="AJ121" s="38"/>
    </row>
    <row r="122" spans="1:37" s="6" customFormat="1" x14ac:dyDescent="0.45">
      <c r="A122" s="14" t="s">
        <v>284</v>
      </c>
      <c r="B122" s="62"/>
      <c r="C122" s="75">
        <f>Refineries_AEO24!C105/10^15</f>
        <v>37.4011908066553</v>
      </c>
      <c r="D122" s="75">
        <f>Refineries_AEO24!D105/10^15</f>
        <v>39.26081291165265</v>
      </c>
      <c r="E122" s="75">
        <f>Refineries_AEO24!E105/10^15</f>
        <v>38.681204140225873</v>
      </c>
      <c r="F122" s="75">
        <f>Refineries_AEO24!F105/10^15</f>
        <v>39.105212611797121</v>
      </c>
      <c r="G122" s="75">
        <f>Refineries_AEO24!G105/10^15</f>
        <v>39.079840037018123</v>
      </c>
      <c r="H122" s="75">
        <f>Refineries_AEO24!H105/10^15</f>
        <v>38.997068108670753</v>
      </c>
      <c r="I122" s="75">
        <f>Refineries_AEO24!I105/10^15</f>
        <v>39.11607812800947</v>
      </c>
      <c r="J122" s="75">
        <f>Refineries_AEO24!J105/10^15</f>
        <v>39.133988261316183</v>
      </c>
      <c r="K122" s="75">
        <f>Refineries_AEO24!K105/10^15</f>
        <v>38.826576868146127</v>
      </c>
      <c r="L122" s="75">
        <f>Refineries_AEO24!L105/10^15</f>
        <v>38.861297352921397</v>
      </c>
      <c r="M122" s="75">
        <f>Refineries_AEO24!M105/10^15</f>
        <v>38.742237550892597</v>
      </c>
      <c r="N122" s="75">
        <f>Refineries_AEO24!N105/10^15</f>
        <v>38.693822495203818</v>
      </c>
      <c r="O122" s="75">
        <f>Refineries_AEO24!O105/10^15</f>
        <v>38.775547892835078</v>
      </c>
      <c r="P122" s="75">
        <f>Refineries_AEO24!P105/10^15</f>
        <v>38.754782981205203</v>
      </c>
      <c r="Q122" s="75">
        <f>Refineries_AEO24!Q105/10^15</f>
        <v>38.497421863840451</v>
      </c>
      <c r="R122" s="75">
        <f>Refineries_AEO24!R105/10^15</f>
        <v>38.624206561969999</v>
      </c>
      <c r="S122" s="75">
        <f>Refineries_AEO24!S105/10^15</f>
        <v>38.813736980579158</v>
      </c>
      <c r="T122" s="75">
        <f>Refineries_AEO24!T105/10^15</f>
        <v>38.654457951804964</v>
      </c>
      <c r="U122" s="75">
        <f>Refineries_AEO24!U105/10^15</f>
        <v>38.847823400010171</v>
      </c>
      <c r="V122" s="75">
        <f>Refineries_AEO24!V105/10^15</f>
        <v>39.053079352319841</v>
      </c>
      <c r="W122" s="75">
        <f>Refineries_AEO24!W105/10^15</f>
        <v>39.105962229291343</v>
      </c>
      <c r="X122" s="75">
        <f>Refineries_AEO24!X105/10^15</f>
        <v>38.993138989213683</v>
      </c>
      <c r="Y122" s="75">
        <f>Refineries_AEO24!Y105/10^15</f>
        <v>39.14686093106215</v>
      </c>
      <c r="Z122" s="75">
        <f>Refineries_AEO24!Z105/10^15</f>
        <v>39.180530826102739</v>
      </c>
      <c r="AA122" s="75">
        <f>Refineries_AEO24!AA105/10^15</f>
        <v>39.078429356644513</v>
      </c>
      <c r="AB122" s="75">
        <f>Refineries_AEO24!AB105/10^15</f>
        <v>39.174720691451427</v>
      </c>
      <c r="AC122" s="75">
        <f>Refineries_AEO24!AC105/10^15</f>
        <v>39.274596523496598</v>
      </c>
      <c r="AD122" s="75">
        <f>Refineries_AEO24!AD105/10^15</f>
        <v>39.219897414454152</v>
      </c>
      <c r="AE122" s="75">
        <f>Refineries_AEO24!AE105/10^15</f>
        <v>39.050441791633389</v>
      </c>
      <c r="AF122" s="75">
        <f>Refineries_AEO24!AF105/10^15</f>
        <v>39.189333219261343</v>
      </c>
      <c r="AG122" s="75">
        <f>Refineries_AEO24!AG105/10^15</f>
        <v>39.200318595037757</v>
      </c>
      <c r="AH122" s="75">
        <f>Refineries_AEO24!AH105/10^15</f>
        <v>39.542602904553554</v>
      </c>
      <c r="AI122" s="100"/>
      <c r="AJ122" s="100"/>
    </row>
    <row r="123" spans="1:37" s="6" customFormat="1" ht="15" customHeight="1" x14ac:dyDescent="0.45">
      <c r="A123" s="54" t="s">
        <v>285</v>
      </c>
      <c r="B123" s="54" t="str">
        <f t="shared" ref="B123:AH123" si="1">B96</f>
        <v>LPG/propane/butane</v>
      </c>
      <c r="C123" s="58">
        <f t="shared" si="1"/>
        <v>0.19</v>
      </c>
      <c r="D123" s="58">
        <f t="shared" si="1"/>
        <v>0.19</v>
      </c>
      <c r="E123" s="58">
        <f t="shared" si="1"/>
        <v>0.2</v>
      </c>
      <c r="F123" s="58">
        <f t="shared" si="1"/>
        <v>0.2</v>
      </c>
      <c r="G123" s="58">
        <f t="shared" si="1"/>
        <v>0.2</v>
      </c>
      <c r="H123" s="58">
        <f t="shared" si="1"/>
        <v>0.2</v>
      </c>
      <c r="I123" s="58">
        <f t="shared" si="1"/>
        <v>0.2</v>
      </c>
      <c r="J123" s="58">
        <f t="shared" si="1"/>
        <v>0.2</v>
      </c>
      <c r="K123" s="58">
        <f t="shared" si="1"/>
        <v>0.2</v>
      </c>
      <c r="L123" s="58">
        <f t="shared" si="1"/>
        <v>0.2</v>
      </c>
      <c r="M123" s="58">
        <f t="shared" si="1"/>
        <v>0.2</v>
      </c>
      <c r="N123" s="58">
        <f t="shared" si="1"/>
        <v>0.2</v>
      </c>
      <c r="O123" s="58">
        <f t="shared" si="1"/>
        <v>0.21</v>
      </c>
      <c r="P123" s="58">
        <f t="shared" si="1"/>
        <v>0.21</v>
      </c>
      <c r="Q123" s="58">
        <f t="shared" si="1"/>
        <v>0.21</v>
      </c>
      <c r="R123" s="58">
        <f t="shared" si="1"/>
        <v>0.21</v>
      </c>
      <c r="S123" s="58">
        <f t="shared" si="1"/>
        <v>0.21</v>
      </c>
      <c r="T123" s="58">
        <f t="shared" si="1"/>
        <v>0.21</v>
      </c>
      <c r="U123" s="58">
        <f t="shared" si="1"/>
        <v>0.21</v>
      </c>
      <c r="V123" s="58">
        <f t="shared" si="1"/>
        <v>0.22</v>
      </c>
      <c r="W123" s="58">
        <f t="shared" si="1"/>
        <v>0.22</v>
      </c>
      <c r="X123" s="58">
        <f t="shared" si="1"/>
        <v>0.22</v>
      </c>
      <c r="Y123" s="58">
        <f t="shared" si="1"/>
        <v>0.22</v>
      </c>
      <c r="Z123" s="58">
        <f t="shared" si="1"/>
        <v>0.22</v>
      </c>
      <c r="AA123" s="58">
        <f t="shared" si="1"/>
        <v>0.22</v>
      </c>
      <c r="AB123" s="58">
        <f t="shared" si="1"/>
        <v>0.22</v>
      </c>
      <c r="AC123" s="58">
        <f t="shared" si="1"/>
        <v>0.23</v>
      </c>
      <c r="AD123" s="58">
        <f t="shared" si="1"/>
        <v>0.23</v>
      </c>
      <c r="AE123" s="58">
        <f t="shared" si="1"/>
        <v>0.23</v>
      </c>
      <c r="AF123" s="58">
        <f t="shared" si="1"/>
        <v>0.23</v>
      </c>
      <c r="AG123" s="58">
        <f t="shared" si="1"/>
        <v>0.23</v>
      </c>
      <c r="AH123" s="58">
        <f t="shared" si="1"/>
        <v>0.24</v>
      </c>
      <c r="AI123" s="58"/>
      <c r="AJ123" s="58"/>
      <c r="AK123" s="56"/>
    </row>
    <row r="124" spans="1:37" s="6" customFormat="1" ht="15" customHeight="1" x14ac:dyDescent="0.45">
      <c r="A124" s="54" t="s">
        <v>286</v>
      </c>
      <c r="B124" s="54" t="str">
        <f t="shared" ref="B124:AH124" si="2">B97</f>
        <v>LPG/propane/butane</v>
      </c>
      <c r="C124" s="58">
        <f t="shared" si="2"/>
        <v>2.94</v>
      </c>
      <c r="D124" s="58">
        <f t="shared" si="2"/>
        <v>3.28</v>
      </c>
      <c r="E124" s="58">
        <f t="shared" si="2"/>
        <v>3.36</v>
      </c>
      <c r="F124" s="58">
        <f t="shared" si="2"/>
        <v>3.45</v>
      </c>
      <c r="G124" s="58">
        <f t="shared" si="2"/>
        <v>3.55</v>
      </c>
      <c r="H124" s="58">
        <f t="shared" si="2"/>
        <v>3.61</v>
      </c>
      <c r="I124" s="58">
        <f t="shared" si="2"/>
        <v>3.66</v>
      </c>
      <c r="J124" s="58">
        <f t="shared" si="2"/>
        <v>3.7</v>
      </c>
      <c r="K124" s="58">
        <f t="shared" si="2"/>
        <v>3.74</v>
      </c>
      <c r="L124" s="58">
        <f t="shared" si="2"/>
        <v>3.78</v>
      </c>
      <c r="M124" s="58">
        <f t="shared" si="2"/>
        <v>3.82</v>
      </c>
      <c r="N124" s="58">
        <f t="shared" si="2"/>
        <v>3.87</v>
      </c>
      <c r="O124" s="58">
        <f t="shared" si="2"/>
        <v>3.91</v>
      </c>
      <c r="P124" s="58">
        <f t="shared" si="2"/>
        <v>3.95</v>
      </c>
      <c r="Q124" s="58">
        <f t="shared" si="2"/>
        <v>3.99</v>
      </c>
      <c r="R124" s="58">
        <f t="shared" si="2"/>
        <v>4.0199999999999996</v>
      </c>
      <c r="S124" s="58">
        <f t="shared" si="2"/>
        <v>4.07</v>
      </c>
      <c r="T124" s="58">
        <f t="shared" si="2"/>
        <v>4.0999999999999996</v>
      </c>
      <c r="U124" s="58">
        <f t="shared" si="2"/>
        <v>4.13</v>
      </c>
      <c r="V124" s="58">
        <f t="shared" si="2"/>
        <v>4.16</v>
      </c>
      <c r="W124" s="58">
        <f t="shared" si="2"/>
        <v>4.2</v>
      </c>
      <c r="X124" s="58">
        <f t="shared" si="2"/>
        <v>4.2300000000000004</v>
      </c>
      <c r="Y124" s="58">
        <f t="shared" si="2"/>
        <v>4.2699999999999996</v>
      </c>
      <c r="Z124" s="58">
        <f t="shared" si="2"/>
        <v>4.3099999999999996</v>
      </c>
      <c r="AA124" s="58">
        <f t="shared" si="2"/>
        <v>4.3499999999999996</v>
      </c>
      <c r="AB124" s="58">
        <f t="shared" si="2"/>
        <v>4.3899999999999997</v>
      </c>
      <c r="AC124" s="58">
        <f t="shared" si="2"/>
        <v>4.43</v>
      </c>
      <c r="AD124" s="58">
        <f t="shared" si="2"/>
        <v>4.4800000000000004</v>
      </c>
      <c r="AE124" s="58">
        <f t="shared" si="2"/>
        <v>4.5199999999999996</v>
      </c>
      <c r="AF124" s="58">
        <f t="shared" si="2"/>
        <v>4.5599999999999996</v>
      </c>
      <c r="AG124" s="58">
        <f t="shared" si="2"/>
        <v>4.5999999999999996</v>
      </c>
      <c r="AH124" s="58">
        <f t="shared" si="2"/>
        <v>4.6399999999999997</v>
      </c>
      <c r="AI124" s="58"/>
      <c r="AJ124" s="58"/>
      <c r="AK124" s="56"/>
    </row>
    <row r="125" spans="1:37" s="6" customFormat="1" ht="15" customHeight="1" x14ac:dyDescent="0.45">
      <c r="A125" s="54" t="s">
        <v>287</v>
      </c>
      <c r="B125" s="54" t="str">
        <f t="shared" ref="B125:C138" si="3">B99</f>
        <v>Petroleum Diesel</v>
      </c>
      <c r="C125" s="58">
        <f>C99+'Pipelines &amp; Military_AEO36'!C66/10^3</f>
        <v>0.64331488000000003</v>
      </c>
      <c r="D125" s="58">
        <f>D99+'Pipelines &amp; Military_AEO36'!D66/10^3</f>
        <v>0.64595153800000005</v>
      </c>
      <c r="E125" s="58">
        <f>E99+'Pipelines &amp; Military_AEO36'!E66/10^3</f>
        <v>0.65321136499999999</v>
      </c>
      <c r="F125" s="58">
        <f>F99+'Pipelines &amp; Military_AEO36'!F66/10^3</f>
        <v>0.65925695800000006</v>
      </c>
      <c r="G125" s="58">
        <f>G99+'Pipelines &amp; Military_AEO36'!G66/10^3</f>
        <v>0.64790368700000001</v>
      </c>
      <c r="H125" s="58">
        <f>H99+'Pipelines &amp; Military_AEO36'!H66/10^3</f>
        <v>0.64034606900000002</v>
      </c>
      <c r="I125" s="58">
        <f>I99+'Pipelines &amp; Military_AEO36'!I66/10^3</f>
        <v>0.64893710299999996</v>
      </c>
      <c r="J125" s="58">
        <f>J99+'Pipelines &amp; Military_AEO36'!J66/10^3</f>
        <v>0.64753228799999996</v>
      </c>
      <c r="K125" s="58">
        <f>K99+'Pipelines &amp; Military_AEO36'!K66/10^3</f>
        <v>0.64710076900000002</v>
      </c>
      <c r="L125" s="58">
        <f>L99+'Pipelines &amp; Military_AEO36'!L66/10^3</f>
        <v>0.65902026400000002</v>
      </c>
      <c r="M125" s="58">
        <f>M99+'Pipelines &amp; Military_AEO36'!M66/10^3</f>
        <v>0.65822308299999999</v>
      </c>
      <c r="N125" s="58">
        <f>N99+'Pipelines &amp; Military_AEO36'!N66/10^3</f>
        <v>0.65769213900000001</v>
      </c>
      <c r="O125" s="58">
        <f>O99+'Pipelines &amp; Military_AEO36'!O66/10^3</f>
        <v>0.66776214599999995</v>
      </c>
      <c r="P125" s="58">
        <f>P99+'Pipelines &amp; Military_AEO36'!P66/10^3</f>
        <v>0.66785125699999992</v>
      </c>
      <c r="Q125" s="58">
        <f>Q99+'Pipelines &amp; Military_AEO36'!Q66/10^3</f>
        <v>0.66795883199999995</v>
      </c>
      <c r="R125" s="58">
        <f>R99+'Pipelines &amp; Military_AEO36'!R66/10^3</f>
        <v>0.67808398399999992</v>
      </c>
      <c r="S125" s="58">
        <f>S99+'Pipelines &amp; Military_AEO36'!S66/10^3</f>
        <v>0.67822631799999999</v>
      </c>
      <c r="T125" s="58">
        <f>T99+'Pipelines &amp; Military_AEO36'!T66/10^3</f>
        <v>0.67838748199999999</v>
      </c>
      <c r="U125" s="58">
        <f>U99+'Pipelines &amp; Military_AEO36'!U66/10^3</f>
        <v>0.67856652799999995</v>
      </c>
      <c r="V125" s="58">
        <f>V99+'Pipelines &amp; Military_AEO36'!V66/10^3</f>
        <v>0.68876147499999996</v>
      </c>
      <c r="W125" s="58">
        <f>W99+'Pipelines &amp; Military_AEO36'!W66/10^3</f>
        <v>0.68897042799999997</v>
      </c>
      <c r="X125" s="58">
        <f>X99+'Pipelines &amp; Military_AEO36'!X66/10^3</f>
        <v>0.68919198599999998</v>
      </c>
      <c r="Y125" s="58">
        <f>Y99+'Pipelines &amp; Military_AEO36'!Y66/10^3</f>
        <v>0.68942459100000009</v>
      </c>
      <c r="Z125" s="58">
        <f>Z99+'Pipelines &amp; Military_AEO36'!Z66/10^3</f>
        <v>0.69966693099999999</v>
      </c>
      <c r="AA125" s="58">
        <f>AA99+'Pipelines &amp; Military_AEO36'!AA66/10^3</f>
        <v>0.69991781600000003</v>
      </c>
      <c r="AB125" s="58">
        <f>AB99+'Pipelines &amp; Military_AEO36'!AB66/10^3</f>
        <v>0.70017623900000003</v>
      </c>
      <c r="AC125" s="58">
        <f>AC99+'Pipelines &amp; Military_AEO36'!AC66/10^3</f>
        <v>0.700441223</v>
      </c>
      <c r="AD125" s="58">
        <f>AD99+'Pipelines &amp; Military_AEO36'!AD66/10^3</f>
        <v>0.71071185300000006</v>
      </c>
      <c r="AE125" s="58">
        <f>AE99+'Pipelines &amp; Military_AEO36'!AE66/10^3</f>
        <v>0.71098727400000006</v>
      </c>
      <c r="AF125" s="58">
        <f>AF99+'Pipelines &amp; Military_AEO36'!AF66/10^3</f>
        <v>0.71126675399999995</v>
      </c>
      <c r="AG125" s="58">
        <f>AG99+'Pipelines &amp; Military_AEO36'!AG66/10^3</f>
        <v>0.72154980499999999</v>
      </c>
      <c r="AH125" s="58">
        <f>AH99+'Pipelines &amp; Military_AEO36'!AH66/10^3</f>
        <v>0.72183679199999995</v>
      </c>
      <c r="AI125" s="58"/>
      <c r="AJ125" s="58"/>
      <c r="AK125" s="56"/>
    </row>
    <row r="126" spans="1:37" s="6" customFormat="1" ht="15" customHeight="1" x14ac:dyDescent="0.45">
      <c r="A126" s="54" t="s">
        <v>51</v>
      </c>
      <c r="B126" s="54" t="str">
        <f t="shared" si="3"/>
        <v>Petroleum Diesel</v>
      </c>
      <c r="C126" s="58">
        <f>C100+'Pipelines &amp; Military_AEO36'!C68/10^3</f>
        <v>1.369735199</v>
      </c>
      <c r="D126" s="58">
        <f>D100+'Pipelines &amp; Military_AEO36'!D68/10^3</f>
        <v>1.380490013</v>
      </c>
      <c r="E126" s="58">
        <f>E100+'Pipelines &amp; Military_AEO36'!E68/10^3</f>
        <v>1.3797055659999999</v>
      </c>
      <c r="F126" s="58">
        <f>F100+'Pipelines &amp; Military_AEO36'!F68/10^3</f>
        <v>1.3785734860000001</v>
      </c>
      <c r="G126" s="58">
        <f>G100+'Pipelines &amp; Military_AEO36'!G68/10^3</f>
        <v>1.3753232879999999</v>
      </c>
      <c r="H126" s="58">
        <f>H100+'Pipelines &amp; Military_AEO36'!H68/10^3</f>
        <v>1.383159698</v>
      </c>
      <c r="I126" s="58">
        <f>I100+'Pipelines &amp; Military_AEO36'!I68/10^3</f>
        <v>1.3927563250000001</v>
      </c>
      <c r="J126" s="58">
        <f>J100+'Pipelines &amp; Military_AEO36'!J68/10^3</f>
        <v>1.4123541720000001</v>
      </c>
      <c r="K126" s="58">
        <f>K100+'Pipelines &amp; Military_AEO36'!K68/10^3</f>
        <v>1.422230621</v>
      </c>
      <c r="L126" s="58">
        <f>L100+'Pipelines &amp; Military_AEO36'!L68/10^3</f>
        <v>1.4327801360000001</v>
      </c>
      <c r="M126" s="58">
        <f>M100+'Pipelines &amp; Military_AEO36'!M68/10^3</f>
        <v>1.4425519100000002</v>
      </c>
      <c r="N126" s="58">
        <f>N100+'Pipelines &amp; Military_AEO36'!N68/10^3</f>
        <v>1.452399918</v>
      </c>
      <c r="O126" s="58">
        <f>O100+'Pipelines &amp; Military_AEO36'!O68/10^3</f>
        <v>1.4724199600000001</v>
      </c>
      <c r="P126" s="58">
        <f>P100+'Pipelines &amp; Military_AEO36'!P68/10^3</f>
        <v>1.4924454649999999</v>
      </c>
      <c r="Q126" s="58">
        <f>Q100+'Pipelines &amp; Military_AEO36'!Q68/10^3</f>
        <v>1.5024762569999999</v>
      </c>
      <c r="R126" s="58">
        <f>R100+'Pipelines &amp; Military_AEO36'!R68/10^3</f>
        <v>1.5125120999999999</v>
      </c>
      <c r="S126" s="58">
        <f>S100+'Pipelines &amp; Military_AEO36'!S68/10^3</f>
        <v>1.532552841</v>
      </c>
      <c r="T126" s="58">
        <f>T100+'Pipelines &amp; Military_AEO36'!T68/10^3</f>
        <v>1.5425989689999999</v>
      </c>
      <c r="U126" s="58">
        <f>U100+'Pipelines &amp; Military_AEO36'!U68/10^3</f>
        <v>1.552650238</v>
      </c>
      <c r="V126" s="58">
        <f>V100+'Pipelines &amp; Military_AEO36'!V68/10^3</f>
        <v>1.562706039</v>
      </c>
      <c r="W126" s="58">
        <f>W100+'Pipelines &amp; Military_AEO36'!W68/10^3</f>
        <v>1.572765854</v>
      </c>
      <c r="X126" s="58">
        <f>X100+'Pipelines &amp; Military_AEO36'!X68/10^3</f>
        <v>1.5828292849999999</v>
      </c>
      <c r="Y126" s="58">
        <f>Y100+'Pipelines &amp; Military_AEO36'!Y68/10^3</f>
        <v>1.6028958740000001</v>
      </c>
      <c r="Z126" s="58">
        <f>Z100+'Pipelines &amp; Military_AEO36'!Z68/10^3</f>
        <v>1.6129652480000001</v>
      </c>
      <c r="AA126" s="58">
        <f>AA100+'Pipelines &amp; Military_AEO36'!AA68/10^3</f>
        <v>1.6230370789999999</v>
      </c>
      <c r="AB126" s="58">
        <f>AB100+'Pipelines &amp; Military_AEO36'!AB68/10^3</f>
        <v>1.6431110690000001</v>
      </c>
      <c r="AC126" s="58">
        <f>AC100+'Pipelines &amp; Military_AEO36'!AC68/10^3</f>
        <v>1.6631869050000001</v>
      </c>
      <c r="AD126" s="58">
        <f>AD100+'Pipelines &amp; Military_AEO36'!AD68/10^3</f>
        <v>1.6732643810000001</v>
      </c>
      <c r="AE126" s="58">
        <f>AE100+'Pipelines &amp; Military_AEO36'!AE68/10^3</f>
        <v>1.6933432310000001</v>
      </c>
      <c r="AF126" s="58">
        <f>AF100+'Pipelines &amp; Military_AEO36'!AF68/10^3</f>
        <v>1.7134232330000001</v>
      </c>
      <c r="AG126" s="58">
        <f>AG100+'Pipelines &amp; Military_AEO36'!AG68/10^3</f>
        <v>1.72350428</v>
      </c>
      <c r="AH126" s="58">
        <f>AH100+'Pipelines &amp; Military_AEO36'!AH68/10^3</f>
        <v>1.7435864409999999</v>
      </c>
      <c r="AI126" s="58"/>
      <c r="AJ126" s="58"/>
      <c r="AK126" s="56"/>
    </row>
    <row r="127" spans="1:37" s="6" customFormat="1" ht="15" customHeight="1" x14ac:dyDescent="0.45">
      <c r="A127" s="54" t="s">
        <v>52</v>
      </c>
      <c r="B127" s="54" t="str">
        <f t="shared" si="3"/>
        <v>Heavy or Residual Oil</v>
      </c>
      <c r="C127" s="58">
        <f>C101+'Pipelines &amp; Military_AEO36'!C67/10^3</f>
        <v>5.9450865000000006E-2</v>
      </c>
      <c r="D127" s="58">
        <f>D101+'Pipelines &amp; Military_AEO36'!D67/10^3</f>
        <v>6.9925919000000003E-2</v>
      </c>
      <c r="E127" s="58">
        <f>E101+'Pipelines &amp; Military_AEO36'!E67/10^3</f>
        <v>6.3058163E-2</v>
      </c>
      <c r="F127" s="58">
        <f>F101+'Pipelines &amp; Military_AEO36'!F67/10^3</f>
        <v>5.6206014999999998E-2</v>
      </c>
      <c r="G127" s="58">
        <f>G101+'Pipelines &amp; Military_AEO36'!G67/10^3</f>
        <v>5.5732989999999996E-2</v>
      </c>
      <c r="H127" s="58">
        <f>H101+'Pipelines &amp; Military_AEO36'!H67/10^3</f>
        <v>5.5411751000000002E-2</v>
      </c>
      <c r="I127" s="58">
        <f>I101+'Pipelines &amp; Military_AEO36'!I67/10^3</f>
        <v>5.5352579999999998E-2</v>
      </c>
      <c r="J127" s="58">
        <f>J101+'Pipelines &amp; Military_AEO36'!J67/10^3</f>
        <v>6.5291368000000002E-2</v>
      </c>
      <c r="K127" s="58">
        <f>K101+'Pipelines &amp; Military_AEO36'!K67/10^3</f>
        <v>6.5272586000000007E-2</v>
      </c>
      <c r="L127" s="58">
        <f>L101+'Pipelines &amp; Military_AEO36'!L67/10^3</f>
        <v>6.5351800000000002E-2</v>
      </c>
      <c r="M127" s="58">
        <f>M101+'Pipelines &amp; Military_AEO36'!M67/10^3</f>
        <v>6.5318026000000001E-2</v>
      </c>
      <c r="N127" s="58">
        <f>N101+'Pipelines &amp; Military_AEO36'!N67/10^3</f>
        <v>6.5299315999999996E-2</v>
      </c>
      <c r="O127" s="58">
        <f>O101+'Pipelines &amp; Military_AEO36'!O67/10^3</f>
        <v>6.5302405000000008E-2</v>
      </c>
      <c r="P127" s="58">
        <f>P101+'Pipelines &amp; Military_AEO36'!P67/10^3</f>
        <v>6.5306396000000003E-2</v>
      </c>
      <c r="Q127" s="58">
        <f>Q101+'Pipelines &amp; Military_AEO36'!Q67/10^3</f>
        <v>6.5311068999999999E-2</v>
      </c>
      <c r="R127" s="58">
        <f>R101+'Pipelines &amp; Military_AEO36'!R67/10^3</f>
        <v>6.5316772000000009E-2</v>
      </c>
      <c r="S127" s="58">
        <f>S101+'Pipelines &amp; Military_AEO36'!S67/10^3</f>
        <v>6.5322917000000008E-2</v>
      </c>
      <c r="T127" s="58">
        <f>T101+'Pipelines &amp; Military_AEO36'!T67/10^3</f>
        <v>6.5326928000000006E-2</v>
      </c>
      <c r="U127" s="58">
        <f>U101+'Pipelines &amp; Military_AEO36'!U67/10^3</f>
        <v>6.5334792000000003E-2</v>
      </c>
      <c r="V127" s="58">
        <f>V101+'Pipelines &amp; Military_AEO36'!V67/10^3</f>
        <v>6.5342352000000006E-2</v>
      </c>
      <c r="W127" s="58">
        <f>W101+'Pipelines &amp; Military_AEO36'!W67/10^3</f>
        <v>6.5351045999999996E-2</v>
      </c>
      <c r="X127" s="58">
        <f>X101+'Pipelines &amp; Military_AEO36'!X67/10^3</f>
        <v>6.5359908000000008E-2</v>
      </c>
      <c r="Y127" s="58">
        <f>Y101+'Pipelines &amp; Military_AEO36'!Y67/10^3</f>
        <v>6.5371219000000008E-2</v>
      </c>
      <c r="Z127" s="58">
        <f>Z101+'Pipelines &amp; Military_AEO36'!Z67/10^3</f>
        <v>6.5379776000000001E-2</v>
      </c>
      <c r="AA127" s="58">
        <f>AA101+'Pipelines &amp; Military_AEO36'!AA67/10^3</f>
        <v>6.5390578000000005E-2</v>
      </c>
      <c r="AB127" s="58">
        <f>AB101+'Pipelines &amp; Military_AEO36'!AB67/10^3</f>
        <v>6.5400149000000005E-2</v>
      </c>
      <c r="AC127" s="58">
        <f>AC101+'Pipelines &amp; Military_AEO36'!AC67/10^3</f>
        <v>6.5413468000000002E-2</v>
      </c>
      <c r="AD127" s="58">
        <f>AD101+'Pipelines &amp; Military_AEO36'!AD67/10^3</f>
        <v>6.5422767000000007E-2</v>
      </c>
      <c r="AE127" s="58">
        <f>AE101+'Pipelines &amp; Military_AEO36'!AE67/10^3</f>
        <v>6.5434209000000007E-2</v>
      </c>
      <c r="AF127" s="58">
        <f>AF101+'Pipelines &amp; Military_AEO36'!AF67/10^3</f>
        <v>6.5445798999999999E-2</v>
      </c>
      <c r="AG127" s="58">
        <f>AG101+'Pipelines &amp; Military_AEO36'!AG67/10^3</f>
        <v>6.5457284000000004E-2</v>
      </c>
      <c r="AH127" s="58">
        <f>AH101+'Pipelines &amp; Military_AEO36'!AH67/10^3</f>
        <v>6.5468836000000002E-2</v>
      </c>
      <c r="AI127" s="58"/>
      <c r="AJ127" s="58"/>
      <c r="AK127" s="56"/>
    </row>
    <row r="128" spans="1:37" s="6" customFormat="1" ht="15" customHeight="1" x14ac:dyDescent="0.45">
      <c r="A128" s="54" t="s">
        <v>53</v>
      </c>
      <c r="B128" s="54" t="str">
        <f t="shared" si="3"/>
        <v>LPG/propane/butane</v>
      </c>
      <c r="C128" s="58">
        <f t="shared" si="3"/>
        <v>0.63</v>
      </c>
      <c r="D128" s="58">
        <f t="shared" ref="D128:AH136" si="4">D102</f>
        <v>0.56999999999999995</v>
      </c>
      <c r="E128" s="58">
        <f t="shared" si="4"/>
        <v>0.63</v>
      </c>
      <c r="F128" s="58">
        <f t="shared" si="4"/>
        <v>0.7</v>
      </c>
      <c r="G128" s="58">
        <f t="shared" si="4"/>
        <v>0.74</v>
      </c>
      <c r="H128" s="58">
        <f t="shared" si="4"/>
        <v>0.77</v>
      </c>
      <c r="I128" s="58">
        <f t="shared" si="4"/>
        <v>0.8</v>
      </c>
      <c r="J128" s="58">
        <f t="shared" si="4"/>
        <v>0.83</v>
      </c>
      <c r="K128" s="58">
        <f t="shared" si="4"/>
        <v>0.85</v>
      </c>
      <c r="L128" s="58">
        <f t="shared" si="4"/>
        <v>0.87</v>
      </c>
      <c r="M128" s="58">
        <f t="shared" si="4"/>
        <v>0.9</v>
      </c>
      <c r="N128" s="58">
        <f t="shared" si="4"/>
        <v>0.93</v>
      </c>
      <c r="O128" s="58">
        <f t="shared" si="4"/>
        <v>0.95</v>
      </c>
      <c r="P128" s="58">
        <f t="shared" si="4"/>
        <v>0.97</v>
      </c>
      <c r="Q128" s="58">
        <f t="shared" si="4"/>
        <v>0.99</v>
      </c>
      <c r="R128" s="58">
        <f t="shared" si="4"/>
        <v>1.02</v>
      </c>
      <c r="S128" s="58">
        <f t="shared" si="4"/>
        <v>1.04</v>
      </c>
      <c r="T128" s="58">
        <f t="shared" si="4"/>
        <v>1.06</v>
      </c>
      <c r="U128" s="58">
        <f t="shared" si="4"/>
        <v>1.08</v>
      </c>
      <c r="V128" s="58">
        <f t="shared" si="4"/>
        <v>1.1000000000000001</v>
      </c>
      <c r="W128" s="58">
        <f t="shared" si="4"/>
        <v>1.1200000000000001</v>
      </c>
      <c r="X128" s="58">
        <f t="shared" si="4"/>
        <v>1.1399999999999999</v>
      </c>
      <c r="Y128" s="58">
        <f t="shared" si="4"/>
        <v>1.1599999999999999</v>
      </c>
      <c r="Z128" s="58">
        <f t="shared" si="4"/>
        <v>1.18</v>
      </c>
      <c r="AA128" s="58">
        <f t="shared" si="4"/>
        <v>1.2</v>
      </c>
      <c r="AB128" s="58">
        <f t="shared" si="4"/>
        <v>1.23</v>
      </c>
      <c r="AC128" s="58">
        <f t="shared" si="4"/>
        <v>1.25</v>
      </c>
      <c r="AD128" s="58">
        <f t="shared" si="4"/>
        <v>1.28</v>
      </c>
      <c r="AE128" s="58">
        <f t="shared" si="4"/>
        <v>1.3</v>
      </c>
      <c r="AF128" s="58">
        <f t="shared" si="4"/>
        <v>1.32</v>
      </c>
      <c r="AG128" s="58">
        <f t="shared" si="4"/>
        <v>1.35</v>
      </c>
      <c r="AH128" s="58">
        <f t="shared" si="4"/>
        <v>1.37</v>
      </c>
      <c r="AI128" s="58"/>
      <c r="AJ128" s="58"/>
      <c r="AK128" s="56"/>
    </row>
    <row r="129" spans="1:37" s="6" customFormat="1" ht="15" customHeight="1" x14ac:dyDescent="0.45">
      <c r="A129" s="54" t="s">
        <v>288</v>
      </c>
      <c r="B129" s="54" t="str">
        <f t="shared" si="3"/>
        <v>Petroleum Diesel</v>
      </c>
      <c r="C129" s="58">
        <f t="shared" si="3"/>
        <v>0.13</v>
      </c>
      <c r="D129" s="58">
        <f t="shared" si="4"/>
        <v>0.12</v>
      </c>
      <c r="E129" s="58">
        <f t="shared" si="4"/>
        <v>0.1</v>
      </c>
      <c r="F129" s="58">
        <f t="shared" si="4"/>
        <v>0.09</v>
      </c>
      <c r="G129" s="58">
        <f t="shared" si="4"/>
        <v>0.08</v>
      </c>
      <c r="H129" s="58">
        <f t="shared" si="4"/>
        <v>7.0000000000000007E-2</v>
      </c>
      <c r="I129" s="58">
        <f t="shared" si="4"/>
        <v>7.0000000000000007E-2</v>
      </c>
      <c r="J129" s="58">
        <f t="shared" si="4"/>
        <v>7.0000000000000007E-2</v>
      </c>
      <c r="K129" s="58">
        <f t="shared" si="4"/>
        <v>7.0000000000000007E-2</v>
      </c>
      <c r="L129" s="58">
        <f t="shared" si="4"/>
        <v>7.0000000000000007E-2</v>
      </c>
      <c r="M129" s="58">
        <f t="shared" si="4"/>
        <v>7.0000000000000007E-2</v>
      </c>
      <c r="N129" s="58">
        <f t="shared" si="4"/>
        <v>0.06</v>
      </c>
      <c r="O129" s="58">
        <f t="shared" si="4"/>
        <v>0.06</v>
      </c>
      <c r="P129" s="58">
        <f t="shared" si="4"/>
        <v>0.06</v>
      </c>
      <c r="Q129" s="58">
        <f t="shared" si="4"/>
        <v>0.06</v>
      </c>
      <c r="R129" s="58">
        <f t="shared" si="4"/>
        <v>0.06</v>
      </c>
      <c r="S129" s="58">
        <f t="shared" si="4"/>
        <v>0.06</v>
      </c>
      <c r="T129" s="58">
        <f t="shared" si="4"/>
        <v>0.06</v>
      </c>
      <c r="U129" s="58">
        <f t="shared" si="4"/>
        <v>0.06</v>
      </c>
      <c r="V129" s="58">
        <f t="shared" si="4"/>
        <v>0.06</v>
      </c>
      <c r="W129" s="58">
        <f t="shared" si="4"/>
        <v>0.06</v>
      </c>
      <c r="X129" s="58">
        <f t="shared" si="4"/>
        <v>0.06</v>
      </c>
      <c r="Y129" s="58">
        <f t="shared" si="4"/>
        <v>0.06</v>
      </c>
      <c r="Z129" s="58">
        <f t="shared" si="4"/>
        <v>0.06</v>
      </c>
      <c r="AA129" s="58">
        <f t="shared" si="4"/>
        <v>7.0000000000000007E-2</v>
      </c>
      <c r="AB129" s="58">
        <f t="shared" si="4"/>
        <v>7.0000000000000007E-2</v>
      </c>
      <c r="AC129" s="58">
        <f t="shared" si="4"/>
        <v>7.0000000000000007E-2</v>
      </c>
      <c r="AD129" s="58">
        <f t="shared" si="4"/>
        <v>7.0000000000000007E-2</v>
      </c>
      <c r="AE129" s="58">
        <f t="shared" si="4"/>
        <v>7.0000000000000007E-2</v>
      </c>
      <c r="AF129" s="58">
        <f t="shared" si="4"/>
        <v>7.0000000000000007E-2</v>
      </c>
      <c r="AG129" s="58">
        <f t="shared" si="4"/>
        <v>7.0000000000000007E-2</v>
      </c>
      <c r="AH129" s="58">
        <f t="shared" si="4"/>
        <v>7.0000000000000007E-2</v>
      </c>
      <c r="AI129" s="58"/>
      <c r="AJ129" s="58"/>
      <c r="AK129" s="56"/>
    </row>
    <row r="130" spans="1:37" s="6" customFormat="1" ht="15" customHeight="1" x14ac:dyDescent="0.45">
      <c r="A130" s="54" t="s">
        <v>289</v>
      </c>
      <c r="B130" s="54" t="str">
        <f t="shared" si="3"/>
        <v>Petroleum Diesel</v>
      </c>
      <c r="C130" s="58">
        <f t="shared" si="3"/>
        <v>0.84</v>
      </c>
      <c r="D130" s="58">
        <f t="shared" si="4"/>
        <v>0.84</v>
      </c>
      <c r="E130" s="58">
        <f t="shared" si="4"/>
        <v>0.84</v>
      </c>
      <c r="F130" s="58">
        <f t="shared" si="4"/>
        <v>0.85</v>
      </c>
      <c r="G130" s="58">
        <f t="shared" si="4"/>
        <v>0.85</v>
      </c>
      <c r="H130" s="58">
        <f t="shared" si="4"/>
        <v>0.86</v>
      </c>
      <c r="I130" s="58">
        <f t="shared" si="4"/>
        <v>0.86</v>
      </c>
      <c r="J130" s="58">
        <f t="shared" si="4"/>
        <v>0.86</v>
      </c>
      <c r="K130" s="58">
        <f t="shared" si="4"/>
        <v>0.86</v>
      </c>
      <c r="L130" s="58">
        <f t="shared" si="4"/>
        <v>0.87</v>
      </c>
      <c r="M130" s="58">
        <f t="shared" si="4"/>
        <v>0.88</v>
      </c>
      <c r="N130" s="58">
        <f t="shared" si="4"/>
        <v>0.9</v>
      </c>
      <c r="O130" s="58">
        <f t="shared" si="4"/>
        <v>0.92</v>
      </c>
      <c r="P130" s="58">
        <f t="shared" si="4"/>
        <v>0.94</v>
      </c>
      <c r="Q130" s="58">
        <f t="shared" si="4"/>
        <v>0.96</v>
      </c>
      <c r="R130" s="58">
        <f t="shared" si="4"/>
        <v>0.98</v>
      </c>
      <c r="S130" s="58">
        <f t="shared" si="4"/>
        <v>1</v>
      </c>
      <c r="T130" s="58">
        <f t="shared" si="4"/>
        <v>1.02</v>
      </c>
      <c r="U130" s="58">
        <f t="shared" si="4"/>
        <v>1.04</v>
      </c>
      <c r="V130" s="58">
        <f t="shared" si="4"/>
        <v>1.06</v>
      </c>
      <c r="W130" s="58">
        <f t="shared" si="4"/>
        <v>1.08</v>
      </c>
      <c r="X130" s="58">
        <f t="shared" si="4"/>
        <v>1.1100000000000001</v>
      </c>
      <c r="Y130" s="58">
        <f t="shared" si="4"/>
        <v>1.1299999999999999</v>
      </c>
      <c r="Z130" s="58">
        <f t="shared" si="4"/>
        <v>1.1499999999999999</v>
      </c>
      <c r="AA130" s="58">
        <f t="shared" si="4"/>
        <v>1.18</v>
      </c>
      <c r="AB130" s="58">
        <f t="shared" si="4"/>
        <v>1.2</v>
      </c>
      <c r="AC130" s="58">
        <f t="shared" si="4"/>
        <v>1.23</v>
      </c>
      <c r="AD130" s="58">
        <f t="shared" si="4"/>
        <v>1.25</v>
      </c>
      <c r="AE130" s="58">
        <f t="shared" si="4"/>
        <v>1.28</v>
      </c>
      <c r="AF130" s="58">
        <f t="shared" si="4"/>
        <v>1.31</v>
      </c>
      <c r="AG130" s="58">
        <f t="shared" si="4"/>
        <v>1.33</v>
      </c>
      <c r="AH130" s="58">
        <f t="shared" si="4"/>
        <v>1.36</v>
      </c>
      <c r="AI130" s="58"/>
      <c r="AJ130" s="58"/>
      <c r="AK130" s="56"/>
    </row>
    <row r="131" spans="1:37" s="6" customFormat="1" ht="15" customHeight="1" x14ac:dyDescent="0.45">
      <c r="A131" s="54" t="s">
        <v>290</v>
      </c>
      <c r="B131" s="54" t="str">
        <f t="shared" si="3"/>
        <v>Heavy or Residual Oil</v>
      </c>
      <c r="C131" s="58">
        <f t="shared" si="3"/>
        <v>0.39</v>
      </c>
      <c r="D131" s="58">
        <f t="shared" si="4"/>
        <v>0.2</v>
      </c>
      <c r="E131" s="58">
        <f t="shared" si="4"/>
        <v>0.26</v>
      </c>
      <c r="F131" s="58">
        <f t="shared" si="4"/>
        <v>0.3</v>
      </c>
      <c r="G131" s="58">
        <f t="shared" si="4"/>
        <v>0.3</v>
      </c>
      <c r="H131" s="58">
        <f t="shared" si="4"/>
        <v>0.31</v>
      </c>
      <c r="I131" s="58">
        <f t="shared" si="4"/>
        <v>0.33</v>
      </c>
      <c r="J131" s="58">
        <f t="shared" si="4"/>
        <v>0.37</v>
      </c>
      <c r="K131" s="58">
        <f t="shared" si="4"/>
        <v>0.39</v>
      </c>
      <c r="L131" s="58">
        <f t="shared" si="4"/>
        <v>0.42</v>
      </c>
      <c r="M131" s="58">
        <f t="shared" si="4"/>
        <v>0.43</v>
      </c>
      <c r="N131" s="58">
        <f t="shared" si="4"/>
        <v>0.44</v>
      </c>
      <c r="O131" s="58">
        <f t="shared" si="4"/>
        <v>0.44</v>
      </c>
      <c r="P131" s="58">
        <f t="shared" si="4"/>
        <v>0.44</v>
      </c>
      <c r="Q131" s="58">
        <f t="shared" si="4"/>
        <v>0.45</v>
      </c>
      <c r="R131" s="58">
        <f t="shared" si="4"/>
        <v>0.46</v>
      </c>
      <c r="S131" s="58">
        <f t="shared" si="4"/>
        <v>0.45</v>
      </c>
      <c r="T131" s="58">
        <f t="shared" si="4"/>
        <v>0.45</v>
      </c>
      <c r="U131" s="58">
        <f t="shared" si="4"/>
        <v>0.46</v>
      </c>
      <c r="V131" s="58">
        <f t="shared" si="4"/>
        <v>0.46</v>
      </c>
      <c r="W131" s="58">
        <f t="shared" si="4"/>
        <v>0.46</v>
      </c>
      <c r="X131" s="58">
        <f t="shared" si="4"/>
        <v>0.46</v>
      </c>
      <c r="Y131" s="58">
        <f t="shared" si="4"/>
        <v>0.45</v>
      </c>
      <c r="Z131" s="58">
        <f t="shared" si="4"/>
        <v>0.46</v>
      </c>
      <c r="AA131" s="58">
        <f t="shared" si="4"/>
        <v>0.46</v>
      </c>
      <c r="AB131" s="58">
        <f t="shared" si="4"/>
        <v>0.46</v>
      </c>
      <c r="AC131" s="58">
        <f t="shared" si="4"/>
        <v>0.46</v>
      </c>
      <c r="AD131" s="58">
        <f t="shared" si="4"/>
        <v>0.47</v>
      </c>
      <c r="AE131" s="58">
        <f t="shared" si="4"/>
        <v>0.47</v>
      </c>
      <c r="AF131" s="58">
        <f t="shared" si="4"/>
        <v>0.48</v>
      </c>
      <c r="AG131" s="58">
        <f t="shared" si="4"/>
        <v>0.48</v>
      </c>
      <c r="AH131" s="58">
        <f t="shared" si="4"/>
        <v>0.48</v>
      </c>
      <c r="AI131" s="58"/>
      <c r="AJ131" s="58"/>
      <c r="AK131" s="56"/>
    </row>
    <row r="132" spans="1:37" s="6" customFormat="1" ht="15" customHeight="1" x14ac:dyDescent="0.45">
      <c r="A132" s="54" t="s">
        <v>94</v>
      </c>
      <c r="B132" s="54"/>
      <c r="C132" s="58">
        <f>SUM(C123:C131)</f>
        <v>7.192500943999999</v>
      </c>
      <c r="D132" s="58">
        <f t="shared" ref="D132:AH132" si="5">SUM(D123:D131)</f>
        <v>7.2963674700000007</v>
      </c>
      <c r="E132" s="58">
        <f t="shared" si="5"/>
        <v>7.4859750939999996</v>
      </c>
      <c r="F132" s="58">
        <f t="shared" si="5"/>
        <v>7.6840364590000005</v>
      </c>
      <c r="G132" s="58">
        <f t="shared" si="5"/>
        <v>7.7989599649999999</v>
      </c>
      <c r="H132" s="58">
        <f t="shared" si="5"/>
        <v>7.8989175180000011</v>
      </c>
      <c r="I132" s="58">
        <f t="shared" si="5"/>
        <v>8.0170460079999994</v>
      </c>
      <c r="J132" s="58">
        <f t="shared" si="5"/>
        <v>8.1551778279999994</v>
      </c>
      <c r="K132" s="58">
        <f t="shared" si="5"/>
        <v>8.2446039760000005</v>
      </c>
      <c r="L132" s="58">
        <f t="shared" si="5"/>
        <v>8.3671522000000014</v>
      </c>
      <c r="M132" s="58">
        <f t="shared" si="5"/>
        <v>8.4660930190000006</v>
      </c>
      <c r="N132" s="58">
        <f t="shared" si="5"/>
        <v>8.5753913729999987</v>
      </c>
      <c r="O132" s="58">
        <f t="shared" si="5"/>
        <v>8.6954845110000001</v>
      </c>
      <c r="P132" s="58">
        <f t="shared" si="5"/>
        <v>8.7956031179999989</v>
      </c>
      <c r="Q132" s="58">
        <f t="shared" si="5"/>
        <v>8.8957461579999979</v>
      </c>
      <c r="R132" s="58">
        <f t="shared" si="5"/>
        <v>9.0059128560000001</v>
      </c>
      <c r="S132" s="58">
        <f t="shared" si="5"/>
        <v>9.1061020759999991</v>
      </c>
      <c r="T132" s="58">
        <f t="shared" si="5"/>
        <v>9.1863133789999996</v>
      </c>
      <c r="U132" s="58">
        <f t="shared" si="5"/>
        <v>9.2765515580000013</v>
      </c>
      <c r="V132" s="58">
        <f t="shared" si="5"/>
        <v>9.3768098660000003</v>
      </c>
      <c r="W132" s="58">
        <f t="shared" si="5"/>
        <v>9.4670873280000016</v>
      </c>
      <c r="X132" s="58">
        <f t="shared" si="5"/>
        <v>9.5573811790000001</v>
      </c>
      <c r="Y132" s="58">
        <f t="shared" si="5"/>
        <v>9.647691683999998</v>
      </c>
      <c r="Z132" s="58">
        <f t="shared" si="5"/>
        <v>9.7580119550000024</v>
      </c>
      <c r="AA132" s="58">
        <f t="shared" si="5"/>
        <v>9.8683454729999998</v>
      </c>
      <c r="AB132" s="58">
        <f t="shared" si="5"/>
        <v>9.9786874570000013</v>
      </c>
      <c r="AC132" s="58">
        <f t="shared" si="5"/>
        <v>10.099041596000003</v>
      </c>
      <c r="AD132" s="58">
        <f t="shared" si="5"/>
        <v>10.229399001000003</v>
      </c>
      <c r="AE132" s="58">
        <f t="shared" si="5"/>
        <v>10.339764714000001</v>
      </c>
      <c r="AF132" s="58">
        <f t="shared" si="5"/>
        <v>10.460135786</v>
      </c>
      <c r="AG132" s="58">
        <f t="shared" si="5"/>
        <v>10.570511369000002</v>
      </c>
      <c r="AH132" s="58">
        <f t="shared" si="5"/>
        <v>10.690892069</v>
      </c>
      <c r="AI132" s="58"/>
      <c r="AJ132" s="58"/>
      <c r="AK132" s="56"/>
    </row>
    <row r="133" spans="1:37" s="6" customFormat="1" ht="15" customHeight="1" x14ac:dyDescent="0.45">
      <c r="A133" s="54" t="s">
        <v>291</v>
      </c>
      <c r="B133" s="54"/>
      <c r="C133" s="58">
        <f>C107+Refineries_AEO24!C106/10^15+'Pipelines &amp; Military_AEO36'!C114/10^3-+Refineries_AEO24!C20/10^3</f>
        <v>8.2687103270000009</v>
      </c>
      <c r="D133" s="58">
        <f>D107+Refineries_AEO24!D106/10^15+'Pipelines &amp; Military_AEO36'!D114/10^3-+Refineries_AEO24!D20/10^3</f>
        <v>8.5273455810000005</v>
      </c>
      <c r="E133" s="58">
        <f>E107+Refineries_AEO24!E106/10^15+'Pipelines &amp; Military_AEO36'!E114/10^3-+Refineries_AEO24!E20/10^3</f>
        <v>8.6604455720000004</v>
      </c>
      <c r="F133" s="58">
        <f>F107+Refineries_AEO24!F106/10^15+'Pipelines &amp; Military_AEO36'!F114/10^3-+Refineries_AEO24!F20/10^3</f>
        <v>8.8608629759999999</v>
      </c>
      <c r="G133" s="58">
        <f>G107+Refineries_AEO24!G106/10^15+'Pipelines &amp; Military_AEO36'!G114/10^3-+Refineries_AEO24!G20/10^3</f>
        <v>9.0369733280000002</v>
      </c>
      <c r="H133" s="58">
        <f>H107+Refineries_AEO24!H106/10^15+'Pipelines &amp; Military_AEO36'!H114/10^3-+Refineries_AEO24!H20/10^3</f>
        <v>9.1934254920000011</v>
      </c>
      <c r="I133" s="58">
        <f>I107+Refineries_AEO24!I106/10^15+'Pipelines &amp; Military_AEO36'!I114/10^3-+Refineries_AEO24!I20/10^3</f>
        <v>9.2385198069999994</v>
      </c>
      <c r="J133" s="58">
        <f>J107+Refineries_AEO24!J106/10^15+'Pipelines &amp; Military_AEO36'!J114/10^3-+Refineries_AEO24!J20/10^3</f>
        <v>9.1974445950000003</v>
      </c>
      <c r="K133" s="58">
        <f>K107+Refineries_AEO24!K106/10^15+'Pipelines &amp; Military_AEO36'!K114/10^3-+Refineries_AEO24!K20/10^3</f>
        <v>9.194012969000001</v>
      </c>
      <c r="L133" s="58">
        <f>L107+Refineries_AEO24!L106/10^15+'Pipelines &amp; Military_AEO36'!L114/10^3-+Refineries_AEO24!L20/10^3</f>
        <v>9.1975092470000011</v>
      </c>
      <c r="M133" s="58">
        <f>M107+Refineries_AEO24!M106/10^15+'Pipelines &amp; Military_AEO36'!M114/10^3-+Refineries_AEO24!M20/10^3</f>
        <v>9.2545483399999977</v>
      </c>
      <c r="N133" s="58">
        <f>N107+Refineries_AEO24!N106/10^15+'Pipelines &amp; Military_AEO36'!N114/10^3-+Refineries_AEO24!N20/10^3</f>
        <v>9.2564781190000005</v>
      </c>
      <c r="O133" s="58">
        <f>O107+Refineries_AEO24!O106/10^15+'Pipelines &amp; Military_AEO36'!O114/10^3-+Refineries_AEO24!O20/10^3</f>
        <v>9.3410552370000008</v>
      </c>
      <c r="P133" s="58">
        <f>P107+Refineries_AEO24!P106/10^15+'Pipelines &amp; Military_AEO36'!P114/10^3-+Refineries_AEO24!P20/10^3</f>
        <v>9.4187082980000003</v>
      </c>
      <c r="Q133" s="58">
        <f>Q107+Refineries_AEO24!Q106/10^15+'Pipelines &amp; Military_AEO36'!Q114/10^3-+Refineries_AEO24!Q20/10^3</f>
        <v>9.4717230069999996</v>
      </c>
      <c r="R133" s="58">
        <f>R107+Refineries_AEO24!R106/10^15+'Pipelines &amp; Military_AEO36'!R114/10^3-+Refineries_AEO24!R20/10^3</f>
        <v>9.5503943790000001</v>
      </c>
      <c r="S133" s="58">
        <f>S107+Refineries_AEO24!S106/10^15+'Pipelines &amp; Military_AEO36'!S114/10^3-+Refineries_AEO24!S20/10^3</f>
        <v>9.6424600379999994</v>
      </c>
      <c r="T133" s="58">
        <f>T107+Refineries_AEO24!T106/10^15+'Pipelines &amp; Military_AEO36'!T114/10^3-+Refineries_AEO24!T20/10^3</f>
        <v>9.7202105560000014</v>
      </c>
      <c r="U133" s="58">
        <f>U107+Refineries_AEO24!U106/10^15+'Pipelines &amp; Military_AEO36'!U114/10^3-+Refineries_AEO24!U20/10^3</f>
        <v>9.8484514310000009</v>
      </c>
      <c r="V133" s="58">
        <f>V107+Refineries_AEO24!V106/10^15+'Pipelines &amp; Military_AEO36'!V114/10^3-+Refineries_AEO24!V20/10^3</f>
        <v>9.9380120090000013</v>
      </c>
      <c r="W133" s="58">
        <f>W107+Refineries_AEO24!W106/10^15+'Pipelines &amp; Military_AEO36'!W114/10^3-+Refineries_AEO24!W20/10^3</f>
        <v>10.028799834999999</v>
      </c>
      <c r="X133" s="58">
        <f>X107+Refineries_AEO24!X106/10^15+'Pipelines &amp; Military_AEO36'!X114/10^3-+Refineries_AEO24!X20/10^3</f>
        <v>10.160074767999999</v>
      </c>
      <c r="Y133" s="58">
        <f>Y107+Refineries_AEO24!Y106/10^15+'Pipelines &amp; Military_AEO36'!Y114/10^3-+Refineries_AEO24!Y20/10^3</f>
        <v>10.280365448</v>
      </c>
      <c r="Z133" s="58">
        <f>Z107+Refineries_AEO24!Z106/10^15+'Pipelines &amp; Military_AEO36'!Z114/10^3-+Refineries_AEO24!Z20/10^3</f>
        <v>10.401108871</v>
      </c>
      <c r="AA133" s="58">
        <f>AA107+Refineries_AEO24!AA106/10^15+'Pipelines &amp; Military_AEO36'!AA114/10^3-+Refineries_AEO24!AA20/10^3</f>
        <v>10.506769119000001</v>
      </c>
      <c r="AB133" s="58">
        <f>AB107+Refineries_AEO24!AB106/10^15+'Pipelines &amp; Military_AEO36'!AB114/10^3-+Refineries_AEO24!AB20/10^3</f>
        <v>10.635553038999999</v>
      </c>
      <c r="AC133" s="58">
        <f>AC107+Refineries_AEO24!AC106/10^15+'Pipelines &amp; Military_AEO36'!AC114/10^3-+Refineries_AEO24!AC20/10^3</f>
        <v>10.765530609000001</v>
      </c>
      <c r="AD133" s="58">
        <f>AD107+Refineries_AEO24!AD106/10^15+'Pipelines &amp; Military_AEO36'!AD114/10^3-+Refineries_AEO24!AD20/10^3</f>
        <v>10.884075592</v>
      </c>
      <c r="AE133" s="58">
        <f>AE107+Refineries_AEO24!AE106/10^15+'Pipelines &amp; Military_AEO36'!AE114/10^3-+Refineries_AEO24!AE20/10^3</f>
        <v>11.04010852</v>
      </c>
      <c r="AF133" s="58">
        <f>AF107+Refineries_AEO24!AF106/10^15+'Pipelines &amp; Military_AEO36'!AF114/10^3-+Refineries_AEO24!AF20/10^3</f>
        <v>11.183041046</v>
      </c>
      <c r="AG133" s="58">
        <f>AG107+Refineries_AEO24!AG106/10^15+'Pipelines &amp; Military_AEO36'!AG114/10^3-+Refineries_AEO24!AG20/10^3</f>
        <v>11.327212311</v>
      </c>
      <c r="AH133" s="58">
        <f>AH107+Refineries_AEO24!AH106/10^15+'Pipelines &amp; Military_AEO36'!AH114/10^3-+Refineries_AEO24!AH20/10^3</f>
        <v>11.423892670000001</v>
      </c>
      <c r="AI133" s="58"/>
      <c r="AJ133" s="58"/>
      <c r="AK133" s="56"/>
    </row>
    <row r="134" spans="1:37" s="6" customFormat="1" ht="15" customHeight="1" x14ac:dyDescent="0.45">
      <c r="A134" s="54" t="s">
        <v>292</v>
      </c>
      <c r="B134" s="54"/>
      <c r="C134" s="58">
        <f>C108+Refineries_AEO24!C20/10^3</f>
        <v>1.0549999999999999</v>
      </c>
      <c r="D134" s="58">
        <f>D108+Refineries_AEO24!D20/10^3</f>
        <v>1.085</v>
      </c>
      <c r="E134" s="58">
        <f>E108+Refineries_AEO24!E20/10^3</f>
        <v>1.1381985320000001</v>
      </c>
      <c r="F134" s="58">
        <f>F108+Refineries_AEO24!F20/10^3</f>
        <v>1.1559809570000001</v>
      </c>
      <c r="G134" s="58">
        <f>G108+Refineries_AEO24!G20/10^3</f>
        <v>1.176783264</v>
      </c>
      <c r="H134" s="58">
        <f>H108+Refineries_AEO24!H20/10^3</f>
        <v>1.1789454799999999</v>
      </c>
      <c r="I134" s="58">
        <f>I108+Refineries_AEO24!I20/10^3</f>
        <v>1.185166229</v>
      </c>
      <c r="J134" s="58">
        <f>J108+Refineries_AEO24!J20/10^3</f>
        <v>1.2074598239999998</v>
      </c>
      <c r="K134" s="58">
        <f>K108+Refineries_AEO24!K20/10^3</f>
        <v>1.1916180729999999</v>
      </c>
      <c r="L134" s="58">
        <f>L108+Refineries_AEO24!L20/10^3</f>
        <v>1.2189334409999999</v>
      </c>
      <c r="M134" s="58">
        <f>M108+Refineries_AEO24!M20/10^3</f>
        <v>1.2301643680000001</v>
      </c>
      <c r="N134" s="58">
        <f>N108+Refineries_AEO24!N20/10^3</f>
        <v>1.2055201719999999</v>
      </c>
      <c r="O134" s="58">
        <f>O108+Refineries_AEO24!O20/10^3</f>
        <v>1.208552429</v>
      </c>
      <c r="P134" s="58">
        <f>P108+Refineries_AEO24!P20/10^3</f>
        <v>1.2256268459999999</v>
      </c>
      <c r="Q134" s="58">
        <f>Q108+Refineries_AEO24!Q20/10^3</f>
        <v>1.2175897369999999</v>
      </c>
      <c r="R134" s="58">
        <f>R108+Refineries_AEO24!R20/10^3</f>
        <v>1.256353241</v>
      </c>
      <c r="S134" s="58">
        <f>S108+Refineries_AEO24!S20/10^3</f>
        <v>1.26857402</v>
      </c>
      <c r="T134" s="58">
        <f>T108+Refineries_AEO24!T20/10^3</f>
        <v>1.2646297150000001</v>
      </c>
      <c r="U134" s="58">
        <f>U108+Refineries_AEO24!U20/10^3</f>
        <v>1.3102272190000002</v>
      </c>
      <c r="V134" s="58">
        <f>V108+Refineries_AEO24!V20/10^3</f>
        <v>1.3230918120000001</v>
      </c>
      <c r="W134" s="58">
        <f>W108+Refineries_AEO24!W20/10^3</f>
        <v>1.3440256650000002</v>
      </c>
      <c r="X134" s="58">
        <f>X108+Refineries_AEO24!X20/10^3</f>
        <v>1.3472875980000001</v>
      </c>
      <c r="Y134" s="58">
        <f>Y108+Refineries_AEO24!Y20/10^3</f>
        <v>1.3652417300000002</v>
      </c>
      <c r="Z134" s="58">
        <f>Z108+Refineries_AEO24!Z20/10^3</f>
        <v>1.3768089749999999</v>
      </c>
      <c r="AA134" s="58">
        <f>AA108+Refineries_AEO24!AA20/10^3</f>
        <v>1.391822495</v>
      </c>
      <c r="AB134" s="58">
        <f>AB108+Refineries_AEO24!AB20/10^3</f>
        <v>1.4094166259999998</v>
      </c>
      <c r="AC134" s="58">
        <f>AC108+Refineries_AEO24!AC20/10^3</f>
        <v>1.4288258969999998</v>
      </c>
      <c r="AD134" s="58">
        <f>AD108+Refineries_AEO24!AD20/10^3</f>
        <v>1.4350899349999999</v>
      </c>
      <c r="AE134" s="58">
        <f>AE108+Refineries_AEO24!AE20/10^3</f>
        <v>1.470041199</v>
      </c>
      <c r="AF134" s="58">
        <f>AF108+Refineries_AEO24!AF20/10^3</f>
        <v>1.4930611269999998</v>
      </c>
      <c r="AG134" s="58">
        <f>AG108+Refineries_AEO24!AG20/10^3</f>
        <v>1.5123562929999999</v>
      </c>
      <c r="AH134" s="58">
        <f>AH108+Refineries_AEO24!AH20/10^3</f>
        <v>1.5218760069999999</v>
      </c>
      <c r="AI134" s="58"/>
      <c r="AJ134" s="58"/>
      <c r="AK134" s="56"/>
    </row>
    <row r="135" spans="1:37" s="6" customFormat="1" ht="15" customHeight="1" x14ac:dyDescent="0.45">
      <c r="A135" s="54" t="s">
        <v>293</v>
      </c>
      <c r="B135" s="54"/>
      <c r="C135" s="58">
        <f t="shared" si="3"/>
        <v>1.91</v>
      </c>
      <c r="D135" s="58">
        <f t="shared" si="4"/>
        <v>1.96</v>
      </c>
      <c r="E135" s="58">
        <f t="shared" si="4"/>
        <v>2.06</v>
      </c>
      <c r="F135" s="58">
        <f t="shared" si="4"/>
        <v>2.15</v>
      </c>
      <c r="G135" s="58">
        <f t="shared" si="4"/>
        <v>2.19</v>
      </c>
      <c r="H135" s="58">
        <f t="shared" si="4"/>
        <v>2.2400000000000002</v>
      </c>
      <c r="I135" s="58">
        <f t="shared" si="4"/>
        <v>2.31</v>
      </c>
      <c r="J135" s="58">
        <f t="shared" si="4"/>
        <v>2.34</v>
      </c>
      <c r="K135" s="58">
        <f t="shared" si="4"/>
        <v>2.36</v>
      </c>
      <c r="L135" s="58">
        <f t="shared" si="4"/>
        <v>2.38</v>
      </c>
      <c r="M135" s="58">
        <f t="shared" si="4"/>
        <v>2.39</v>
      </c>
      <c r="N135" s="58">
        <f t="shared" si="4"/>
        <v>2.39</v>
      </c>
      <c r="O135" s="58">
        <f t="shared" si="4"/>
        <v>2.4</v>
      </c>
      <c r="P135" s="58">
        <f t="shared" si="4"/>
        <v>2.42</v>
      </c>
      <c r="Q135" s="58">
        <f t="shared" si="4"/>
        <v>2.4300000000000002</v>
      </c>
      <c r="R135" s="58">
        <f t="shared" si="4"/>
        <v>2.4500000000000002</v>
      </c>
      <c r="S135" s="58">
        <f t="shared" si="4"/>
        <v>2.4500000000000002</v>
      </c>
      <c r="T135" s="58">
        <f t="shared" si="4"/>
        <v>2.46</v>
      </c>
      <c r="U135" s="58">
        <f t="shared" si="4"/>
        <v>2.4500000000000002</v>
      </c>
      <c r="V135" s="58">
        <f t="shared" si="4"/>
        <v>2.46</v>
      </c>
      <c r="W135" s="58">
        <f t="shared" si="4"/>
        <v>2.46</v>
      </c>
      <c r="X135" s="58">
        <f t="shared" si="4"/>
        <v>2.5</v>
      </c>
      <c r="Y135" s="58">
        <f t="shared" si="4"/>
        <v>2.5099999999999998</v>
      </c>
      <c r="Z135" s="58">
        <f t="shared" si="4"/>
        <v>2.52</v>
      </c>
      <c r="AA135" s="58">
        <f t="shared" si="4"/>
        <v>2.52</v>
      </c>
      <c r="AB135" s="58">
        <f t="shared" si="4"/>
        <v>2.52</v>
      </c>
      <c r="AC135" s="58">
        <f t="shared" si="4"/>
        <v>2.52</v>
      </c>
      <c r="AD135" s="58">
        <f t="shared" si="4"/>
        <v>2.52</v>
      </c>
      <c r="AE135" s="58">
        <f t="shared" si="4"/>
        <v>2.52</v>
      </c>
      <c r="AF135" s="58">
        <f t="shared" si="4"/>
        <v>2.5299999999999998</v>
      </c>
      <c r="AG135" s="58">
        <f t="shared" si="4"/>
        <v>2.5299999999999998</v>
      </c>
      <c r="AH135" s="58">
        <f t="shared" si="4"/>
        <v>2.52</v>
      </c>
      <c r="AI135" s="58"/>
      <c r="AJ135" s="58"/>
      <c r="AK135" s="56"/>
    </row>
    <row r="136" spans="1:37" s="6" customFormat="1" ht="15" customHeight="1" x14ac:dyDescent="0.45">
      <c r="A136" s="54" t="s">
        <v>294</v>
      </c>
      <c r="B136" s="54"/>
      <c r="C136" s="58">
        <f t="shared" si="3"/>
        <v>0.17</v>
      </c>
      <c r="D136" s="58">
        <f t="shared" si="4"/>
        <v>0.24</v>
      </c>
      <c r="E136" s="58">
        <f t="shared" si="4"/>
        <v>0.3</v>
      </c>
      <c r="F136" s="58">
        <f t="shared" si="4"/>
        <v>0.32</v>
      </c>
      <c r="G136" s="58">
        <f t="shared" si="4"/>
        <v>0.33</v>
      </c>
      <c r="H136" s="58">
        <f t="shared" si="4"/>
        <v>0.37</v>
      </c>
      <c r="I136" s="58">
        <f t="shared" ref="D136:AH138" si="6">I110</f>
        <v>0.46</v>
      </c>
      <c r="J136" s="58">
        <f t="shared" si="6"/>
        <v>0.53</v>
      </c>
      <c r="K136" s="58">
        <f t="shared" si="6"/>
        <v>0.55000000000000004</v>
      </c>
      <c r="L136" s="58">
        <f t="shared" si="6"/>
        <v>0.56999999999999995</v>
      </c>
      <c r="M136" s="58">
        <f t="shared" si="6"/>
        <v>0.59</v>
      </c>
      <c r="N136" s="58">
        <f t="shared" si="6"/>
        <v>0.6</v>
      </c>
      <c r="O136" s="58">
        <f t="shared" si="6"/>
        <v>0.6</v>
      </c>
      <c r="P136" s="58">
        <f t="shared" si="6"/>
        <v>0.6</v>
      </c>
      <c r="Q136" s="58">
        <f t="shared" si="6"/>
        <v>0.6</v>
      </c>
      <c r="R136" s="58">
        <f t="shared" si="6"/>
        <v>0.6</v>
      </c>
      <c r="S136" s="58">
        <f t="shared" si="6"/>
        <v>0.6</v>
      </c>
      <c r="T136" s="58">
        <f t="shared" si="6"/>
        <v>0.6</v>
      </c>
      <c r="U136" s="58">
        <f t="shared" si="6"/>
        <v>0.6</v>
      </c>
      <c r="V136" s="58">
        <f t="shared" si="6"/>
        <v>0.6</v>
      </c>
      <c r="W136" s="58">
        <f t="shared" si="6"/>
        <v>0.6</v>
      </c>
      <c r="X136" s="58">
        <f t="shared" si="6"/>
        <v>0.6</v>
      </c>
      <c r="Y136" s="58">
        <f t="shared" si="6"/>
        <v>0.6</v>
      </c>
      <c r="Z136" s="58">
        <f t="shared" si="6"/>
        <v>0.6</v>
      </c>
      <c r="AA136" s="58">
        <f t="shared" si="6"/>
        <v>0.6</v>
      </c>
      <c r="AB136" s="58">
        <f t="shared" si="6"/>
        <v>0.6</v>
      </c>
      <c r="AC136" s="58">
        <f t="shared" si="6"/>
        <v>0.6</v>
      </c>
      <c r="AD136" s="58">
        <f t="shared" si="6"/>
        <v>0.6</v>
      </c>
      <c r="AE136" s="58">
        <f t="shared" si="6"/>
        <v>0.6</v>
      </c>
      <c r="AF136" s="58">
        <f t="shared" si="6"/>
        <v>0.6</v>
      </c>
      <c r="AG136" s="58">
        <f t="shared" si="6"/>
        <v>0.6</v>
      </c>
      <c r="AH136" s="58">
        <f t="shared" si="6"/>
        <v>0.6</v>
      </c>
      <c r="AI136" s="58"/>
      <c r="AJ136" s="58"/>
      <c r="AK136" s="56"/>
    </row>
    <row r="137" spans="1:37" s="6" customFormat="1" ht="15" customHeight="1" x14ac:dyDescent="0.45">
      <c r="A137" s="54" t="s">
        <v>54</v>
      </c>
      <c r="B137" s="54"/>
      <c r="C137" s="58">
        <f>SUM(C133:C136)</f>
        <v>11.403710327000001</v>
      </c>
      <c r="D137" s="58">
        <f t="shared" ref="D137:AH137" si="7">SUM(D133:D136)</f>
        <v>11.812345581000001</v>
      </c>
      <c r="E137" s="58">
        <f t="shared" si="7"/>
        <v>12.158644104000002</v>
      </c>
      <c r="F137" s="58">
        <f t="shared" si="7"/>
        <v>12.486843933000001</v>
      </c>
      <c r="G137" s="58">
        <f t="shared" si="7"/>
        <v>12.733756591999999</v>
      </c>
      <c r="H137" s="58">
        <f t="shared" si="7"/>
        <v>12.982370972</v>
      </c>
      <c r="I137" s="58">
        <f t="shared" si="7"/>
        <v>13.193686036000001</v>
      </c>
      <c r="J137" s="58">
        <f t="shared" si="7"/>
        <v>13.274904419</v>
      </c>
      <c r="K137" s="58">
        <f t="shared" si="7"/>
        <v>13.295631042</v>
      </c>
      <c r="L137" s="58">
        <f t="shared" si="7"/>
        <v>13.366442687999999</v>
      </c>
      <c r="M137" s="58">
        <f t="shared" si="7"/>
        <v>13.464712707999999</v>
      </c>
      <c r="N137" s="58">
        <f t="shared" si="7"/>
        <v>13.451998291000001</v>
      </c>
      <c r="O137" s="58">
        <f t="shared" si="7"/>
        <v>13.549607666</v>
      </c>
      <c r="P137" s="58">
        <f t="shared" si="7"/>
        <v>13.664335143999999</v>
      </c>
      <c r="Q137" s="58">
        <f t="shared" si="7"/>
        <v>13.719312743999998</v>
      </c>
      <c r="R137" s="58">
        <f t="shared" si="7"/>
        <v>13.856747619999998</v>
      </c>
      <c r="S137" s="58">
        <f t="shared" si="7"/>
        <v>13.961034057999997</v>
      </c>
      <c r="T137" s="58">
        <f t="shared" si="7"/>
        <v>14.044840271</v>
      </c>
      <c r="U137" s="58">
        <f t="shared" si="7"/>
        <v>14.208678650000001</v>
      </c>
      <c r="V137" s="58">
        <f t="shared" si="7"/>
        <v>14.321103820999999</v>
      </c>
      <c r="W137" s="58">
        <f t="shared" si="7"/>
        <v>14.432825499999998</v>
      </c>
      <c r="X137" s="58">
        <f t="shared" si="7"/>
        <v>14.607362365999998</v>
      </c>
      <c r="Y137" s="58">
        <f t="shared" si="7"/>
        <v>14.755607177999998</v>
      </c>
      <c r="Z137" s="58">
        <f t="shared" si="7"/>
        <v>14.897917845999999</v>
      </c>
      <c r="AA137" s="58">
        <f t="shared" si="7"/>
        <v>15.018591614</v>
      </c>
      <c r="AB137" s="58">
        <f t="shared" si="7"/>
        <v>15.164969664999999</v>
      </c>
      <c r="AC137" s="58">
        <f t="shared" si="7"/>
        <v>15.314356505999999</v>
      </c>
      <c r="AD137" s="58">
        <f t="shared" si="7"/>
        <v>15.439165527</v>
      </c>
      <c r="AE137" s="58">
        <f t="shared" si="7"/>
        <v>15.630149719</v>
      </c>
      <c r="AF137" s="58">
        <f t="shared" si="7"/>
        <v>15.806102172999999</v>
      </c>
      <c r="AG137" s="58">
        <f t="shared" si="7"/>
        <v>15.969568603999999</v>
      </c>
      <c r="AH137" s="58">
        <f t="shared" si="7"/>
        <v>16.065768677000001</v>
      </c>
      <c r="AI137" s="58"/>
      <c r="AJ137" s="58"/>
      <c r="AK137" s="56"/>
    </row>
    <row r="138" spans="1:37" s="6" customFormat="1" ht="15" customHeight="1" x14ac:dyDescent="0.45">
      <c r="A138" s="54" t="s">
        <v>295</v>
      </c>
      <c r="B138" s="54"/>
      <c r="C138" s="58">
        <f t="shared" si="3"/>
        <v>0.57999999999999996</v>
      </c>
      <c r="D138" s="58">
        <f t="shared" si="6"/>
        <v>0.56999999999999995</v>
      </c>
      <c r="E138" s="58">
        <f t="shared" si="6"/>
        <v>0.51</v>
      </c>
      <c r="F138" s="58">
        <f t="shared" si="6"/>
        <v>0.48</v>
      </c>
      <c r="G138" s="58">
        <f t="shared" si="6"/>
        <v>0.49</v>
      </c>
      <c r="H138" s="58">
        <f t="shared" si="6"/>
        <v>0.48</v>
      </c>
      <c r="I138" s="58">
        <f t="shared" si="6"/>
        <v>0.47</v>
      </c>
      <c r="J138" s="58">
        <f t="shared" si="6"/>
        <v>0.46</v>
      </c>
      <c r="K138" s="58">
        <f t="shared" si="6"/>
        <v>0.46</v>
      </c>
      <c r="L138" s="58">
        <f t="shared" si="6"/>
        <v>0.45</v>
      </c>
      <c r="M138" s="58">
        <f t="shared" si="6"/>
        <v>0.45</v>
      </c>
      <c r="N138" s="58">
        <f t="shared" si="6"/>
        <v>0.44</v>
      </c>
      <c r="O138" s="58">
        <f t="shared" si="6"/>
        <v>0.44</v>
      </c>
      <c r="P138" s="58">
        <f t="shared" si="6"/>
        <v>0.44</v>
      </c>
      <c r="Q138" s="58">
        <f t="shared" si="6"/>
        <v>0.45</v>
      </c>
      <c r="R138" s="58">
        <f t="shared" si="6"/>
        <v>0.45</v>
      </c>
      <c r="S138" s="58">
        <f t="shared" si="6"/>
        <v>0.45</v>
      </c>
      <c r="T138" s="58">
        <f t="shared" si="6"/>
        <v>0.45</v>
      </c>
      <c r="U138" s="58">
        <f t="shared" si="6"/>
        <v>0.45</v>
      </c>
      <c r="V138" s="58">
        <f t="shared" si="6"/>
        <v>0.45</v>
      </c>
      <c r="W138" s="58">
        <f t="shared" si="6"/>
        <v>0.45</v>
      </c>
      <c r="X138" s="58">
        <f t="shared" si="6"/>
        <v>0.45</v>
      </c>
      <c r="Y138" s="58">
        <f t="shared" si="6"/>
        <v>0.45</v>
      </c>
      <c r="Z138" s="58">
        <f t="shared" si="6"/>
        <v>0.45</v>
      </c>
      <c r="AA138" s="58">
        <f t="shared" si="6"/>
        <v>0.45</v>
      </c>
      <c r="AB138" s="58">
        <f t="shared" si="6"/>
        <v>0.44</v>
      </c>
      <c r="AC138" s="58">
        <f t="shared" si="6"/>
        <v>0.44</v>
      </c>
      <c r="AD138" s="58">
        <f t="shared" si="6"/>
        <v>0.44</v>
      </c>
      <c r="AE138" s="58">
        <f t="shared" si="6"/>
        <v>0.44</v>
      </c>
      <c r="AF138" s="58">
        <f t="shared" si="6"/>
        <v>0.44</v>
      </c>
      <c r="AG138" s="58">
        <f t="shared" si="6"/>
        <v>0.43</v>
      </c>
      <c r="AH138" s="58">
        <f t="shared" si="6"/>
        <v>0.43</v>
      </c>
      <c r="AI138" s="58"/>
      <c r="AJ138" s="58"/>
      <c r="AK138" s="56"/>
    </row>
    <row r="139" spans="1:37" s="6" customFormat="1" ht="15" customHeight="1" x14ac:dyDescent="0.45">
      <c r="A139" s="54" t="s">
        <v>55</v>
      </c>
      <c r="B139" s="54"/>
      <c r="C139" s="58">
        <f>C113+Refineries_AEO24!C107/10^15</f>
        <v>0.53400000000000003</v>
      </c>
      <c r="D139" s="58">
        <f>D113+Refineries_AEO24!D107/10^15</f>
        <v>0.47400000000000003</v>
      </c>
      <c r="E139" s="58">
        <f>E113+Refineries_AEO24!E107/10^15</f>
        <v>0.502598557</v>
      </c>
      <c r="F139" s="58">
        <f>F113+Refineries_AEO24!F107/10^15</f>
        <v>0.52259855700000002</v>
      </c>
      <c r="G139" s="58">
        <f>G113+Refineries_AEO24!G107/10^15</f>
        <v>0.54259855700000004</v>
      </c>
      <c r="H139" s="58">
        <f>H113+Refineries_AEO24!H107/10^15</f>
        <v>0.55259855700000005</v>
      </c>
      <c r="I139" s="58">
        <f>I113+Refineries_AEO24!I107/10^15</f>
        <v>0.56259855700000005</v>
      </c>
      <c r="J139" s="58">
        <f>J113+Refineries_AEO24!J107/10^15</f>
        <v>0.56259855700000005</v>
      </c>
      <c r="K139" s="58">
        <f>K113+Refineries_AEO24!K107/10^15</f>
        <v>0.56259855700000005</v>
      </c>
      <c r="L139" s="58">
        <f>L113+Refineries_AEO24!L107/10^15</f>
        <v>0.56259855700000005</v>
      </c>
      <c r="M139" s="58">
        <f>M113+Refineries_AEO24!M107/10^15</f>
        <v>0.56259855700000005</v>
      </c>
      <c r="N139" s="58">
        <f>N113+Refineries_AEO24!N107/10^15</f>
        <v>0.56259855700000005</v>
      </c>
      <c r="O139" s="58">
        <f>O113+Refineries_AEO24!O107/10^15</f>
        <v>0.55259855700000005</v>
      </c>
      <c r="P139" s="58">
        <f>P113+Refineries_AEO24!P107/10^15</f>
        <v>0.55259855700000005</v>
      </c>
      <c r="Q139" s="58">
        <f>Q113+Refineries_AEO24!Q107/10^15</f>
        <v>0.54259855700000004</v>
      </c>
      <c r="R139" s="58">
        <f>R113+Refineries_AEO24!R107/10^15</f>
        <v>0.53259855700000003</v>
      </c>
      <c r="S139" s="58">
        <f>S113+Refineries_AEO24!S107/10^15</f>
        <v>0.52259855700000002</v>
      </c>
      <c r="T139" s="58">
        <f>T113+Refineries_AEO24!T107/10^15</f>
        <v>0.52259855700000002</v>
      </c>
      <c r="U139" s="58">
        <f>U113+Refineries_AEO24!U107/10^15</f>
        <v>0.52259855700000002</v>
      </c>
      <c r="V139" s="58">
        <f>V113+Refineries_AEO24!V107/10^15</f>
        <v>0.52259855700000002</v>
      </c>
      <c r="W139" s="58">
        <f>W113+Refineries_AEO24!W107/10^15</f>
        <v>0.51259855700000001</v>
      </c>
      <c r="X139" s="58">
        <f>X113+Refineries_AEO24!X107/10^15</f>
        <v>0.51259855700000001</v>
      </c>
      <c r="Y139" s="58">
        <f>Y113+Refineries_AEO24!Y107/10^15</f>
        <v>0.51259855700000001</v>
      </c>
      <c r="Z139" s="58">
        <f>Z113+Refineries_AEO24!Z107/10^15</f>
        <v>0.51259855700000001</v>
      </c>
      <c r="AA139" s="58">
        <f>AA113+Refineries_AEO24!AA107/10^15</f>
        <v>0.51259855700000001</v>
      </c>
      <c r="AB139" s="58">
        <f>AB113+Refineries_AEO24!AB107/10^15</f>
        <v>0.51259855700000001</v>
      </c>
      <c r="AC139" s="58">
        <f>AC113+Refineries_AEO24!AC107/10^15</f>
        <v>0.51259855700000001</v>
      </c>
      <c r="AD139" s="58">
        <f>AD113+Refineries_AEO24!AD107/10^15</f>
        <v>0.51259855700000001</v>
      </c>
      <c r="AE139" s="58">
        <f>AE113+Refineries_AEO24!AE107/10^15</f>
        <v>0.51259855700000001</v>
      </c>
      <c r="AF139" s="58">
        <f>AF113+Refineries_AEO24!AF107/10^15</f>
        <v>0.502598557</v>
      </c>
      <c r="AG139" s="58">
        <f>AG113+Refineries_AEO24!AG107/10^15</f>
        <v>0.502598557</v>
      </c>
      <c r="AH139" s="58">
        <f>AH113+Refineries_AEO24!AH107/10^15</f>
        <v>0.502598557</v>
      </c>
      <c r="AI139" s="58"/>
      <c r="AJ139" s="58"/>
      <c r="AK139" s="56"/>
    </row>
    <row r="140" spans="1:37" s="6" customFormat="1" ht="15" customHeight="1" x14ac:dyDescent="0.45">
      <c r="A140" s="54" t="s">
        <v>56</v>
      </c>
      <c r="B140" s="54"/>
      <c r="C140" s="58">
        <f>SUM(C138:C139)</f>
        <v>1.1139999999999999</v>
      </c>
      <c r="D140" s="58">
        <f t="shared" ref="D140:AH140" si="8">SUM(D138:D139)</f>
        <v>1.044</v>
      </c>
      <c r="E140" s="58">
        <f t="shared" si="8"/>
        <v>1.012598557</v>
      </c>
      <c r="F140" s="58">
        <f t="shared" si="8"/>
        <v>1.002598557</v>
      </c>
      <c r="G140" s="58">
        <f t="shared" si="8"/>
        <v>1.032598557</v>
      </c>
      <c r="H140" s="58">
        <f t="shared" si="8"/>
        <v>1.032598557</v>
      </c>
      <c r="I140" s="58">
        <f t="shared" si="8"/>
        <v>1.032598557</v>
      </c>
      <c r="J140" s="58">
        <f t="shared" si="8"/>
        <v>1.022598557</v>
      </c>
      <c r="K140" s="58">
        <f t="shared" si="8"/>
        <v>1.022598557</v>
      </c>
      <c r="L140" s="58">
        <f t="shared" si="8"/>
        <v>1.012598557</v>
      </c>
      <c r="M140" s="58">
        <f t="shared" si="8"/>
        <v>1.012598557</v>
      </c>
      <c r="N140" s="58">
        <f t="shared" si="8"/>
        <v>1.002598557</v>
      </c>
      <c r="O140" s="58">
        <f t="shared" si="8"/>
        <v>0.99259855699999999</v>
      </c>
      <c r="P140" s="58">
        <f t="shared" si="8"/>
        <v>0.99259855699999999</v>
      </c>
      <c r="Q140" s="58">
        <f t="shared" si="8"/>
        <v>0.99259855699999999</v>
      </c>
      <c r="R140" s="58">
        <f t="shared" si="8"/>
        <v>0.98259855699999998</v>
      </c>
      <c r="S140" s="58">
        <f t="shared" si="8"/>
        <v>0.97259855699999997</v>
      </c>
      <c r="T140" s="58">
        <f t="shared" si="8"/>
        <v>0.97259855699999997</v>
      </c>
      <c r="U140" s="58">
        <f t="shared" si="8"/>
        <v>0.97259855699999997</v>
      </c>
      <c r="V140" s="58">
        <f t="shared" si="8"/>
        <v>0.97259855699999997</v>
      </c>
      <c r="W140" s="58">
        <f t="shared" si="8"/>
        <v>0.96259855699999997</v>
      </c>
      <c r="X140" s="58">
        <f t="shared" si="8"/>
        <v>0.96259855699999997</v>
      </c>
      <c r="Y140" s="58">
        <f t="shared" si="8"/>
        <v>0.96259855699999997</v>
      </c>
      <c r="Z140" s="58">
        <f t="shared" si="8"/>
        <v>0.96259855699999997</v>
      </c>
      <c r="AA140" s="58">
        <f t="shared" si="8"/>
        <v>0.96259855699999997</v>
      </c>
      <c r="AB140" s="58">
        <f t="shared" si="8"/>
        <v>0.95259855699999996</v>
      </c>
      <c r="AC140" s="58">
        <f t="shared" si="8"/>
        <v>0.95259855699999996</v>
      </c>
      <c r="AD140" s="58">
        <f t="shared" si="8"/>
        <v>0.95259855699999996</v>
      </c>
      <c r="AE140" s="58">
        <f t="shared" si="8"/>
        <v>0.95259855699999996</v>
      </c>
      <c r="AF140" s="58">
        <f t="shared" si="8"/>
        <v>0.94259855699999995</v>
      </c>
      <c r="AG140" s="58">
        <f t="shared" si="8"/>
        <v>0.93259855699999994</v>
      </c>
      <c r="AH140" s="58">
        <f t="shared" si="8"/>
        <v>0.93259855699999994</v>
      </c>
      <c r="AI140" s="58"/>
      <c r="AJ140" s="58"/>
      <c r="AK140" s="56"/>
    </row>
    <row r="141" spans="1:37" s="6" customFormat="1" ht="15" customHeight="1" x14ac:dyDescent="0.45">
      <c r="A141" s="54" t="s">
        <v>104</v>
      </c>
      <c r="B141" s="54"/>
      <c r="C141" s="58">
        <f>Refineries_AEO24!C109/10^15</f>
        <v>0.90235961899999995</v>
      </c>
      <c r="D141" s="58">
        <f>Refineries_AEO24!D109/10^15</f>
        <v>0.88930291699999997</v>
      </c>
      <c r="E141" s="58">
        <f>Refineries_AEO24!E109/10^15</f>
        <v>0.87347430400000003</v>
      </c>
      <c r="F141" s="58">
        <f>Refineries_AEO24!F109/10^15</f>
        <v>0.86842962599999995</v>
      </c>
      <c r="G141" s="58">
        <f>Refineries_AEO24!G109/10^15</f>
        <v>0.85674896199999995</v>
      </c>
      <c r="H141" s="58">
        <f>Refineries_AEO24!H109/10^15</f>
        <v>0.85000018300000002</v>
      </c>
      <c r="I141" s="58">
        <f>Refineries_AEO24!I109/10^15</f>
        <v>0.84271917699999999</v>
      </c>
      <c r="J141" s="58">
        <f>Refineries_AEO24!J109/10^15</f>
        <v>0.84263147000000005</v>
      </c>
      <c r="K141" s="58">
        <f>Refineries_AEO24!K109/10^15</f>
        <v>0.84514721699999995</v>
      </c>
      <c r="L141" s="58">
        <f>Refineries_AEO24!L109/10^15</f>
        <v>0.85183795200000001</v>
      </c>
      <c r="M141" s="58">
        <f>Refineries_AEO24!M109/10^15</f>
        <v>0.85061730999999996</v>
      </c>
      <c r="N141" s="58">
        <f>Refineries_AEO24!N109/10^15</f>
        <v>0.85406134</v>
      </c>
      <c r="O141" s="58">
        <f>Refineries_AEO24!O109/10^15</f>
        <v>0.85543695099999995</v>
      </c>
      <c r="P141" s="58">
        <f>Refineries_AEO24!P109/10^15</f>
        <v>0.85701300000000002</v>
      </c>
      <c r="Q141" s="58">
        <f>Refineries_AEO24!Q109/10^15</f>
        <v>0.85854827899999997</v>
      </c>
      <c r="R141" s="58">
        <f>Refineries_AEO24!R109/10^15</f>
        <v>0.86018524200000002</v>
      </c>
      <c r="S141" s="58">
        <f>Refineries_AEO24!S109/10^15</f>
        <v>0.86147692899999995</v>
      </c>
      <c r="T141" s="58">
        <f>Refineries_AEO24!T109/10^15</f>
        <v>0.86416699200000002</v>
      </c>
      <c r="U141" s="58">
        <f>Refineries_AEO24!U109/10^15</f>
        <v>0.86716369599999998</v>
      </c>
      <c r="V141" s="58">
        <f>Refineries_AEO24!V109/10^15</f>
        <v>0.87021301299999998</v>
      </c>
      <c r="W141" s="58">
        <f>Refineries_AEO24!W109/10^15</f>
        <v>0.87394952400000003</v>
      </c>
      <c r="X141" s="58">
        <f>Refineries_AEO24!X109/10^15</f>
        <v>0.87924237100000002</v>
      </c>
      <c r="Y141" s="58">
        <f>Refineries_AEO24!Y109/10^15</f>
        <v>0.88523132299999996</v>
      </c>
      <c r="Z141" s="58">
        <f>Refineries_AEO24!Z109/10^15</f>
        <v>0.89094543500000001</v>
      </c>
      <c r="AA141" s="58">
        <f>Refineries_AEO24!AA109/10^15</f>
        <v>0.89664325</v>
      </c>
      <c r="AB141" s="58">
        <f>Refineries_AEO24!AB109/10^15</f>
        <v>0.89826226799999997</v>
      </c>
      <c r="AC141" s="58">
        <f>Refineries_AEO24!AC109/10^15</f>
        <v>0.90078204299999998</v>
      </c>
      <c r="AD141" s="58">
        <f>Refineries_AEO24!AD109/10^15</f>
        <v>0.90114343299999999</v>
      </c>
      <c r="AE141" s="58">
        <f>Refineries_AEO24!AE109/10^15</f>
        <v>0.90812164299999998</v>
      </c>
      <c r="AF141" s="58">
        <f>Refineries_AEO24!AF109/10^15</f>
        <v>0.91505242899999994</v>
      </c>
      <c r="AG141" s="58">
        <f>Refineries_AEO24!AG109/10^15</f>
        <v>0.92198431400000003</v>
      </c>
      <c r="AH141" s="58">
        <f>Refineries_AEO24!AH109/10^15</f>
        <v>0.93205590800000004</v>
      </c>
      <c r="AI141" s="58"/>
      <c r="AJ141" s="58"/>
      <c r="AK141" s="56"/>
    </row>
    <row r="142" spans="1:37" s="6" customFormat="1" ht="15" customHeight="1" x14ac:dyDescent="0.45">
      <c r="A142" s="54" t="s">
        <v>296</v>
      </c>
      <c r="B142" s="54"/>
      <c r="C142" s="58">
        <f t="shared" ref="C142:AH142" si="9">C115</f>
        <v>1.63</v>
      </c>
      <c r="D142" s="58">
        <f t="shared" si="9"/>
        <v>1.54</v>
      </c>
      <c r="E142" s="58">
        <f t="shared" si="9"/>
        <v>1.59</v>
      </c>
      <c r="F142" s="58">
        <f t="shared" si="9"/>
        <v>1.63</v>
      </c>
      <c r="G142" s="58">
        <f t="shared" si="9"/>
        <v>1.66</v>
      </c>
      <c r="H142" s="58">
        <f t="shared" si="9"/>
        <v>1.69</v>
      </c>
      <c r="I142" s="58">
        <f t="shared" si="9"/>
        <v>1.73</v>
      </c>
      <c r="J142" s="58">
        <f t="shared" si="9"/>
        <v>1.76</v>
      </c>
      <c r="K142" s="58">
        <f t="shared" si="9"/>
        <v>1.78</v>
      </c>
      <c r="L142" s="58">
        <f t="shared" si="9"/>
        <v>1.81</v>
      </c>
      <c r="M142" s="58">
        <f t="shared" si="9"/>
        <v>1.84</v>
      </c>
      <c r="N142" s="58">
        <f t="shared" si="9"/>
        <v>1.87</v>
      </c>
      <c r="O142" s="58">
        <f t="shared" si="9"/>
        <v>1.89</v>
      </c>
      <c r="P142" s="58">
        <f t="shared" si="9"/>
        <v>1.9</v>
      </c>
      <c r="Q142" s="58">
        <f t="shared" si="9"/>
        <v>1.91</v>
      </c>
      <c r="R142" s="58">
        <f t="shared" si="9"/>
        <v>1.93</v>
      </c>
      <c r="S142" s="58">
        <f t="shared" si="9"/>
        <v>1.95</v>
      </c>
      <c r="T142" s="58">
        <f t="shared" si="9"/>
        <v>1.96</v>
      </c>
      <c r="U142" s="58">
        <f t="shared" si="9"/>
        <v>1.98</v>
      </c>
      <c r="V142" s="58">
        <f t="shared" si="9"/>
        <v>1.99</v>
      </c>
      <c r="W142" s="58">
        <f t="shared" si="9"/>
        <v>2</v>
      </c>
      <c r="X142" s="58">
        <f t="shared" si="9"/>
        <v>2.02</v>
      </c>
      <c r="Y142" s="58">
        <f t="shared" si="9"/>
        <v>2.04</v>
      </c>
      <c r="Z142" s="58">
        <f t="shared" si="9"/>
        <v>2.0499999999999998</v>
      </c>
      <c r="AA142" s="58">
        <f t="shared" si="9"/>
        <v>2.0699999999999998</v>
      </c>
      <c r="AB142" s="58">
        <f t="shared" si="9"/>
        <v>2.1</v>
      </c>
      <c r="AC142" s="58">
        <f t="shared" si="9"/>
        <v>2.12</v>
      </c>
      <c r="AD142" s="58">
        <f t="shared" si="9"/>
        <v>2.15</v>
      </c>
      <c r="AE142" s="58">
        <f t="shared" si="9"/>
        <v>2.17</v>
      </c>
      <c r="AF142" s="58">
        <f t="shared" si="9"/>
        <v>2.19</v>
      </c>
      <c r="AG142" s="58">
        <f t="shared" si="9"/>
        <v>2.21</v>
      </c>
      <c r="AH142" s="58">
        <f t="shared" si="9"/>
        <v>2.23</v>
      </c>
      <c r="AI142" s="58"/>
      <c r="AJ142" s="58"/>
      <c r="AK142" s="56"/>
    </row>
    <row r="143" spans="1:37" s="6" customFormat="1" ht="15" customHeight="1" x14ac:dyDescent="0.45">
      <c r="A143" s="54" t="s">
        <v>297</v>
      </c>
      <c r="B143" s="54"/>
      <c r="C143" s="58">
        <f>C116+Refineries_AEO24!C108/10^15</f>
        <v>3.231074005</v>
      </c>
      <c r="D143" s="58">
        <f>D116+Refineries_AEO24!D108/10^15</f>
        <v>3.1910740050000004</v>
      </c>
      <c r="E143" s="58">
        <f>E116+Refineries_AEO24!E108/10^15</f>
        <v>3.2479085689999998</v>
      </c>
      <c r="F143" s="58">
        <f>F116+Refineries_AEO24!F108/10^15</f>
        <v>3.3281042940000001</v>
      </c>
      <c r="G143" s="58">
        <f>G116+Refineries_AEO24!G108/10^15</f>
        <v>3.386228134</v>
      </c>
      <c r="H143" s="58">
        <f>H116+Refineries_AEO24!H108/10^15</f>
        <v>3.4306725770000002</v>
      </c>
      <c r="I143" s="58">
        <f>I116+Refineries_AEO24!I108/10^15</f>
        <v>3.4705351719999999</v>
      </c>
      <c r="J143" s="58">
        <f>J116+Refineries_AEO24!J108/10^15</f>
        <v>3.5112810059999999</v>
      </c>
      <c r="K143" s="58">
        <f>K116+Refineries_AEO24!K108/10^15</f>
        <v>3.5248498229999998</v>
      </c>
      <c r="L143" s="58">
        <f>L116+Refineries_AEO24!L108/10^15</f>
        <v>3.5582629090000002</v>
      </c>
      <c r="M143" s="58">
        <f>M116+Refineries_AEO24!M108/10^15</f>
        <v>3.5882469019999998</v>
      </c>
      <c r="N143" s="58">
        <f>N116+Refineries_AEO24!N108/10^15</f>
        <v>3.6252082369999998</v>
      </c>
      <c r="O143" s="58">
        <f>O116+Refineries_AEO24!O108/10^15</f>
        <v>3.64427536</v>
      </c>
      <c r="P143" s="58">
        <f>P116+Refineries_AEO24!P108/10^15</f>
        <v>3.6647496639999999</v>
      </c>
      <c r="Q143" s="58">
        <f>Q116+Refineries_AEO24!Q108/10^15</f>
        <v>3.6854928889999998</v>
      </c>
      <c r="R143" s="58">
        <f>R116+Refineries_AEO24!R108/10^15</f>
        <v>3.7085242919999999</v>
      </c>
      <c r="S143" s="58">
        <f>S116+Refineries_AEO24!S108/10^15</f>
        <v>3.729084732</v>
      </c>
      <c r="T143" s="58">
        <f>T116+Refineries_AEO24!T108/10^15</f>
        <v>3.7397796629999998</v>
      </c>
      <c r="U143" s="58">
        <f>U116+Refineries_AEO24!U108/10^15</f>
        <v>3.7678301849999998</v>
      </c>
      <c r="V143" s="58">
        <f>V116+Refineries_AEO24!V108/10^15</f>
        <v>3.7903430789999999</v>
      </c>
      <c r="W143" s="58">
        <f>W116+Refineries_AEO24!W108/10^15</f>
        <v>3.8017309109999999</v>
      </c>
      <c r="X143" s="58">
        <f>X116+Refineries_AEO24!X108/10^15</f>
        <v>3.8335661009999997</v>
      </c>
      <c r="Y143" s="58">
        <f>Y116+Refineries_AEO24!Y108/10^15</f>
        <v>3.8555361179999998</v>
      </c>
      <c r="Z143" s="58">
        <f>Z116+Refineries_AEO24!Z108/10^15</f>
        <v>3.8769131159999999</v>
      </c>
      <c r="AA143" s="58">
        <f>AA116+Refineries_AEO24!AA108/10^15</f>
        <v>3.8981413419999997</v>
      </c>
      <c r="AB143" s="58">
        <f>AB116+Refineries_AEO24!AB108/10^15</f>
        <v>3.9199990840000001</v>
      </c>
      <c r="AC143" s="58">
        <f>AC116+Refineries_AEO24!AC108/10^15</f>
        <v>3.9520354000000002</v>
      </c>
      <c r="AD143" s="58">
        <f>AD116+Refineries_AEO24!AD108/10^15</f>
        <v>3.9726504519999999</v>
      </c>
      <c r="AE143" s="58">
        <f>AE116+Refineries_AEO24!AE108/10^15</f>
        <v>3.9963582459999998</v>
      </c>
      <c r="AF143" s="58">
        <f>AF116+Refineries_AEO24!AF108/10^15</f>
        <v>4.0104551700000002</v>
      </c>
      <c r="AG143" s="58">
        <f>AG116+Refineries_AEO24!AG108/10^15</f>
        <v>4.0328648530000004</v>
      </c>
      <c r="AH143" s="58">
        <f>AH116+Refineries_AEO24!AH108/10^15</f>
        <v>4.0478100589999997</v>
      </c>
      <c r="AI143" s="58"/>
      <c r="AJ143" s="58"/>
      <c r="AK143" s="56"/>
    </row>
    <row r="144" spans="1:37" s="6" customFormat="1" ht="15" customHeight="1" x14ac:dyDescent="0.45">
      <c r="A144" s="53" t="s">
        <v>57</v>
      </c>
      <c r="B144" s="86"/>
      <c r="C144" s="58">
        <f>SUM(C140,C137,C132,C122)</f>
        <v>57.111402077655299</v>
      </c>
      <c r="D144" s="58">
        <f t="shared" ref="D144:AH144" si="10">SUM(D140,D137,D132,D122)</f>
        <v>59.413525962652656</v>
      </c>
      <c r="E144" s="58">
        <f t="shared" si="10"/>
        <v>59.338421895225878</v>
      </c>
      <c r="F144" s="58">
        <f t="shared" si="10"/>
        <v>60.278691560797128</v>
      </c>
      <c r="G144" s="58">
        <f t="shared" si="10"/>
        <v>60.645155151018123</v>
      </c>
      <c r="H144" s="58">
        <f t="shared" si="10"/>
        <v>60.910955155670756</v>
      </c>
      <c r="I144" s="58">
        <f t="shared" si="10"/>
        <v>61.359408729009473</v>
      </c>
      <c r="J144" s="58">
        <f t="shared" si="10"/>
        <v>61.586669065316187</v>
      </c>
      <c r="K144" s="58">
        <f t="shared" si="10"/>
        <v>61.389410443146126</v>
      </c>
      <c r="L144" s="58">
        <f t="shared" si="10"/>
        <v>61.6074907979214</v>
      </c>
      <c r="M144" s="58">
        <f t="shared" si="10"/>
        <v>61.685641834892593</v>
      </c>
      <c r="N144" s="58">
        <f t="shared" si="10"/>
        <v>61.723810716203815</v>
      </c>
      <c r="O144" s="58">
        <f t="shared" si="10"/>
        <v>62.013238626835076</v>
      </c>
      <c r="P144" s="58">
        <f t="shared" si="10"/>
        <v>62.207319800205198</v>
      </c>
      <c r="Q144" s="58">
        <f t="shared" si="10"/>
        <v>62.105079322840446</v>
      </c>
      <c r="R144" s="58">
        <f t="shared" si="10"/>
        <v>62.469465594969996</v>
      </c>
      <c r="S144" s="58">
        <f t="shared" si="10"/>
        <v>62.853471671579157</v>
      </c>
      <c r="T144" s="58">
        <f t="shared" si="10"/>
        <v>62.858210158804965</v>
      </c>
      <c r="U144" s="58">
        <f t="shared" si="10"/>
        <v>63.305652165010173</v>
      </c>
      <c r="V144" s="58">
        <f t="shared" si="10"/>
        <v>63.723591596319842</v>
      </c>
      <c r="W144" s="58">
        <f t="shared" si="10"/>
        <v>63.968473614291341</v>
      </c>
      <c r="X144" s="58">
        <f t="shared" si="10"/>
        <v>64.120481091213691</v>
      </c>
      <c r="Y144" s="58">
        <f t="shared" si="10"/>
        <v>64.512758350062143</v>
      </c>
      <c r="Z144" s="58">
        <f t="shared" si="10"/>
        <v>64.799059184102731</v>
      </c>
      <c r="AA144" s="58">
        <f t="shared" si="10"/>
        <v>64.927965000644519</v>
      </c>
      <c r="AB144" s="58">
        <f t="shared" si="10"/>
        <v>65.270976370451422</v>
      </c>
      <c r="AC144" s="58">
        <f t="shared" si="10"/>
        <v>65.640593182496602</v>
      </c>
      <c r="AD144" s="58">
        <f t="shared" si="10"/>
        <v>65.841060499454159</v>
      </c>
      <c r="AE144" s="58">
        <f t="shared" si="10"/>
        <v>65.972954781633391</v>
      </c>
      <c r="AF144" s="58">
        <f t="shared" si="10"/>
        <v>66.398169735261348</v>
      </c>
      <c r="AG144" s="58">
        <f t="shared" si="10"/>
        <v>66.672997125037753</v>
      </c>
      <c r="AH144" s="58">
        <f t="shared" si="10"/>
        <v>67.231862207553547</v>
      </c>
      <c r="AI144" s="58"/>
      <c r="AJ144" s="58"/>
      <c r="AK144" s="60"/>
    </row>
    <row r="145" spans="1:37" s="6" customFormat="1" ht="15" customHeight="1" x14ac:dyDescent="0.45">
      <c r="A145" s="54" t="s">
        <v>58</v>
      </c>
      <c r="B145" s="54"/>
      <c r="C145" s="58">
        <f t="shared" ref="C145:AH145" si="11">C118</f>
        <v>5.82</v>
      </c>
      <c r="D145" s="58">
        <f t="shared" si="11"/>
        <v>5.65</v>
      </c>
      <c r="E145" s="58">
        <f t="shared" si="11"/>
        <v>5.67</v>
      </c>
      <c r="F145" s="58">
        <f t="shared" si="11"/>
        <v>5.7</v>
      </c>
      <c r="G145" s="58">
        <f t="shared" si="11"/>
        <v>5.67</v>
      </c>
      <c r="H145" s="58">
        <f t="shared" si="11"/>
        <v>5.69</v>
      </c>
      <c r="I145" s="58">
        <f t="shared" si="11"/>
        <v>5.63</v>
      </c>
      <c r="J145" s="58">
        <f t="shared" si="11"/>
        <v>5.59</v>
      </c>
      <c r="K145" s="58">
        <f t="shared" si="11"/>
        <v>5.61</v>
      </c>
      <c r="L145" s="58">
        <f t="shared" si="11"/>
        <v>5.63</v>
      </c>
      <c r="M145" s="58">
        <f t="shared" si="11"/>
        <v>5.66</v>
      </c>
      <c r="N145" s="58">
        <f t="shared" si="11"/>
        <v>5.71</v>
      </c>
      <c r="O145" s="58">
        <f t="shared" si="11"/>
        <v>5.73</v>
      </c>
      <c r="P145" s="58">
        <f t="shared" si="11"/>
        <v>5.73</v>
      </c>
      <c r="Q145" s="58">
        <f t="shared" si="11"/>
        <v>5.74</v>
      </c>
      <c r="R145" s="58">
        <f t="shared" si="11"/>
        <v>5.73</v>
      </c>
      <c r="S145" s="58">
        <f t="shared" si="11"/>
        <v>5.74</v>
      </c>
      <c r="T145" s="58">
        <f t="shared" si="11"/>
        <v>5.74</v>
      </c>
      <c r="U145" s="58">
        <f t="shared" si="11"/>
        <v>5.74</v>
      </c>
      <c r="V145" s="58">
        <f t="shared" si="11"/>
        <v>5.74</v>
      </c>
      <c r="W145" s="58">
        <f t="shared" si="11"/>
        <v>5.73</v>
      </c>
      <c r="X145" s="58">
        <f t="shared" si="11"/>
        <v>5.74</v>
      </c>
      <c r="Y145" s="58">
        <f t="shared" si="11"/>
        <v>5.76</v>
      </c>
      <c r="Z145" s="58">
        <f t="shared" si="11"/>
        <v>5.78</v>
      </c>
      <c r="AA145" s="58">
        <f t="shared" si="11"/>
        <v>5.79</v>
      </c>
      <c r="AB145" s="58">
        <f t="shared" si="11"/>
        <v>5.81</v>
      </c>
      <c r="AC145" s="58">
        <f t="shared" si="11"/>
        <v>5.84</v>
      </c>
      <c r="AD145" s="58">
        <f t="shared" si="11"/>
        <v>5.87</v>
      </c>
      <c r="AE145" s="58">
        <f t="shared" si="11"/>
        <v>5.89</v>
      </c>
      <c r="AF145" s="58">
        <f t="shared" si="11"/>
        <v>5.9</v>
      </c>
      <c r="AG145" s="58">
        <f t="shared" si="11"/>
        <v>5.91</v>
      </c>
      <c r="AH145" s="58">
        <f t="shared" si="11"/>
        <v>5.91</v>
      </c>
      <c r="AI145" s="58"/>
      <c r="AJ145" s="58"/>
      <c r="AK145" s="56"/>
    </row>
    <row r="146" spans="1:37" s="6" customFormat="1" x14ac:dyDescent="0.45">
      <c r="A146" s="53" t="s">
        <v>59</v>
      </c>
      <c r="B146" s="86"/>
      <c r="C146" s="58">
        <f>C144+C145</f>
        <v>62.931402077655299</v>
      </c>
      <c r="D146" s="58">
        <f t="shared" ref="D146:AH146" si="12">D144+D145</f>
        <v>65.063525962652662</v>
      </c>
      <c r="E146" s="58">
        <f t="shared" si="12"/>
        <v>65.008421895225879</v>
      </c>
      <c r="F146" s="58">
        <f t="shared" si="12"/>
        <v>65.978691560797131</v>
      </c>
      <c r="G146" s="58">
        <f t="shared" si="12"/>
        <v>66.315155151018118</v>
      </c>
      <c r="H146" s="58">
        <f t="shared" si="12"/>
        <v>66.600955155670761</v>
      </c>
      <c r="I146" s="58">
        <f t="shared" si="12"/>
        <v>66.989408729009469</v>
      </c>
      <c r="J146" s="58">
        <f t="shared" si="12"/>
        <v>67.17666906531619</v>
      </c>
      <c r="K146" s="58">
        <f t="shared" si="12"/>
        <v>66.999410443146132</v>
      </c>
      <c r="L146" s="58">
        <f t="shared" si="12"/>
        <v>67.237490797921396</v>
      </c>
      <c r="M146" s="58">
        <f t="shared" si="12"/>
        <v>67.345641834892589</v>
      </c>
      <c r="N146" s="58">
        <f t="shared" si="12"/>
        <v>67.433810716203809</v>
      </c>
      <c r="O146" s="58">
        <f t="shared" si="12"/>
        <v>67.74323862683508</v>
      </c>
      <c r="P146" s="58">
        <f t="shared" si="12"/>
        <v>67.937319800205202</v>
      </c>
      <c r="Q146" s="58">
        <f t="shared" si="12"/>
        <v>67.845079322840448</v>
      </c>
      <c r="R146" s="58">
        <f t="shared" si="12"/>
        <v>68.199465594969993</v>
      </c>
      <c r="S146" s="58">
        <f t="shared" si="12"/>
        <v>68.593471671579152</v>
      </c>
      <c r="T146" s="58">
        <f t="shared" si="12"/>
        <v>68.59821015880496</v>
      </c>
      <c r="U146" s="58">
        <f t="shared" si="12"/>
        <v>69.045652165010168</v>
      </c>
      <c r="V146" s="58">
        <f t="shared" si="12"/>
        <v>69.463591596319844</v>
      </c>
      <c r="W146" s="58">
        <f t="shared" si="12"/>
        <v>69.698473614291345</v>
      </c>
      <c r="X146" s="58">
        <f t="shared" si="12"/>
        <v>69.860481091213686</v>
      </c>
      <c r="Y146" s="58">
        <f t="shared" si="12"/>
        <v>70.272758350062148</v>
      </c>
      <c r="Z146" s="58">
        <f t="shared" si="12"/>
        <v>70.579059184102732</v>
      </c>
      <c r="AA146" s="58">
        <f t="shared" si="12"/>
        <v>70.717965000644526</v>
      </c>
      <c r="AB146" s="58">
        <f t="shared" si="12"/>
        <v>71.080976370451424</v>
      </c>
      <c r="AC146" s="58">
        <f t="shared" si="12"/>
        <v>71.480593182496605</v>
      </c>
      <c r="AD146" s="58">
        <f t="shared" si="12"/>
        <v>71.711060499454163</v>
      </c>
      <c r="AE146" s="58">
        <f t="shared" si="12"/>
        <v>71.862954781633391</v>
      </c>
      <c r="AF146" s="58">
        <f t="shared" si="12"/>
        <v>72.298169735261354</v>
      </c>
      <c r="AG146" s="58">
        <f t="shared" si="12"/>
        <v>72.58299712503775</v>
      </c>
      <c r="AH146" s="58">
        <f t="shared" si="12"/>
        <v>73.141862207553544</v>
      </c>
      <c r="AI146" s="58"/>
      <c r="AJ146" s="58"/>
      <c r="AK146" s="60"/>
    </row>
    <row r="147" spans="1:37" s="6" customFormat="1" x14ac:dyDescent="0.45">
      <c r="AI147" s="29"/>
      <c r="AJ147" s="29"/>
    </row>
    <row r="148" spans="1:37" s="6" customFormat="1" x14ac:dyDescent="0.45">
      <c r="AI148" s="29"/>
      <c r="AJ148" s="29"/>
    </row>
    <row r="149" spans="1:37" s="6" customFormat="1" x14ac:dyDescent="0.45">
      <c r="AI149" s="29"/>
      <c r="AJ149" s="29"/>
    </row>
    <row r="150" spans="1:37" s="6" customFormat="1" x14ac:dyDescent="0.45">
      <c r="AI150" s="29"/>
      <c r="AJ150" s="29"/>
    </row>
    <row r="151" spans="1:37" s="6" customFormat="1" x14ac:dyDescent="0.45">
      <c r="AI151" s="29"/>
      <c r="AJ151" s="29"/>
    </row>
    <row r="152" spans="1:37" s="6" customFormat="1" x14ac:dyDescent="0.45">
      <c r="AI152" s="29"/>
      <c r="AJ152" s="29"/>
    </row>
    <row r="153" spans="1:37" s="6" customFormat="1" x14ac:dyDescent="0.45">
      <c r="AI153" s="29"/>
      <c r="AJ153" s="29"/>
    </row>
    <row r="154" spans="1:37" s="6" customFormat="1" x14ac:dyDescent="0.45">
      <c r="AI154" s="29"/>
      <c r="AJ154" s="29"/>
    </row>
    <row r="155" spans="1:37" s="6" customFormat="1" x14ac:dyDescent="0.45">
      <c r="AI155" s="29"/>
      <c r="AJ155" s="29"/>
    </row>
    <row r="156" spans="1:37" s="6" customFormat="1" x14ac:dyDescent="0.45">
      <c r="AI156" s="29"/>
      <c r="AJ156" s="29"/>
    </row>
    <row r="157" spans="1:37" s="6" customFormat="1" x14ac:dyDescent="0.45">
      <c r="AI157" s="29"/>
      <c r="AJ157" s="29"/>
    </row>
    <row r="158" spans="1:37" s="6" customFormat="1" x14ac:dyDescent="0.45">
      <c r="AI158" s="29"/>
      <c r="AJ158" s="29"/>
    </row>
    <row r="159" spans="1:37" s="6" customFormat="1" x14ac:dyDescent="0.45">
      <c r="AI159" s="29"/>
      <c r="AJ159" s="29"/>
    </row>
    <row r="160" spans="1:37" s="6" customFormat="1" x14ac:dyDescent="0.45">
      <c r="AI160" s="29"/>
      <c r="AJ160" s="29"/>
    </row>
    <row r="161" spans="35:36" s="6" customFormat="1" x14ac:dyDescent="0.45">
      <c r="AI161" s="29"/>
      <c r="AJ161" s="29"/>
    </row>
    <row r="162" spans="35:36" s="6" customFormat="1" x14ac:dyDescent="0.45">
      <c r="AI162" s="29"/>
      <c r="AJ162" s="29"/>
    </row>
    <row r="163" spans="35:36" s="6" customFormat="1" x14ac:dyDescent="0.45">
      <c r="AI163" s="29"/>
      <c r="AJ163" s="29"/>
    </row>
    <row r="164" spans="35:36" s="6" customFormat="1" x14ac:dyDescent="0.45">
      <c r="AI164" s="29"/>
      <c r="AJ16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workbookViewId="0"/>
  </sheetViews>
  <sheetFormatPr defaultRowHeight="14.25" x14ac:dyDescent="0.45"/>
  <cols>
    <col min="1" max="1" width="39.86328125" customWidth="1"/>
    <col min="2" max="2" width="12" bestFit="1" customWidth="1"/>
  </cols>
  <sheetData>
    <row r="1" spans="1:2" s="3" customFormat="1" x14ac:dyDescent="0.45">
      <c r="A1" s="3" t="s">
        <v>301</v>
      </c>
    </row>
    <row r="2" spans="1:2" s="6" customFormat="1" x14ac:dyDescent="0.45">
      <c r="A2" s="1" t="s">
        <v>0</v>
      </c>
      <c r="B2" s="1">
        <v>2019</v>
      </c>
    </row>
    <row r="3" spans="1:2" x14ac:dyDescent="0.45">
      <c r="A3" s="6" t="s">
        <v>70</v>
      </c>
      <c r="B3" s="24">
        <f>INDEX(Data!$C$14:$AJ$14,MATCH(B$2,Data!$C$1:$AJ$1,0))*10^12</f>
        <v>35100000000000</v>
      </c>
    </row>
    <row r="4" spans="1:2" x14ac:dyDescent="0.45">
      <c r="A4" s="6" t="s">
        <v>71</v>
      </c>
      <c r="B4" s="24">
        <f>Refineries_AEO24!C108</f>
        <v>201074005000000</v>
      </c>
    </row>
    <row r="5" spans="1:2" x14ac:dyDescent="0.45">
      <c r="A5" s="6" t="s">
        <v>72</v>
      </c>
      <c r="B5" s="24">
        <f>INDEX(Data!$C$44:$AJ$44,MATCH(B$2,Data!$C$1:$AJ$1,0))*10^12</f>
        <v>210000000000000</v>
      </c>
    </row>
    <row r="6" spans="1:2" x14ac:dyDescent="0.45">
      <c r="A6" s="6" t="s">
        <v>73</v>
      </c>
      <c r="B6" s="24">
        <f>INDEX(Data!$C$57:$AJ$57,MATCH(B$2,Data!$C$1:$AJ$1,0))*10^12</f>
        <v>424600000000000</v>
      </c>
    </row>
    <row r="7" spans="1:2" x14ac:dyDescent="0.45">
      <c r="A7" s="6" t="s">
        <v>74</v>
      </c>
      <c r="B7" s="24">
        <f>SUM(INDEX(Data!$C$75:$AJ$76,0,MATCH(B$2,Data!$C$1:$AJ$1,0)))*10^12</f>
        <v>315900000000000</v>
      </c>
    </row>
    <row r="8" spans="1:2" x14ac:dyDescent="0.45">
      <c r="A8" s="6" t="s">
        <v>75</v>
      </c>
      <c r="B8" s="24">
        <f>INDEX(Data!$C$82:$AJ$82,MATCH(B$2,Data!$C$1:$AJ$1,0))*10^12</f>
        <v>219369905167615.94</v>
      </c>
    </row>
    <row r="9" spans="1:2" x14ac:dyDescent="0.45">
      <c r="A9" s="6" t="s">
        <v>78</v>
      </c>
      <c r="B9" s="24">
        <f>INDEX(Data!$C$93:$AJ$93,MATCH(B$2,Data!$C$1:$AJ$1,0))*10^12</f>
        <v>256600000000000.03</v>
      </c>
    </row>
    <row r="10" spans="1:2" x14ac:dyDescent="0.45">
      <c r="A10" s="6" t="s">
        <v>76</v>
      </c>
      <c r="B10" s="24">
        <f>INDEX(Data!$C$143:$AJ$143,MATCH(B$2,Data!$C$1:$AJ$1,0))*10^15-SUM(B3:B9)</f>
        <v>1568430094832384</v>
      </c>
    </row>
    <row r="12" spans="1:2" s="3" customFormat="1" x14ac:dyDescent="0.45">
      <c r="A12" s="3" t="s">
        <v>302</v>
      </c>
    </row>
    <row r="13" spans="1:2" s="6" customFormat="1" x14ac:dyDescent="0.45">
      <c r="A13" s="1" t="s">
        <v>0</v>
      </c>
      <c r="B13" s="1">
        <v>2019</v>
      </c>
    </row>
    <row r="14" spans="1:2" s="6" customFormat="1" x14ac:dyDescent="0.45">
      <c r="A14" s="6" t="s">
        <v>70</v>
      </c>
      <c r="B14" s="24">
        <v>0</v>
      </c>
    </row>
    <row r="15" spans="1:2" s="6" customFormat="1" x14ac:dyDescent="0.45">
      <c r="A15" s="6" t="s">
        <v>71</v>
      </c>
      <c r="B15" s="24">
        <v>0</v>
      </c>
    </row>
    <row r="16" spans="1:2" s="6" customFormat="1" x14ac:dyDescent="0.45">
      <c r="A16" s="6" t="s">
        <v>72</v>
      </c>
      <c r="B16" s="24">
        <v>0</v>
      </c>
    </row>
    <row r="17" spans="1:2" s="6" customFormat="1" x14ac:dyDescent="0.45">
      <c r="A17" s="6" t="s">
        <v>73</v>
      </c>
      <c r="B17" s="24">
        <v>0</v>
      </c>
    </row>
    <row r="18" spans="1:2" s="6" customFormat="1" x14ac:dyDescent="0.45">
      <c r="A18" s="6" t="s">
        <v>74</v>
      </c>
      <c r="B18" s="24">
        <v>0</v>
      </c>
    </row>
    <row r="19" spans="1:2" s="6" customFormat="1" x14ac:dyDescent="0.45">
      <c r="A19" s="6" t="s">
        <v>75</v>
      </c>
      <c r="B19" s="24">
        <v>0</v>
      </c>
    </row>
    <row r="20" spans="1:2" s="6" customFormat="1" x14ac:dyDescent="0.45">
      <c r="A20" s="6" t="s">
        <v>78</v>
      </c>
      <c r="B20" s="24">
        <v>0</v>
      </c>
    </row>
    <row r="21" spans="1:2" s="6" customFormat="1" x14ac:dyDescent="0.45">
      <c r="A21" s="6" t="s">
        <v>76</v>
      </c>
      <c r="B21" s="24">
        <v>0</v>
      </c>
    </row>
    <row r="22" spans="1:2" s="29" customFormat="1" x14ac:dyDescent="0.45"/>
    <row r="23" spans="1:2" s="29" customFormat="1" x14ac:dyDescent="0.45"/>
    <row r="24" spans="1:2" s="29" customFormat="1" x14ac:dyDescent="0.45"/>
    <row r="25" spans="1:2" s="29" customFormat="1" x14ac:dyDescent="0.45">
      <c r="A25" s="35"/>
      <c r="B25" s="33"/>
    </row>
    <row r="26" spans="1:2" s="29" customFormat="1" x14ac:dyDescent="0.45"/>
    <row r="27" spans="1:2" s="29" customFormat="1" x14ac:dyDescent="0.45"/>
    <row r="28" spans="1:2" s="29" customFormat="1" x14ac:dyDescent="0.45">
      <c r="B28" s="36"/>
    </row>
    <row r="29" spans="1:2" s="29" customFormat="1" x14ac:dyDescent="0.45"/>
    <row r="30" spans="1:2" s="29" customFormat="1" x14ac:dyDescent="0.45">
      <c r="B30" s="33"/>
    </row>
    <row r="31" spans="1:2" s="29" customFormat="1" x14ac:dyDescent="0.45"/>
    <row r="32" spans="1:2" s="29" customFormat="1" x14ac:dyDescent="0.45">
      <c r="B32" s="37"/>
    </row>
    <row r="33" spans="1:2" s="29" customFormat="1" x14ac:dyDescent="0.45">
      <c r="B33" s="37"/>
    </row>
    <row r="34" spans="1:2" s="29" customFormat="1" x14ac:dyDescent="0.45">
      <c r="B34" s="37"/>
    </row>
    <row r="35" spans="1:2" s="29" customFormat="1" x14ac:dyDescent="0.45"/>
    <row r="36" spans="1:2" s="29" customFormat="1" x14ac:dyDescent="0.45">
      <c r="A36" s="38"/>
      <c r="B36" s="39"/>
    </row>
    <row r="37" spans="1:2" s="29" customFormat="1" x14ac:dyDescent="0.45">
      <c r="B37" s="37"/>
    </row>
    <row r="38" spans="1:2" s="29" customFormat="1" x14ac:dyDescent="0.45">
      <c r="A38" s="38"/>
      <c r="B38" s="37"/>
    </row>
    <row r="39" spans="1:2" s="29" customFormat="1" x14ac:dyDescent="0.45">
      <c r="B39" s="37"/>
    </row>
    <row r="40" spans="1:2" s="29" customFormat="1" x14ac:dyDescent="0.45">
      <c r="A40" s="38"/>
      <c r="B40" s="37"/>
    </row>
    <row r="41" spans="1:2" s="29" customFormat="1" x14ac:dyDescent="0.45">
      <c r="B41" s="37"/>
    </row>
    <row r="42" spans="1:2" s="29" customFormat="1" x14ac:dyDescent="0.45"/>
    <row r="43" spans="1:2" s="29" customFormat="1" x14ac:dyDescent="0.45">
      <c r="A43" s="38"/>
    </row>
    <row r="44" spans="1:2" s="29" customFormat="1" x14ac:dyDescent="0.45">
      <c r="A44" s="14"/>
      <c r="B44" s="15"/>
    </row>
    <row r="45" spans="1:2" s="29" customFormat="1" x14ac:dyDescent="0.45">
      <c r="A45" s="14"/>
      <c r="B45" s="15"/>
    </row>
    <row r="46" spans="1:2" s="29" customFormat="1" x14ac:dyDescent="0.45">
      <c r="A46" s="14"/>
      <c r="B46" s="15"/>
    </row>
    <row r="47" spans="1:2" s="29" customFormat="1" x14ac:dyDescent="0.45">
      <c r="A47" s="14"/>
      <c r="B47" s="15"/>
    </row>
    <row r="48" spans="1:2" s="29" customFormat="1" x14ac:dyDescent="0.45">
      <c r="A48" s="14"/>
      <c r="B48" s="15"/>
    </row>
    <row r="49" spans="1:2" s="29" customFormat="1" x14ac:dyDescent="0.45">
      <c r="A49" s="14"/>
      <c r="B49" s="15"/>
    </row>
    <row r="50" spans="1:2" s="29" customFormat="1" x14ac:dyDescent="0.45">
      <c r="A50" s="14"/>
      <c r="B50" s="15"/>
    </row>
    <row r="51" spans="1:2" s="29" customFormat="1" x14ac:dyDescent="0.45">
      <c r="A51" s="14"/>
      <c r="B51" s="15"/>
    </row>
    <row r="52" spans="1:2" s="29" customFormat="1" x14ac:dyDescent="0.45">
      <c r="A52" s="14"/>
      <c r="B52" s="15"/>
    </row>
    <row r="53" spans="1:2" s="29" customFormat="1" x14ac:dyDescent="0.45">
      <c r="A53" s="14"/>
      <c r="B53" s="15"/>
    </row>
    <row r="54" spans="1:2" s="29" customFormat="1" x14ac:dyDescent="0.45">
      <c r="A54" s="14"/>
      <c r="B54" s="15"/>
    </row>
    <row r="55" spans="1:2" s="29" customFormat="1" x14ac:dyDescent="0.45">
      <c r="A55" s="14"/>
      <c r="B55" s="15"/>
    </row>
    <row r="56" spans="1:2" s="29" customFormat="1" x14ac:dyDescent="0.45">
      <c r="A56" s="16"/>
      <c r="B56" s="17"/>
    </row>
    <row r="57" spans="1:2" s="29" customFormat="1" x14ac:dyDescent="0.45">
      <c r="A57" s="38"/>
    </row>
    <row r="58" spans="1:2" s="29" customFormat="1" x14ac:dyDescent="0.45">
      <c r="A58" s="14"/>
      <c r="B58" s="15"/>
    </row>
    <row r="59" spans="1:2" s="29" customFormat="1" x14ac:dyDescent="0.45">
      <c r="A59" s="14"/>
      <c r="B59" s="15"/>
    </row>
    <row r="60" spans="1:2" s="29" customFormat="1" x14ac:dyDescent="0.45">
      <c r="A60" s="34"/>
      <c r="B60" s="15"/>
    </row>
    <row r="61" spans="1:2" s="29" customFormat="1" x14ac:dyDescent="0.45">
      <c r="A61" s="14"/>
      <c r="B61" s="15"/>
    </row>
    <row r="62" spans="1:2" s="29" customFormat="1" x14ac:dyDescent="0.45">
      <c r="A62" s="14"/>
      <c r="B62" s="15"/>
    </row>
    <row r="63" spans="1:2" s="29" customFormat="1" x14ac:dyDescent="0.45">
      <c r="A63" s="14"/>
      <c r="B63" s="15"/>
    </row>
    <row r="64" spans="1:2" s="29" customFormat="1" x14ac:dyDescent="0.45">
      <c r="A64" s="14"/>
      <c r="B64" s="15"/>
    </row>
    <row r="65" spans="1:2" s="29" customFormat="1" x14ac:dyDescent="0.45">
      <c r="A65" s="14"/>
      <c r="B65" s="15"/>
    </row>
    <row r="66" spans="1:2" s="29" customFormat="1" x14ac:dyDescent="0.45">
      <c r="A66" s="14"/>
      <c r="B66" s="15"/>
    </row>
    <row r="67" spans="1:2" s="29" customFormat="1" x14ac:dyDescent="0.45">
      <c r="A67" s="14"/>
      <c r="B67" s="15"/>
    </row>
    <row r="68" spans="1:2" s="29" customFormat="1" x14ac:dyDescent="0.45">
      <c r="A68" s="14"/>
      <c r="B68" s="15"/>
    </row>
    <row r="69" spans="1:2" s="29" customFormat="1" x14ac:dyDescent="0.45">
      <c r="A69" s="14"/>
      <c r="B69" s="15"/>
    </row>
    <row r="70" spans="1:2" s="29" customFormat="1" x14ac:dyDescent="0.45">
      <c r="A70" s="14"/>
      <c r="B70" s="15"/>
    </row>
    <row r="71" spans="1:2" s="29" customFormat="1" x14ac:dyDescent="0.45">
      <c r="A71" s="14"/>
      <c r="B71" s="15"/>
    </row>
    <row r="72" spans="1:2" s="29" customFormat="1" x14ac:dyDescent="0.45">
      <c r="A72" s="16"/>
      <c r="B72" s="17"/>
    </row>
    <row r="73" spans="1:2" s="29" customFormat="1" x14ac:dyDescent="0.45">
      <c r="A73" s="28"/>
    </row>
    <row r="74" spans="1:2" s="29" customFormat="1" x14ac:dyDescent="0.45">
      <c r="A74" s="14"/>
      <c r="B74" s="15"/>
    </row>
    <row r="75" spans="1:2" s="29" customFormat="1" x14ac:dyDescent="0.45">
      <c r="A75" s="14"/>
      <c r="B75" s="15"/>
    </row>
    <row r="76" spans="1:2" s="29" customFormat="1" x14ac:dyDescent="0.45">
      <c r="A76" s="14"/>
      <c r="B76" s="15"/>
    </row>
    <row r="77" spans="1:2" s="29" customFormat="1" x14ac:dyDescent="0.45">
      <c r="A77" s="14"/>
      <c r="B77" s="15"/>
    </row>
    <row r="78" spans="1:2" s="29" customFormat="1" x14ac:dyDescent="0.45">
      <c r="A78" s="14"/>
      <c r="B78" s="15"/>
    </row>
    <row r="79" spans="1:2" s="29" customFormat="1" x14ac:dyDescent="0.45">
      <c r="A79" s="14"/>
      <c r="B79" s="15"/>
    </row>
    <row r="80" spans="1:2" s="29" customFormat="1" x14ac:dyDescent="0.45">
      <c r="A80" s="14"/>
      <c r="B80" s="15"/>
    </row>
    <row r="81" spans="1:2" s="29" customFormat="1" x14ac:dyDescent="0.45">
      <c r="A81" s="14"/>
      <c r="B81" s="15"/>
    </row>
    <row r="82" spans="1:2" s="29" customFormat="1" x14ac:dyDescent="0.45">
      <c r="A82" s="14"/>
      <c r="B82" s="15"/>
    </row>
    <row r="83" spans="1:2" s="29" customFormat="1" x14ac:dyDescent="0.45">
      <c r="A83" s="14"/>
      <c r="B83" s="15"/>
    </row>
    <row r="84" spans="1:2" s="29" customFormat="1" x14ac:dyDescent="0.45">
      <c r="A84" s="14"/>
      <c r="B84" s="15"/>
    </row>
    <row r="85" spans="1:2" s="29" customFormat="1" x14ac:dyDescent="0.45">
      <c r="A85" s="14"/>
      <c r="B85" s="15"/>
    </row>
    <row r="86" spans="1:2" s="29" customFormat="1" x14ac:dyDescent="0.45">
      <c r="A86" s="16"/>
      <c r="B86" s="17"/>
    </row>
    <row r="87" spans="1:2" s="29" customFormat="1" x14ac:dyDescent="0.45">
      <c r="A87" s="28"/>
    </row>
    <row r="88" spans="1:2" s="29" customFormat="1" x14ac:dyDescent="0.45">
      <c r="A88" s="28"/>
    </row>
    <row r="89" spans="1:2" s="29" customFormat="1" x14ac:dyDescent="0.45">
      <c r="A89" s="14"/>
      <c r="B89" s="15"/>
    </row>
    <row r="90" spans="1:2" s="29" customFormat="1" x14ac:dyDescent="0.45">
      <c r="A90" s="14"/>
      <c r="B90" s="15"/>
    </row>
    <row r="91" spans="1:2" s="29" customFormat="1" x14ac:dyDescent="0.45">
      <c r="A91" s="14"/>
      <c r="B91" s="15"/>
    </row>
    <row r="92" spans="1:2" s="29" customFormat="1" x14ac:dyDescent="0.45">
      <c r="A92" s="14"/>
      <c r="B92" s="15"/>
    </row>
    <row r="93" spans="1:2" s="29" customFormat="1" x14ac:dyDescent="0.45">
      <c r="A93" s="14"/>
      <c r="B93" s="15"/>
    </row>
    <row r="94" spans="1:2" s="29" customFormat="1" x14ac:dyDescent="0.45">
      <c r="A94" s="14"/>
      <c r="B94" s="15"/>
    </row>
    <row r="95" spans="1:2" s="29" customFormat="1" x14ac:dyDescent="0.45">
      <c r="A95" s="14"/>
      <c r="B95" s="15"/>
    </row>
    <row r="96" spans="1:2" s="29" customFormat="1" x14ac:dyDescent="0.45">
      <c r="A96" s="14"/>
      <c r="B96" s="15"/>
    </row>
    <row r="97" spans="1:2" s="29" customFormat="1" x14ac:dyDescent="0.45">
      <c r="A97" s="14"/>
      <c r="B97" s="15"/>
    </row>
    <row r="98" spans="1:2" s="29" customFormat="1" x14ac:dyDescent="0.45">
      <c r="A98" s="14"/>
      <c r="B98" s="15"/>
    </row>
    <row r="99" spans="1:2" s="29" customFormat="1" x14ac:dyDescent="0.45">
      <c r="A99" s="14"/>
      <c r="B99" s="15"/>
    </row>
    <row r="100" spans="1:2" s="29" customFormat="1" x14ac:dyDescent="0.45">
      <c r="A100" s="30"/>
      <c r="B100" s="15"/>
    </row>
    <row r="101" spans="1:2" s="29" customFormat="1" x14ac:dyDescent="0.45">
      <c r="A101" s="34"/>
      <c r="B101" s="15"/>
    </row>
    <row r="102" spans="1:2" s="29" customFormat="1" x14ac:dyDescent="0.45">
      <c r="A102" s="14"/>
      <c r="B102" s="15"/>
    </row>
    <row r="103" spans="1:2" s="29" customFormat="1" x14ac:dyDescent="0.45">
      <c r="A103" s="14"/>
      <c r="B103" s="15"/>
    </row>
    <row r="104" spans="1:2" s="29" customFormat="1" x14ac:dyDescent="0.45">
      <c r="A104" s="14"/>
      <c r="B104" s="15"/>
    </row>
    <row r="105" spans="1:2" s="29" customFormat="1" x14ac:dyDescent="0.45">
      <c r="A105" s="28"/>
    </row>
    <row r="106" spans="1:2" s="29" customFormat="1" x14ac:dyDescent="0.45">
      <c r="A106" s="14"/>
      <c r="B106" s="15"/>
    </row>
    <row r="107" spans="1:2" s="29" customFormat="1" x14ac:dyDescent="0.45">
      <c r="A107" s="14"/>
      <c r="B107" s="15"/>
    </row>
    <row r="108" spans="1:2" s="29" customFormat="1" x14ac:dyDescent="0.45">
      <c r="A108" s="14"/>
      <c r="B108" s="15"/>
    </row>
    <row r="109" spans="1:2" s="29" customFormat="1" x14ac:dyDescent="0.45">
      <c r="A109" s="14"/>
      <c r="B109" s="15"/>
    </row>
    <row r="110" spans="1:2" s="29" customFormat="1" x14ac:dyDescent="0.45">
      <c r="A110" s="14"/>
      <c r="B110" s="15"/>
    </row>
    <row r="111" spans="1:2" s="29" customFormat="1" x14ac:dyDescent="0.45">
      <c r="A111" s="14"/>
      <c r="B111" s="15"/>
    </row>
    <row r="112" spans="1:2" s="29" customFormat="1" x14ac:dyDescent="0.45">
      <c r="A112" s="14"/>
      <c r="B112" s="15"/>
    </row>
    <row r="113" spans="1:2" s="29" customFormat="1" x14ac:dyDescent="0.45">
      <c r="A113" s="14"/>
      <c r="B113" s="15"/>
    </row>
    <row r="114" spans="1:2" s="29" customFormat="1" x14ac:dyDescent="0.45">
      <c r="A114" s="14"/>
      <c r="B114" s="15"/>
    </row>
    <row r="115" spans="1:2" s="29" customFormat="1" x14ac:dyDescent="0.45">
      <c r="A115" s="14"/>
      <c r="B115" s="15"/>
    </row>
    <row r="116" spans="1:2" s="29" customFormat="1" x14ac:dyDescent="0.45">
      <c r="A116" s="14"/>
      <c r="B116" s="15"/>
    </row>
    <row r="117" spans="1:2" s="29" customFormat="1" x14ac:dyDescent="0.45">
      <c r="A117" s="16"/>
      <c r="B117" s="17"/>
    </row>
    <row r="118" spans="1:2" s="29" customFormat="1" x14ac:dyDescent="0.45">
      <c r="A118" s="38"/>
    </row>
    <row r="119" spans="1:2" s="29" customFormat="1" x14ac:dyDescent="0.45">
      <c r="A119" s="11"/>
      <c r="B119" s="40"/>
    </row>
    <row r="120" spans="1:2" s="29" customFormat="1" x14ac:dyDescent="0.45">
      <c r="A120" s="11"/>
      <c r="B120" s="40"/>
    </row>
    <row r="121" spans="1:2" s="29" customFormat="1" x14ac:dyDescent="0.45">
      <c r="A121" s="11"/>
      <c r="B121" s="41"/>
    </row>
    <row r="122" spans="1:2" s="29" customFormat="1" x14ac:dyDescent="0.45">
      <c r="A122" s="11"/>
      <c r="B122" s="42"/>
    </row>
    <row r="123" spans="1:2" s="29" customFormat="1" x14ac:dyDescent="0.45">
      <c r="A123" s="38"/>
    </row>
    <row r="124" spans="1:2" s="29" customFormat="1" x14ac:dyDescent="0.45">
      <c r="A124" s="14"/>
      <c r="B124" s="15"/>
    </row>
    <row r="125" spans="1:2" s="29" customFormat="1" x14ac:dyDescent="0.45">
      <c r="A125" s="14"/>
      <c r="B125" s="15"/>
    </row>
    <row r="126" spans="1:2" s="29" customFormat="1" x14ac:dyDescent="0.45">
      <c r="A126" s="14"/>
      <c r="B126" s="15"/>
    </row>
    <row r="127" spans="1:2" s="29" customFormat="1" x14ac:dyDescent="0.45">
      <c r="A127" s="14"/>
      <c r="B127" s="15"/>
    </row>
    <row r="128" spans="1:2" s="29" customFormat="1" x14ac:dyDescent="0.45">
      <c r="A128" s="14"/>
      <c r="B128" s="15"/>
    </row>
    <row r="129" spans="1:2" s="29" customFormat="1" x14ac:dyDescent="0.45">
      <c r="A129" s="14"/>
      <c r="B129" s="15"/>
    </row>
    <row r="130" spans="1:2" s="29" customFormat="1" x14ac:dyDescent="0.45">
      <c r="A130" s="14"/>
      <c r="B130" s="15"/>
    </row>
    <row r="131" spans="1:2" s="29" customFormat="1" x14ac:dyDescent="0.45">
      <c r="A131" s="14"/>
      <c r="B131" s="15"/>
    </row>
    <row r="132" spans="1:2" s="29" customFormat="1" x14ac:dyDescent="0.45">
      <c r="A132" s="14"/>
      <c r="B132" s="15"/>
    </row>
    <row r="133" spans="1:2" s="29" customFormat="1" x14ac:dyDescent="0.45">
      <c r="A133" s="14"/>
      <c r="B133" s="15"/>
    </row>
    <row r="134" spans="1:2" s="29" customFormat="1" x14ac:dyDescent="0.45">
      <c r="A134" s="16"/>
      <c r="B134" s="17"/>
    </row>
    <row r="135" spans="1:2" s="29" customFormat="1" x14ac:dyDescent="0.45">
      <c r="A135" s="38"/>
    </row>
    <row r="136" spans="1:2" s="29" customFormat="1" x14ac:dyDescent="0.45">
      <c r="A136" s="34"/>
      <c r="B136" s="18"/>
    </row>
    <row r="137" spans="1:2" s="29" customFormat="1" x14ac:dyDescent="0.45">
      <c r="A137" s="14"/>
      <c r="B137" s="18"/>
    </row>
    <row r="138" spans="1:2" s="29" customFormat="1" x14ac:dyDescent="0.45">
      <c r="A138" s="14"/>
      <c r="B138" s="18"/>
    </row>
    <row r="139" spans="1:2" s="29" customFormat="1" x14ac:dyDescent="0.45">
      <c r="A139" s="14"/>
      <c r="B139" s="18"/>
    </row>
    <row r="140" spans="1:2" s="29" customFormat="1" x14ac:dyDescent="0.45">
      <c r="A140" s="14"/>
      <c r="B140" s="18"/>
    </row>
    <row r="141" spans="1:2" s="29" customFormat="1" x14ac:dyDescent="0.45">
      <c r="A141" s="14"/>
      <c r="B141" s="18"/>
    </row>
    <row r="142" spans="1:2" s="29" customFormat="1" x14ac:dyDescent="0.45">
      <c r="A142" s="14"/>
      <c r="B142" s="18"/>
    </row>
    <row r="143" spans="1:2" s="29" customFormat="1" x14ac:dyDescent="0.45">
      <c r="A143" s="14"/>
      <c r="B143" s="18"/>
    </row>
    <row r="144" spans="1:2" s="29" customFormat="1" x14ac:dyDescent="0.45">
      <c r="A144" s="14"/>
      <c r="B144" s="18"/>
    </row>
    <row r="145" spans="1:2" s="29" customFormat="1" x14ac:dyDescent="0.45">
      <c r="A145" s="14"/>
      <c r="B145" s="18"/>
    </row>
    <row r="146" spans="1:2" s="29" customFormat="1" x14ac:dyDescent="0.45">
      <c r="A146" s="14"/>
      <c r="B146" s="18"/>
    </row>
    <row r="147" spans="1:2" s="29" customFormat="1" x14ac:dyDescent="0.45">
      <c r="A147" s="14"/>
      <c r="B147" s="18"/>
    </row>
    <row r="148" spans="1:2" s="29" customFormat="1" x14ac:dyDescent="0.45">
      <c r="A148" s="14"/>
      <c r="B148" s="18"/>
    </row>
    <row r="149" spans="1:2" s="29" customFormat="1" x14ac:dyDescent="0.45">
      <c r="A149" s="14"/>
      <c r="B149" s="18"/>
    </row>
    <row r="150" spans="1:2" s="29" customFormat="1" x14ac:dyDescent="0.45">
      <c r="A150" s="14"/>
      <c r="B150" s="18"/>
    </row>
    <row r="151" spans="1:2" s="29" customFormat="1" x14ac:dyDescent="0.45">
      <c r="A151" s="14"/>
      <c r="B151" s="18"/>
    </row>
    <row r="152" spans="1:2" s="29" customFormat="1" x14ac:dyDescent="0.45">
      <c r="A152" s="14"/>
      <c r="B152" s="18"/>
    </row>
    <row r="153" spans="1:2" s="29" customFormat="1" x14ac:dyDescent="0.45">
      <c r="A153" s="14"/>
      <c r="B153" s="18"/>
    </row>
    <row r="154" spans="1:2" s="29" customFormat="1" x14ac:dyDescent="0.45">
      <c r="A154" s="14"/>
      <c r="B154" s="18"/>
    </row>
    <row r="155" spans="1:2" s="29" customFormat="1" x14ac:dyDescent="0.45">
      <c r="A155" s="14"/>
      <c r="B155" s="18"/>
    </row>
    <row r="156" spans="1:2" s="29" customFormat="1" x14ac:dyDescent="0.45">
      <c r="A156" s="16"/>
      <c r="B156" s="19"/>
    </row>
    <row r="157" spans="1:2" s="29" customFormat="1" x14ac:dyDescent="0.45">
      <c r="A157" s="14"/>
      <c r="B157" s="18"/>
    </row>
    <row r="158" spans="1:2" s="29" customFormat="1" x14ac:dyDescent="0.45">
      <c r="A158" s="16"/>
      <c r="B158" s="19"/>
    </row>
    <row r="159" spans="1:2" s="29" customFormat="1" x14ac:dyDescent="0.45"/>
    <row r="160" spans="1:2" s="29" customFormat="1" x14ac:dyDescent="0.45">
      <c r="B160" s="43"/>
    </row>
    <row r="161" spans="1:2" s="29" customFormat="1" x14ac:dyDescent="0.45">
      <c r="B161" s="43"/>
    </row>
    <row r="162" spans="1:2" s="29" customFormat="1" x14ac:dyDescent="0.45"/>
    <row r="163" spans="1:2" s="29" customFormat="1" x14ac:dyDescent="0.45"/>
    <row r="164" spans="1:2" s="29" customFormat="1" x14ac:dyDescent="0.45"/>
    <row r="165" spans="1:2" s="29" customFormat="1" x14ac:dyDescent="0.45"/>
    <row r="166" spans="1:2" s="29" customFormat="1" x14ac:dyDescent="0.45"/>
    <row r="167" spans="1:2" s="29" customFormat="1" x14ac:dyDescent="0.45"/>
    <row r="168" spans="1:2" x14ac:dyDescent="0.45">
      <c r="A168" s="6"/>
      <c r="B168" s="6"/>
    </row>
    <row r="169" spans="1:2" x14ac:dyDescent="0.45">
      <c r="A169" s="6"/>
      <c r="B169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1.1328125" style="6" customWidth="1"/>
    <col min="3" max="35" width="9.59765625" style="6" bestFit="1" customWidth="1"/>
    <col min="36" max="16384" width="9.1328125" style="6"/>
  </cols>
  <sheetData>
    <row r="1" spans="1:35" s="3" customFormat="1" x14ac:dyDescent="0.45">
      <c r="A1" s="3" t="s">
        <v>301</v>
      </c>
    </row>
    <row r="2" spans="1:35" x14ac:dyDescent="0.4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5">
      <c r="A3" s="6" t="s">
        <v>70</v>
      </c>
      <c r="B3" s="24">
        <f>INDEX(Data!$C$12:$AJ$12,MATCH(B$2,Data!$C$1:$AJ$1,0))*10^12</f>
        <v>169300000000000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x14ac:dyDescent="0.45">
      <c r="A4" s="6" t="s">
        <v>71</v>
      </c>
      <c r="B4" s="24">
        <f>Refineries_AEO24!C107</f>
        <v>24000000000000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x14ac:dyDescent="0.45">
      <c r="A5" s="6" t="s">
        <v>72</v>
      </c>
      <c r="B5" s="24">
        <f>INDEX(Data!$C$42:$AJ$42,MATCH(B$2,Data!$C$1:$AJ$1,0))*10^12</f>
        <v>654300000000000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x14ac:dyDescent="0.45">
      <c r="A6" s="6" t="s">
        <v>73</v>
      </c>
      <c r="B6" s="24">
        <f>INDEX(Data!$C$55:$AJ$55,MATCH(B$2,Data!$C$1:$AJ$1,0))*10^12</f>
        <v>44500000000000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x14ac:dyDescent="0.45">
      <c r="A7" s="6" t="s">
        <v>74</v>
      </c>
      <c r="B7" s="24">
        <f>INDEX(Data!$C$73:$AJ$73,MATCH(B$2,Data!$C$1:$AJ$1,0))*10^12</f>
        <v>79900000000000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x14ac:dyDescent="0.45">
      <c r="A8" s="6" t="s">
        <v>75</v>
      </c>
      <c r="B8" s="24"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x14ac:dyDescent="0.45">
      <c r="A9" s="6" t="s">
        <v>78</v>
      </c>
      <c r="B9" s="24">
        <v>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x14ac:dyDescent="0.45">
      <c r="A10" s="6" t="s">
        <v>76</v>
      </c>
      <c r="B10" s="24">
        <f>INDEX(Data!$C$140:$AJ$140,MATCH(B$2,Data!$C$1:$AJ$1,0))*10^15-SUM(B3:B9)</f>
        <v>141999999999999.88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x14ac:dyDescent="0.45">
      <c r="B11" s="24"/>
      <c r="C11" s="24"/>
    </row>
    <row r="12" spans="1:35" s="3" customFormat="1" x14ac:dyDescent="0.45">
      <c r="A12" s="3" t="s">
        <v>302</v>
      </c>
      <c r="C12" s="87"/>
    </row>
    <row r="13" spans="1:35" x14ac:dyDescent="0.45">
      <c r="A13" s="1" t="s">
        <v>0</v>
      </c>
      <c r="B13" s="1">
        <v>2019</v>
      </c>
      <c r="C13" s="27"/>
    </row>
    <row r="14" spans="1:35" x14ac:dyDescent="0.45">
      <c r="A14" s="6" t="s">
        <v>70</v>
      </c>
      <c r="B14" s="24">
        <f>INDEX(Data!$C$11:$AJ$11,MATCH(B$2,Data!$C$1:$AJ$1,0))*10^12</f>
        <v>8300000000000.001</v>
      </c>
    </row>
    <row r="15" spans="1:35" x14ac:dyDescent="0.45">
      <c r="A15" s="6" t="s">
        <v>71</v>
      </c>
      <c r="B15" s="24">
        <v>0</v>
      </c>
    </row>
    <row r="16" spans="1:35" x14ac:dyDescent="0.45">
      <c r="A16" s="6" t="s">
        <v>72</v>
      </c>
      <c r="B16" s="24">
        <f>INDEX(Data!$C$39:$AJ$39,MATCH(B$2,Data!$C$1:$AJ$1,0))*10^12+INDEX(Data!$C$40:$AJ$40,MATCH(B$2,Data!$C$1:$AJ$1,0))*10^12</f>
        <v>570600000000000</v>
      </c>
    </row>
    <row r="17" spans="1:3" x14ac:dyDescent="0.45">
      <c r="A17" s="6" t="s">
        <v>73</v>
      </c>
      <c r="B17" s="24">
        <v>0</v>
      </c>
    </row>
    <row r="18" spans="1:3" x14ac:dyDescent="0.45">
      <c r="A18" s="6" t="s">
        <v>74</v>
      </c>
      <c r="B18" s="24">
        <v>0</v>
      </c>
    </row>
    <row r="19" spans="1:3" x14ac:dyDescent="0.45">
      <c r="A19" s="6" t="s">
        <v>75</v>
      </c>
      <c r="B19" s="24">
        <v>0</v>
      </c>
    </row>
    <row r="20" spans="1:3" x14ac:dyDescent="0.45">
      <c r="A20" s="6" t="s">
        <v>78</v>
      </c>
      <c r="B20" s="24">
        <v>0</v>
      </c>
    </row>
    <row r="21" spans="1:3" x14ac:dyDescent="0.45">
      <c r="A21" s="6" t="s">
        <v>76</v>
      </c>
      <c r="B21" s="24">
        <v>0</v>
      </c>
      <c r="C21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0.265625" style="6" bestFit="1" customWidth="1"/>
    <col min="3" max="35" width="9.59765625" style="6" bestFit="1" customWidth="1"/>
    <col min="36" max="16384" width="9.1328125" style="6"/>
  </cols>
  <sheetData>
    <row r="1" spans="1:35" s="3" customFormat="1" x14ac:dyDescent="0.45">
      <c r="A1" s="3" t="s">
        <v>301</v>
      </c>
    </row>
    <row r="2" spans="1:35" x14ac:dyDescent="0.45">
      <c r="A2" s="1" t="s">
        <v>0</v>
      </c>
      <c r="B2" s="1">
        <v>2019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45">
      <c r="A3" s="6" t="s">
        <v>70</v>
      </c>
      <c r="B3" s="24">
        <f>INDEX(Data!$C$9:$AJ$9,MATCH(B$2,Data!$C$1:$AJ$1,0))*10^12</f>
        <v>16899999999999.998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x14ac:dyDescent="0.45">
      <c r="A4" s="6" t="s">
        <v>71</v>
      </c>
      <c r="B4" s="24">
        <f>Refineries_AEO24!C106+INDEX(Data!$C$72:$AJ$72,MATCH(B$2,Data!$C$1:$AJ$1,0))*10^12</f>
        <v>3433579907000000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x14ac:dyDescent="0.45">
      <c r="A5" s="6" t="s">
        <v>72</v>
      </c>
      <c r="B5" s="24">
        <f>INDEX(Data!$C$38:$AJ$38,MATCH(B$2,Data!$C$1:$AJ$1,0))*10^12</f>
        <v>432400000000000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x14ac:dyDescent="0.45">
      <c r="A6" s="6" t="s">
        <v>73</v>
      </c>
      <c r="B6" s="24">
        <f>SUM(INDEX(Data!$C$54:$AJ$54,MATCH(B$2,Data!$C$1:$AJ$1,0)),INDEX(Data!$C$63:$AK$63,1,MATCH(B$2,Data!$C$1:$AJ$1,0)))*10^12</f>
        <v>3248000000000000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x14ac:dyDescent="0.45">
      <c r="A7" s="6" t="s">
        <v>74</v>
      </c>
      <c r="B7" s="24">
        <f>INDEX(Data!$C$71:$AJ$71,MATCH(B$2,Data!$C$1:$AJ$1,0))*10^12</f>
        <v>427400000000000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x14ac:dyDescent="0.45">
      <c r="A8" s="6" t="s">
        <v>75</v>
      </c>
      <c r="B8" s="24"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x14ac:dyDescent="0.45">
      <c r="A9" s="6" t="s">
        <v>78</v>
      </c>
      <c r="B9" s="24">
        <f>INDEX(Data!$C$90:$AJ$90,MATCH(B$2,Data!$C$1:$AJ$1,0))*10^12</f>
        <v>179500000000000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x14ac:dyDescent="0.45">
      <c r="A10" s="6" t="s">
        <v>76</v>
      </c>
      <c r="B10" s="24">
        <f>INDEX(Data!$C$137:$AJ$137,MATCH(B$2,Data!$C$1:$AJ$1,0))*10^15-INDEX(Data!$C$136:$AJ$136,MATCH(B$2,Data!$C$1:$AJ$1,0))*10^15-SUM(B3:B9)</f>
        <v>3495930420000000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2" spans="1:35" s="3" customFormat="1" x14ac:dyDescent="0.45">
      <c r="A12" s="3" t="s">
        <v>302</v>
      </c>
    </row>
    <row r="13" spans="1:35" x14ac:dyDescent="0.45">
      <c r="A13" s="1" t="s">
        <v>0</v>
      </c>
      <c r="B13" s="1">
        <v>2019</v>
      </c>
    </row>
    <row r="14" spans="1:35" x14ac:dyDescent="0.45">
      <c r="A14" s="6" t="s">
        <v>70</v>
      </c>
      <c r="B14" s="24">
        <v>0</v>
      </c>
    </row>
    <row r="15" spans="1:35" x14ac:dyDescent="0.45">
      <c r="A15" s="6" t="s">
        <v>71</v>
      </c>
      <c r="B15" s="24">
        <f>Data!C26*10^12</f>
        <v>215000000000000</v>
      </c>
    </row>
    <row r="16" spans="1:35" x14ac:dyDescent="0.45">
      <c r="A16" s="6" t="s">
        <v>72</v>
      </c>
      <c r="B16" s="24">
        <v>0</v>
      </c>
    </row>
    <row r="17" spans="1:2" x14ac:dyDescent="0.45">
      <c r="A17" s="6" t="s">
        <v>73</v>
      </c>
      <c r="B17" s="24">
        <f>Data!C63*10^12</f>
        <v>844600000000000</v>
      </c>
    </row>
    <row r="18" spans="1:2" x14ac:dyDescent="0.45">
      <c r="A18" s="6" t="s">
        <v>74</v>
      </c>
      <c r="B18" s="24">
        <v>0</v>
      </c>
    </row>
    <row r="19" spans="1:2" x14ac:dyDescent="0.45">
      <c r="A19" s="6" t="s">
        <v>75</v>
      </c>
      <c r="B19" s="24">
        <v>0</v>
      </c>
    </row>
    <row r="20" spans="1:2" x14ac:dyDescent="0.45">
      <c r="A20" s="6" t="s">
        <v>78</v>
      </c>
      <c r="B20" s="24">
        <v>0</v>
      </c>
    </row>
    <row r="21" spans="1:2" x14ac:dyDescent="0.45">
      <c r="A21" s="6" t="s">
        <v>76</v>
      </c>
      <c r="B21" s="24">
        <f>MAX(0,Data!C134*10^15-SUM('Natural Gas'!B14:B20))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/>
  </sheetViews>
  <sheetFormatPr defaultColWidth="9.1328125" defaultRowHeight="14.25" x14ac:dyDescent="0.45"/>
  <cols>
    <col min="1" max="1" width="39.86328125" style="6" customWidth="1"/>
    <col min="2" max="35" width="9.59765625" style="6" bestFit="1" customWidth="1"/>
    <col min="36" max="16384" width="9.1328125" style="6"/>
  </cols>
  <sheetData>
    <row r="1" spans="1:35" s="3" customFormat="1" x14ac:dyDescent="0.45">
      <c r="A1" s="3" t="s">
        <v>301</v>
      </c>
    </row>
    <row r="2" spans="1:35" x14ac:dyDescent="0.45">
      <c r="A2" s="1" t="s">
        <v>0</v>
      </c>
      <c r="B2" s="25">
        <v>2019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x14ac:dyDescent="0.45">
      <c r="A3" s="6" t="s">
        <v>70</v>
      </c>
      <c r="B3" s="24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x14ac:dyDescent="0.45">
      <c r="A4" s="6" t="s">
        <v>71</v>
      </c>
      <c r="B4" s="24">
        <f>Refineries_AEO24!C109</f>
        <v>902359619000000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x14ac:dyDescent="0.45">
      <c r="A5" s="6" t="s">
        <v>72</v>
      </c>
      <c r="B5" s="24">
        <v>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x14ac:dyDescent="0.45">
      <c r="A6" s="6" t="s">
        <v>73</v>
      </c>
      <c r="B6" s="24"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x14ac:dyDescent="0.45">
      <c r="A7" s="6" t="s">
        <v>74</v>
      </c>
      <c r="B7" s="24">
        <v>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x14ac:dyDescent="0.45">
      <c r="A8" s="6" t="s">
        <v>75</v>
      </c>
      <c r="B8" s="24"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x14ac:dyDescent="0.45">
      <c r="A9" s="6" t="s">
        <v>78</v>
      </c>
      <c r="B9" s="24">
        <v>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x14ac:dyDescent="0.45">
      <c r="A10" s="6" t="s">
        <v>76</v>
      </c>
      <c r="B10" s="31">
        <f>MAX(0,INDEX(Data!$C$141:$AJ$141,MATCH(B$2,Data!$C$1:$AJ$1,0))*10^15-SUM(B3:B9))</f>
        <v>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s="3" customFormat="1" x14ac:dyDescent="0.45">
      <c r="A12" s="3" t="s">
        <v>302</v>
      </c>
    </row>
    <row r="13" spans="1:35" x14ac:dyDescent="0.45">
      <c r="A13" s="1" t="s">
        <v>0</v>
      </c>
      <c r="B13" s="25">
        <v>2019</v>
      </c>
    </row>
    <row r="14" spans="1:35" x14ac:dyDescent="0.45">
      <c r="A14" s="6" t="s">
        <v>70</v>
      </c>
      <c r="B14" s="24">
        <v>0</v>
      </c>
    </row>
    <row r="15" spans="1:35" x14ac:dyDescent="0.45">
      <c r="A15" s="6" t="s">
        <v>71</v>
      </c>
      <c r="B15" s="24">
        <v>0</v>
      </c>
    </row>
    <row r="16" spans="1:35" x14ac:dyDescent="0.45">
      <c r="A16" s="6" t="s">
        <v>72</v>
      </c>
      <c r="B16" s="24">
        <v>0</v>
      </c>
    </row>
    <row r="17" spans="1:2" x14ac:dyDescent="0.45">
      <c r="A17" s="6" t="s">
        <v>73</v>
      </c>
      <c r="B17" s="24">
        <v>0</v>
      </c>
    </row>
    <row r="18" spans="1:2" x14ac:dyDescent="0.45">
      <c r="A18" s="6" t="s">
        <v>74</v>
      </c>
      <c r="B18" s="24">
        <v>0</v>
      </c>
    </row>
    <row r="19" spans="1:2" x14ac:dyDescent="0.45">
      <c r="A19" s="6" t="s">
        <v>75</v>
      </c>
      <c r="B19" s="24">
        <v>0</v>
      </c>
    </row>
    <row r="20" spans="1:2" x14ac:dyDescent="0.45">
      <c r="A20" s="6" t="s">
        <v>78</v>
      </c>
      <c r="B20" s="24">
        <v>0</v>
      </c>
    </row>
    <row r="21" spans="1:2" x14ac:dyDescent="0.45">
      <c r="A21" s="6" t="s">
        <v>76</v>
      </c>
      <c r="B21" s="31">
        <v>0</v>
      </c>
    </row>
    <row r="22" spans="1:2" x14ac:dyDescent="0.45">
      <c r="B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Refineries_AEO24</vt:lpstr>
      <vt:lpstr>Pipelines &amp; Military_AEO36</vt:lpstr>
      <vt:lpstr>AEO Table 73</vt:lpstr>
      <vt:lpstr>Data</vt:lpstr>
      <vt:lpstr>Electricity</vt:lpstr>
      <vt:lpstr>Coal</vt:lpstr>
      <vt:lpstr>Natural Gas</vt:lpstr>
      <vt:lpstr>Biomass</vt:lpstr>
      <vt:lpstr>Petroleum Diesel</vt:lpstr>
      <vt:lpstr>Heat</vt:lpstr>
      <vt:lpstr>Crude Oil</vt:lpstr>
      <vt:lpstr>Heavy or Residual Oil</vt:lpstr>
      <vt:lpstr>LPG-propane-butane</vt:lpstr>
      <vt:lpstr>Hydrogen</vt:lpstr>
      <vt:lpstr>BPoIFUfE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2014-03-20T21:01:41Z</dcterms:created>
  <dcterms:modified xsi:type="dcterms:W3CDTF">2021-02-12T16:47:58Z</dcterms:modified>
</cp:coreProperties>
</file>