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trans\PTFURfE\"/>
    </mc:Choice>
  </mc:AlternateContent>
  <xr:revisionPtr revIDLastSave="0" documentId="13_ncr:1_{2464460D-F2F9-4EEE-884A-D6F762DCD09F}" xr6:coauthVersionLast="47" xr6:coauthVersionMax="47" xr10:uidLastSave="{00000000-0000-0000-0000-000000000000}"/>
  <bookViews>
    <workbookView xWindow="80" yWindow="390" windowWidth="18700" windowHeight="10580" firstSheet="1" activeTab="4" xr2:uid="{00000000-000D-0000-FFFF-FFFF00000000}"/>
  </bookViews>
  <sheets>
    <sheet name="About" sheetId="1" r:id="rId1"/>
    <sheet name="Road Calculations" sheetId="9" r:id="rId2"/>
    <sheet name="Rail Calculations" sheetId="8" r:id="rId3"/>
    <sheet name="HDVs, Rail" sheetId="2" r:id="rId4"/>
    <sheet name="PTFURfE" sheetId="4" r:id="rId5"/>
    <sheet name="Cross-check  POTENCIA Data" sheetId="11" r:id="rId6"/>
  </sheets>
  <externalReferences>
    <externalReference r:id="rId7"/>
    <externalReference r:id="rId8"/>
    <externalReference r:id="rId9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B6" i="4"/>
  <c r="B5" i="4"/>
  <c r="C5" i="4"/>
  <c r="C4" i="4"/>
  <c r="B4" i="4"/>
  <c r="C7" i="4"/>
  <c r="B7" i="4"/>
  <c r="B3" i="4"/>
  <c r="C3" i="4"/>
  <c r="C2" i="4"/>
  <c r="B2" i="4"/>
  <c r="C11" i="2"/>
  <c r="C10" i="2"/>
  <c r="C9" i="2"/>
  <c r="C8" i="2"/>
  <c r="C7" i="2"/>
  <c r="C6" i="2"/>
  <c r="C5" i="2"/>
  <c r="C4" i="2"/>
  <c r="C3" i="2"/>
  <c r="C2" i="2"/>
  <c r="C33" i="8"/>
  <c r="C32" i="8"/>
  <c r="C31" i="8"/>
  <c r="C30" i="8"/>
  <c r="C29" i="8"/>
  <c r="C28" i="8"/>
  <c r="C27" i="8"/>
  <c r="C26" i="8"/>
  <c r="C25" i="8"/>
  <c r="C24" i="8"/>
  <c r="C20" i="8"/>
  <c r="C19" i="8"/>
  <c r="C18" i="8"/>
  <c r="C17" i="8"/>
  <c r="C16" i="8"/>
  <c r="C15" i="8"/>
  <c r="C14" i="8"/>
  <c r="C13" i="8"/>
  <c r="C12" i="8"/>
  <c r="D74" i="9"/>
  <c r="D77" i="9"/>
  <c r="D78" i="9" s="1"/>
  <c r="D75" i="9"/>
  <c r="D73" i="9"/>
  <c r="D71" i="9"/>
  <c r="D72" i="9" s="1"/>
  <c r="D70" i="9"/>
  <c r="D68" i="9"/>
  <c r="D69" i="9" s="1"/>
  <c r="D66" i="9"/>
  <c r="D67" i="9" s="1"/>
  <c r="D65" i="9"/>
  <c r="D64" i="9"/>
  <c r="D63" i="9"/>
  <c r="D61" i="9"/>
  <c r="D60" i="9"/>
  <c r="D58" i="9"/>
  <c r="D59" i="9" s="1"/>
  <c r="D56" i="9"/>
  <c r="D57" i="9" s="1"/>
  <c r="D55" i="9"/>
  <c r="D54" i="9"/>
  <c r="D51" i="9"/>
  <c r="D49" i="9"/>
  <c r="D48" i="9"/>
  <c r="D46" i="9"/>
  <c r="D47" i="9" s="1"/>
  <c r="D76" i="9"/>
  <c r="D62" i="9"/>
  <c r="D53" i="9"/>
  <c r="D52" i="9"/>
  <c r="D50" i="9"/>
  <c r="D45" i="9"/>
  <c r="D44" i="9"/>
  <c r="D43" i="9"/>
  <c r="D42" i="9"/>
  <c r="D41" i="9"/>
  <c r="D40" i="9"/>
  <c r="D39" i="9"/>
  <c r="D34" i="9"/>
  <c r="D36" i="9"/>
  <c r="D35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C12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D7" i="11"/>
  <c r="E7" i="11"/>
  <c r="F7" i="11"/>
  <c r="G7" i="11"/>
  <c r="H7" i="11"/>
  <c r="I7" i="11"/>
  <c r="J7" i="11"/>
  <c r="K7" i="11"/>
  <c r="L7" i="11"/>
  <c r="M7" i="11"/>
  <c r="N7" i="11"/>
  <c r="C7" i="11"/>
  <c r="B17" i="2"/>
  <c r="B18" i="2" l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7" i="9"/>
  <c r="F27" i="9" s="1"/>
  <c r="E28" i="9"/>
  <c r="F28" i="9" s="1"/>
  <c r="B21" i="2"/>
  <c r="D19" i="8"/>
  <c r="E19" i="8" s="1"/>
  <c r="D20" i="8"/>
  <c r="E20" i="8" s="1"/>
  <c r="B19" i="2" l="1"/>
  <c r="B20" i="2"/>
  <c r="F68" i="9"/>
  <c r="G30" i="9" s="1"/>
  <c r="F78" i="9"/>
  <c r="F77" i="9"/>
  <c r="G36" i="9" s="1"/>
  <c r="F76" i="9"/>
  <c r="F75" i="9"/>
  <c r="G35" i="9" s="1"/>
  <c r="F74" i="9"/>
  <c r="G34" i="9" s="1"/>
  <c r="F73" i="9"/>
  <c r="G33" i="9" s="1"/>
  <c r="F72" i="9"/>
  <c r="F71" i="9"/>
  <c r="G32" i="9" s="1"/>
  <c r="F70" i="9"/>
  <c r="G31" i="9" s="1"/>
  <c r="F69" i="9"/>
  <c r="F67" i="9"/>
  <c r="F66" i="9"/>
  <c r="G29" i="9" s="1"/>
  <c r="F65" i="9"/>
  <c r="G28" i="9" s="1"/>
  <c r="F64" i="9"/>
  <c r="G27" i="9" s="1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G12" i="9" s="1"/>
  <c r="E26" i="9"/>
  <c r="F26" i="9" s="1"/>
  <c r="E25" i="9"/>
  <c r="F25" i="9" s="1"/>
  <c r="G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33" i="8"/>
  <c r="F20" i="8" s="1"/>
  <c r="E32" i="8"/>
  <c r="F19" i="8" s="1"/>
  <c r="E31" i="8"/>
  <c r="E30" i="8"/>
  <c r="E29" i="8"/>
  <c r="E28" i="8"/>
  <c r="E27" i="8"/>
  <c r="E26" i="8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F15" i="8" l="1"/>
  <c r="F14" i="8"/>
  <c r="G21" i="9"/>
  <c r="G13" i="9"/>
  <c r="F17" i="8"/>
  <c r="F18" i="8"/>
  <c r="F13" i="8"/>
  <c r="G15" i="9"/>
  <c r="G17" i="9"/>
  <c r="G22" i="9"/>
  <c r="G19" i="9"/>
  <c r="G14" i="9"/>
  <c r="G26" i="9"/>
  <c r="G23" i="9"/>
  <c r="F16" i="8"/>
  <c r="G24" i="9"/>
  <c r="G18" i="9"/>
  <c r="G16" i="9"/>
  <c r="G20" i="9"/>
  <c r="D12" i="8"/>
  <c r="E12" i="8" s="1"/>
  <c r="E24" i="8" l="1"/>
  <c r="E25" i="8"/>
  <c r="F12" i="8" s="1"/>
</calcChain>
</file>

<file path=xl/sharedStrings.xml><?xml version="1.0" encoding="utf-8"?>
<sst xmlns="http://schemas.openxmlformats.org/spreadsheetml/2006/main" count="184" uniqueCount="93">
  <si>
    <t>Source:</t>
  </si>
  <si>
    <t>Model Vehicle Type</t>
  </si>
  <si>
    <t>Energy Use (BTU/passenger*mile)</t>
  </si>
  <si>
    <t>passenger HDV</t>
  </si>
  <si>
    <t>Fuel Type</t>
  </si>
  <si>
    <t>petroleum diesel</t>
  </si>
  <si>
    <t>electricity</t>
  </si>
  <si>
    <t>passenger rail</t>
  </si>
  <si>
    <t>LDVs</t>
  </si>
  <si>
    <t>Percentage Fuel Use Reduction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</si>
  <si>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</si>
  <si>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</si>
  <si>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</si>
  <si>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</si>
  <si>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</si>
  <si>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</si>
  <si>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</si>
  <si>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</si>
  <si>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</si>
  <si>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</si>
  <si>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</si>
  <si>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</si>
  <si>
    <t>For vehicle types that can use electricity, this variable specifies the percentage</t>
  </si>
  <si>
    <t>reduction in fuel use (on a BTU basis) relative to the typical fuel type for that vehicle</t>
  </si>
  <si>
    <t>can be converted into work more efficiently than other fuel types.</t>
  </si>
  <si>
    <t>Percentage Reduction (dimensionless)</t>
  </si>
  <si>
    <t>Aircraft and ships are assumed to be the same as rail, since they all use large engines</t>
  </si>
  <si>
    <t>intended to move heavy craft.</t>
  </si>
  <si>
    <t>Transport activity</t>
  </si>
  <si>
    <t>Passenger transport (mio pkm)</t>
  </si>
  <si>
    <t>Domestic</t>
  </si>
  <si>
    <t>Freight transport (mio tkm)</t>
  </si>
  <si>
    <t>Passenger transport</t>
  </si>
  <si>
    <t>Freight transport</t>
  </si>
  <si>
    <t>Notes</t>
  </si>
  <si>
    <t>ton-mile in the USA: 1 ton-mile * ( 0.907185 t / short ton) * ( 1.609344 km / mile ) = 1.460 tkm[3]</t>
  </si>
  <si>
    <t>passenger-mile (or pmi ?) sometimes in the USA; 1 pmi = 1.609344 pkm</t>
  </si>
  <si>
    <t>1 mi = 1.609344 km</t>
  </si>
  <si>
    <t>1 ktoe = 39652608749.183 Btu</t>
  </si>
  <si>
    <t>Mio Passenger/Ton-Miles</t>
  </si>
  <si>
    <t>Passenger/Ton-Miles</t>
  </si>
  <si>
    <t>BTU</t>
  </si>
  <si>
    <t>Total energy consumption (ktoe)</t>
  </si>
  <si>
    <t>EU28 - Rail, metro and tram</t>
  </si>
  <si>
    <t>Metro and tram, urban light rail</t>
  </si>
  <si>
    <t>Conventional passenger trains</t>
  </si>
  <si>
    <t>Diesel</t>
  </si>
  <si>
    <t>Electric</t>
  </si>
  <si>
    <t>High speed passenger trains</t>
  </si>
  <si>
    <t>EU28 - Rail, metro and tram / energy consumption</t>
  </si>
  <si>
    <t>Diesel oil (incl. biofuels)</t>
  </si>
  <si>
    <t>EU28 - Road transport</t>
  </si>
  <si>
    <t>Powered 2-wheelers</t>
  </si>
  <si>
    <t>Passenger cars</t>
  </si>
  <si>
    <t>Gasoline engine</t>
  </si>
  <si>
    <t>Diesel oil engine</t>
  </si>
  <si>
    <t>LPG engine</t>
  </si>
  <si>
    <t>Natural gas engine</t>
  </si>
  <si>
    <t>Plug-in hybrid electric</t>
  </si>
  <si>
    <t>Battery electric vehicles</t>
  </si>
  <si>
    <t>Motor coaches, buses and trolley buses</t>
  </si>
  <si>
    <t>Light duty vehicles</t>
  </si>
  <si>
    <t>Heavy duty vehicles</t>
  </si>
  <si>
    <t>International</t>
  </si>
  <si>
    <t>Powered 2-wheelers (Gasoline)</t>
  </si>
  <si>
    <t>of which biofuels</t>
  </si>
  <si>
    <t>of which biogas</t>
  </si>
  <si>
    <t>Plug-in hybrid electric (Gasoline and electricity)</t>
  </si>
  <si>
    <t>of which electricity</t>
  </si>
  <si>
    <t>Heavy duty vehicles (Diesel oil incl. biofuels)</t>
  </si>
  <si>
    <r>
      <t>kilogram-kilometre</t>
    </r>
    <r>
      <rPr>
        <sz val="11"/>
        <color rgb="FF222222"/>
        <rFont val="Arial"/>
        <family val="2"/>
      </rPr>
      <t> or </t>
    </r>
    <r>
      <rPr>
        <b/>
        <sz val="11"/>
        <color rgb="FF222222"/>
        <rFont val="Arial"/>
        <family val="2"/>
      </rPr>
      <t>kgkm</t>
    </r>
    <r>
      <rPr>
        <sz val="11"/>
        <color rgb="FF222222"/>
        <rFont val="Arial"/>
        <family val="2"/>
      </rPr>
      <t>, moving 1 kg of cargo a distance of 1 km;</t>
    </r>
  </si>
  <si>
    <r>
      <t>tonne-kilometre</t>
    </r>
    <r>
      <rPr>
        <sz val="11"/>
        <color rgb="FF222222"/>
        <rFont val="Arial"/>
        <family val="2"/>
      </rPr>
      <t> or </t>
    </r>
    <r>
      <rPr>
        <b/>
        <sz val="11"/>
        <color rgb="FF222222"/>
        <rFont val="Arial"/>
        <family val="2"/>
      </rPr>
      <t>tkm</t>
    </r>
    <r>
      <rPr>
        <sz val="11"/>
        <color rgb="FF222222"/>
        <rFont val="Arial"/>
        <family val="2"/>
      </rPr>
      <t>; 1 tkm = 1,000 kgkm;</t>
    </r>
  </si>
  <si>
    <r>
      <t>kilometre-tonne</t>
    </r>
    <r>
      <rPr>
        <sz val="11"/>
        <color rgb="FF222222"/>
        <rFont val="Arial"/>
        <family val="2"/>
      </rPr>
      <t> (unit: kmt) — the transportation of one </t>
    </r>
    <r>
      <rPr>
        <sz val="11"/>
        <color rgb="FF0B0080"/>
        <rFont val="Arial"/>
        <family val="2"/>
      </rPr>
      <t>tonne</t>
    </r>
    <r>
      <rPr>
        <sz val="11"/>
        <color rgb="FF222222"/>
        <rFont val="Arial"/>
        <family val="2"/>
      </rPr>
      <t> over one </t>
    </r>
    <r>
      <rPr>
        <sz val="11"/>
        <color rgb="FF0B0080"/>
        <rFont val="Arial"/>
        <family val="2"/>
      </rPr>
      <t>kilometre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[4][5]</t>
    </r>
  </si>
  <si>
    <r>
      <t>passenger-kilometre</t>
    </r>
    <r>
      <rPr>
        <sz val="11"/>
        <color rgb="FF222222"/>
        <rFont val="Arial"/>
        <family val="2"/>
      </rPr>
      <t> or </t>
    </r>
    <r>
      <rPr>
        <b/>
        <sz val="11"/>
        <color rgb="FF222222"/>
        <rFont val="Arial"/>
        <family val="2"/>
      </rPr>
      <t>pkm</t>
    </r>
    <r>
      <rPr>
        <sz val="11"/>
        <color rgb="FF222222"/>
        <rFont val="Arial"/>
        <family val="2"/>
      </rPr>
      <t> internationally;</t>
    </r>
  </si>
  <si>
    <r>
      <t>passenger-mile</t>
    </r>
    <r>
      <rPr>
        <sz val="11"/>
        <color rgb="FF222222"/>
        <rFont val="Arial"/>
        <family val="2"/>
      </rPr>
      <t> (or </t>
    </r>
    <r>
      <rPr>
        <b/>
        <sz val="11"/>
        <color rgb="FF222222"/>
        <rFont val="Arial"/>
        <family val="2"/>
      </rPr>
      <t>pmi</t>
    </r>
    <r>
      <rPr>
        <sz val="11"/>
        <color rgb="FF222222"/>
        <rFont val="Arial"/>
        <family val="2"/>
      </rPr>
      <t> ?) sometimes in the USA; 1 pmi = 1.609344 pkm</t>
    </r>
  </si>
  <si>
    <t>BTU/Miles</t>
  </si>
  <si>
    <t>freight rail</t>
  </si>
  <si>
    <t>BTU/Mile</t>
  </si>
  <si>
    <t>passenger LDV</t>
  </si>
  <si>
    <t>freight LDV</t>
  </si>
  <si>
    <t>type (e.g. diesel for most road vehicles) due to the fact that electricity</t>
  </si>
  <si>
    <t>This variable shows fleet-wide energy use (BTU/passenger*mile).</t>
  </si>
  <si>
    <t>JRC-IDEES Database</t>
  </si>
  <si>
    <t>TrRoad_tech</t>
  </si>
  <si>
    <t>https://ec.europa.eu/jrc/en/potencia/jrc-idees</t>
  </si>
  <si>
    <t>Road Vehicles</t>
  </si>
  <si>
    <t>Rail</t>
  </si>
  <si>
    <t>TrRail_act</t>
  </si>
  <si>
    <t>EU28 - Vehicle-efficiencies / new vehicles</t>
  </si>
  <si>
    <t>New vehicle efficiencies (kgoe/100 vkm)</t>
  </si>
  <si>
    <t>Light commercial vehicles</t>
  </si>
  <si>
    <t>Compression ignition - Diesel</t>
  </si>
  <si>
    <t>Electric Battery with/without range extender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</si>
</sst>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%"/>
    <numFmt numFmtId="166" formatCode="0.000"/>
    <numFmt numFmtId="167" formatCode="#,##0.0;\-#,##0.0;&quot;-&quot;"/>
    <numFmt numFmtId="168" formatCode="#,##0;\-#,##0;&quot;-&quot;"/>
    <numFmt numFmtId="169" formatCode="#,##0.00;\-#,##0.00;&quot;-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4" fontId="3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5" fontId="0" fillId="3" borderId="0" xfId="2" applyNumberFormat="1" applyFont="1" applyFill="1"/>
    <xf numFmtId="0" fontId="0" fillId="3" borderId="0" xfId="0" applyFill="1"/>
    <xf numFmtId="166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0" fontId="5" fillId="4" borderId="1" xfId="3" applyFont="1" applyFill="1" applyBorder="1" applyAlignment="1">
      <alignment horizontal="left" vertical="center"/>
    </xf>
    <xf numFmtId="1" fontId="6" fillId="4" borderId="1" xfId="3" applyNumberFormat="1" applyFont="1" applyFill="1" applyBorder="1" applyAlignment="1">
      <alignment horizontal="center" vertical="center"/>
    </xf>
    <xf numFmtId="0" fontId="7" fillId="5" borderId="0" xfId="3" applyFont="1" applyFill="1" applyAlignment="1">
      <alignment vertical="center"/>
    </xf>
    <xf numFmtId="0" fontId="8" fillId="6" borderId="1" xfId="3" applyFont="1" applyFill="1" applyBorder="1" applyAlignment="1">
      <alignment horizontal="left" vertical="center"/>
    </xf>
    <xf numFmtId="167" fontId="9" fillId="6" borderId="1" xfId="3" applyNumberFormat="1" applyFont="1" applyFill="1" applyBorder="1" applyAlignment="1">
      <alignment vertical="center"/>
    </xf>
    <xf numFmtId="0" fontId="7" fillId="5" borderId="0" xfId="3" applyFont="1" applyFill="1" applyAlignment="1">
      <alignment horizontal="left" vertical="center" indent="2"/>
    </xf>
    <xf numFmtId="168" fontId="7" fillId="0" borderId="0" xfId="3" applyNumberFormat="1" applyFont="1" applyAlignment="1">
      <alignment vertical="center"/>
    </xf>
    <xf numFmtId="0" fontId="7" fillId="5" borderId="4" xfId="3" applyFont="1" applyFill="1" applyBorder="1" applyAlignment="1">
      <alignment horizontal="left" vertical="center" indent="2"/>
    </xf>
    <xf numFmtId="168" fontId="7" fillId="0" borderId="4" xfId="3" applyNumberFormat="1" applyFont="1" applyBorder="1" applyAlignment="1">
      <alignment vertical="center"/>
    </xf>
    <xf numFmtId="167" fontId="7" fillId="0" borderId="0" xfId="3" applyNumberFormat="1" applyFont="1" applyAlignment="1">
      <alignment vertical="center"/>
    </xf>
    <xf numFmtId="167" fontId="7" fillId="0" borderId="4" xfId="3" applyNumberFormat="1" applyFont="1" applyBorder="1" applyAlignment="1">
      <alignment vertical="center"/>
    </xf>
    <xf numFmtId="0" fontId="12" fillId="0" borderId="0" xfId="0" applyFont="1"/>
    <xf numFmtId="0" fontId="1" fillId="0" borderId="0" xfId="0" applyFont="1" applyAlignment="1">
      <alignment horizontal="center"/>
    </xf>
    <xf numFmtId="169" fontId="9" fillId="6" borderId="1" xfId="3" applyNumberFormat="1" applyFont="1" applyFill="1" applyBorder="1" applyAlignment="1">
      <alignment vertical="center"/>
    </xf>
    <xf numFmtId="169" fontId="7" fillId="0" borderId="0" xfId="3" applyNumberFormat="1" applyFont="1" applyAlignment="1">
      <alignment vertical="center"/>
    </xf>
    <xf numFmtId="0" fontId="10" fillId="7" borderId="1" xfId="3" applyFont="1" applyFill="1" applyBorder="1" applyAlignment="1">
      <alignment horizontal="left" vertical="center" indent="1"/>
    </xf>
    <xf numFmtId="168" fontId="10" fillId="7" borderId="1" xfId="3" applyNumberFormat="1" applyFont="1" applyFill="1" applyBorder="1" applyAlignment="1">
      <alignment vertical="center"/>
    </xf>
    <xf numFmtId="0" fontId="7" fillId="5" borderId="5" xfId="3" applyFont="1" applyFill="1" applyBorder="1" applyAlignment="1">
      <alignment horizontal="left" vertical="center" indent="2"/>
    </xf>
    <xf numFmtId="168" fontId="7" fillId="0" borderId="5" xfId="3" applyNumberFormat="1" applyFont="1" applyBorder="1" applyAlignment="1">
      <alignment vertical="center"/>
    </xf>
    <xf numFmtId="0" fontId="7" fillId="5" borderId="3" xfId="3" applyFont="1" applyFill="1" applyBorder="1" applyAlignment="1">
      <alignment horizontal="left" vertical="center" indent="2"/>
    </xf>
    <xf numFmtId="168" fontId="7" fillId="0" borderId="3" xfId="3" applyNumberFormat="1" applyFont="1" applyBorder="1" applyAlignment="1">
      <alignment vertical="center"/>
    </xf>
    <xf numFmtId="0" fontId="7" fillId="5" borderId="0" xfId="3" applyFont="1" applyFill="1" applyAlignment="1">
      <alignment horizontal="left" vertical="center" indent="3"/>
    </xf>
    <xf numFmtId="0" fontId="7" fillId="5" borderId="6" xfId="3" applyFont="1" applyFill="1" applyBorder="1" applyAlignment="1">
      <alignment horizontal="left" vertical="center" indent="2"/>
    </xf>
    <xf numFmtId="168" fontId="7" fillId="0" borderId="6" xfId="3" applyNumberFormat="1" applyFont="1" applyBorder="1" applyAlignment="1">
      <alignment vertical="center"/>
    </xf>
    <xf numFmtId="167" fontId="10" fillId="7" borderId="1" xfId="3" applyNumberFormat="1" applyFont="1" applyFill="1" applyBorder="1" applyAlignment="1">
      <alignment vertical="center"/>
    </xf>
    <xf numFmtId="167" fontId="7" fillId="0" borderId="5" xfId="3" applyNumberFormat="1" applyFont="1" applyBorder="1" applyAlignment="1">
      <alignment vertical="center"/>
    </xf>
    <xf numFmtId="167" fontId="7" fillId="0" borderId="3" xfId="3" applyNumberFormat="1" applyFont="1" applyBorder="1" applyAlignment="1">
      <alignment vertical="center"/>
    </xf>
    <xf numFmtId="167" fontId="7" fillId="0" borderId="6" xfId="3" applyNumberFormat="1" applyFont="1" applyBorder="1" applyAlignment="1">
      <alignment vertical="center"/>
    </xf>
    <xf numFmtId="0" fontId="13" fillId="0" borderId="0" xfId="0" applyFont="1"/>
    <xf numFmtId="0" fontId="7" fillId="0" borderId="5" xfId="3" applyFont="1" applyBorder="1" applyAlignment="1">
      <alignment vertical="center"/>
    </xf>
    <xf numFmtId="0" fontId="7" fillId="5" borderId="5" xfId="3" applyFont="1" applyFill="1" applyBorder="1" applyAlignment="1">
      <alignment vertical="center"/>
    </xf>
    <xf numFmtId="0" fontId="7" fillId="5" borderId="2" xfId="3" applyFont="1" applyFill="1" applyBorder="1" applyAlignment="1">
      <alignment horizontal="left" vertical="center" indent="2"/>
    </xf>
    <xf numFmtId="167" fontId="7" fillId="0" borderId="2" xfId="3" applyNumberFormat="1" applyFont="1" applyBorder="1" applyAlignment="1">
      <alignment vertical="center"/>
    </xf>
    <xf numFmtId="0" fontId="7" fillId="5" borderId="4" xfId="3" applyFont="1" applyFill="1" applyBorder="1" applyAlignment="1">
      <alignment horizontal="left" vertical="center" indent="3"/>
    </xf>
    <xf numFmtId="169" fontId="10" fillId="7" borderId="1" xfId="3" applyNumberFormat="1" applyFont="1" applyFill="1" applyBorder="1" applyAlignment="1">
      <alignment vertical="center"/>
    </xf>
    <xf numFmtId="169" fontId="7" fillId="0" borderId="5" xfId="3" applyNumberFormat="1" applyFont="1" applyBorder="1" applyAlignment="1">
      <alignment vertical="center"/>
    </xf>
    <xf numFmtId="0" fontId="11" fillId="5" borderId="7" xfId="3" applyFont="1" applyFill="1" applyBorder="1" applyAlignment="1">
      <alignment horizontal="left" vertical="center" indent="3"/>
    </xf>
    <xf numFmtId="169" fontId="7" fillId="0" borderId="7" xfId="3" applyNumberFormat="1" applyFont="1" applyBorder="1" applyAlignment="1">
      <alignment vertical="center"/>
    </xf>
    <xf numFmtId="169" fontId="7" fillId="0" borderId="3" xfId="3" applyNumberFormat="1" applyFont="1" applyBorder="1" applyAlignment="1">
      <alignment vertical="center"/>
    </xf>
    <xf numFmtId="0" fontId="11" fillId="5" borderId="0" xfId="3" applyFont="1" applyFill="1" applyAlignment="1">
      <alignment horizontal="left" vertical="center" indent="4"/>
    </xf>
    <xf numFmtId="169" fontId="7" fillId="0" borderId="2" xfId="3" applyNumberFormat="1" applyFont="1" applyBorder="1" applyAlignment="1">
      <alignment vertical="center"/>
    </xf>
    <xf numFmtId="0" fontId="11" fillId="5" borderId="4" xfId="3" applyFont="1" applyFill="1" applyBorder="1" applyAlignment="1">
      <alignment horizontal="left" vertical="center" indent="4"/>
    </xf>
    <xf numFmtId="0" fontId="2" fillId="0" borderId="0" xfId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16" fillId="4" borderId="8" xfId="3" applyFont="1" applyFill="1" applyBorder="1" applyAlignment="1">
      <alignment horizontal="left" vertical="center"/>
    </xf>
    <xf numFmtId="1" fontId="17" fillId="4" borderId="8" xfId="3" applyNumberFormat="1" applyFont="1" applyFill="1" applyBorder="1" applyAlignment="1">
      <alignment horizontal="center" vertical="center"/>
    </xf>
    <xf numFmtId="0" fontId="18" fillId="5" borderId="0" xfId="3" applyFont="1" applyFill="1" applyAlignment="1">
      <alignment vertical="center"/>
    </xf>
    <xf numFmtId="169" fontId="18" fillId="0" borderId="0" xfId="3" applyNumberFormat="1" applyFont="1" applyAlignment="1">
      <alignment vertical="center"/>
    </xf>
    <xf numFmtId="0" fontId="19" fillId="6" borderId="1" xfId="3" applyFont="1" applyFill="1" applyBorder="1" applyAlignment="1">
      <alignment horizontal="left" vertical="center" indent="1"/>
    </xf>
    <xf numFmtId="169" fontId="19" fillId="6" borderId="1" xfId="3" applyNumberFormat="1" applyFont="1" applyFill="1" applyBorder="1" applyAlignment="1">
      <alignment vertical="center"/>
    </xf>
    <xf numFmtId="0" fontId="17" fillId="6" borderId="1" xfId="3" applyFont="1" applyFill="1" applyBorder="1" applyAlignment="1">
      <alignment horizontal="left" vertical="center" indent="2"/>
    </xf>
    <xf numFmtId="169" fontId="17" fillId="6" borderId="1" xfId="3" applyNumberFormat="1" applyFont="1" applyFill="1" applyBorder="1" applyAlignment="1">
      <alignment vertical="center"/>
    </xf>
    <xf numFmtId="0" fontId="18" fillId="7" borderId="1" xfId="3" applyFont="1" applyFill="1" applyBorder="1" applyAlignment="1">
      <alignment horizontal="left" vertical="center" indent="3"/>
    </xf>
    <xf numFmtId="169" fontId="18" fillId="7" borderId="1" xfId="3" applyNumberFormat="1" applyFont="1" applyFill="1" applyBorder="1" applyAlignment="1">
      <alignment vertical="center"/>
    </xf>
    <xf numFmtId="0" fontId="18" fillId="5" borderId="0" xfId="3" applyFont="1" applyFill="1" applyAlignment="1">
      <alignment horizontal="left" vertical="center" indent="4"/>
    </xf>
    <xf numFmtId="164" fontId="0" fillId="0" borderId="0" xfId="4" applyFont="1"/>
    <xf numFmtId="164" fontId="0" fillId="0" borderId="0" xfId="4" applyNumberFormat="1" applyFont="1"/>
    <xf numFmtId="9" fontId="0" fillId="0" borderId="0" xfId="2" applyFont="1"/>
    <xf numFmtId="10" fontId="0" fillId="0" borderId="0" xfId="0" applyNumberFormat="1"/>
    <xf numFmtId="10" fontId="0" fillId="0" borderId="0" xfId="2" applyNumberFormat="1" applyFont="1"/>
  </cellXfs>
  <cellStyles count="5">
    <cellStyle name="Comma" xfId="4" builtinId="3"/>
    <cellStyle name="Hyperlink" xfId="1" builtinId="8"/>
    <cellStyle name="Normal" xfId="0" builtinId="0"/>
    <cellStyle name="Normal 2 4" xfId="3" xr:uid="{2C1FBF2C-894D-49DD-8206-01C4CD80475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brien/Downloads/Central_2018_EU28/EU28/Annual_reports/Transport/Central_2018_EU28_tra_det_year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brien/Downloads/Central_2018_UK/UK/Annual_reports/Transport/Central_2018_UK_tra_det_year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_Summary"/>
      <sheetName val="TRA_Activity"/>
      <sheetName val="TRA_Vkm"/>
      <sheetName val="TRA_Energy"/>
      <sheetName val="TRA_Fuels"/>
      <sheetName val="TRA_Co2Emissions"/>
      <sheetName val="TRA_PkmCo"/>
      <sheetName val="TRA_PkmCoTot"/>
      <sheetName val="TRA_Stock"/>
      <sheetName val="TRA_StockTot"/>
      <sheetName val="TRA_Inv"/>
      <sheetName val="TRA_ReplNrr"/>
      <sheetName val="TRA_ReplPmr"/>
      <sheetName val="TRA_VEff"/>
      <sheetName val="TRA_VEffInv"/>
      <sheetName val="TRA_EnergyInt"/>
      <sheetName val="TRA_Co2EmissionsVkm"/>
      <sheetName val="TRA_Co2EmissionsInt"/>
      <sheetName val="TRA_ShareActivity"/>
      <sheetName val="TRA_ShareEnergy"/>
      <sheetName val="TRA_ShareCo2Emissions"/>
      <sheetName val="TRA_AnCo"/>
      <sheetName val="TRA_AnCoTot"/>
      <sheetName val="TRA_AnCoY"/>
      <sheetName val="TRA_AnCoTotY"/>
    </sheetNames>
    <sheetDataSet>
      <sheetData sheetId="0"/>
      <sheetData sheetId="1"/>
      <sheetData sheetId="2"/>
      <sheetData sheetId="3">
        <row r="31">
          <cell r="Q31">
            <v>5387885.2102444749</v>
          </cell>
        </row>
        <row r="32">
          <cell r="Q32">
            <v>124572.07616194511</v>
          </cell>
        </row>
        <row r="45">
          <cell r="Q45">
            <v>4719824.7265817737</v>
          </cell>
        </row>
        <row r="47">
          <cell r="Q47">
            <v>130898.8274178088</v>
          </cell>
        </row>
        <row r="48">
          <cell r="Q48">
            <v>1885032.439136676</v>
          </cell>
        </row>
        <row r="49">
          <cell r="Q49">
            <v>26412.458849760853</v>
          </cell>
        </row>
        <row r="51">
          <cell r="Q51">
            <v>2671347.2581787882</v>
          </cell>
        </row>
        <row r="62">
          <cell r="Q62">
            <v>2897.4455713570082</v>
          </cell>
        </row>
        <row r="70">
          <cell r="Q70">
            <v>3236.2974273826026</v>
          </cell>
        </row>
        <row r="78">
          <cell r="Q78">
            <v>543488.40750075632</v>
          </cell>
        </row>
        <row r="80">
          <cell r="Q80">
            <v>983.06236435623703</v>
          </cell>
        </row>
        <row r="81">
          <cell r="Q81">
            <v>615.80206249370565</v>
          </cell>
        </row>
        <row r="82">
          <cell r="Q82">
            <v>33182.745988862516</v>
          </cell>
        </row>
        <row r="83">
          <cell r="Q83">
            <v>505026.61755038681</v>
          </cell>
        </row>
        <row r="100">
          <cell r="Q100">
            <v>3680.1795346570188</v>
          </cell>
        </row>
        <row r="108">
          <cell r="Q108">
            <v>1839969.9161456032</v>
          </cell>
        </row>
        <row r="109">
          <cell r="Q109">
            <v>117316.14408828289</v>
          </cell>
        </row>
        <row r="111">
          <cell r="Q111">
            <v>599.636173717926</v>
          </cell>
        </row>
        <row r="112">
          <cell r="Q112">
            <v>4409.4864845661323</v>
          </cell>
        </row>
        <row r="113">
          <cell r="Q113">
            <v>328.79533002535788</v>
          </cell>
        </row>
        <row r="115">
          <cell r="Q115">
            <v>111884.2922517651</v>
          </cell>
        </row>
        <row r="134">
          <cell r="Q134">
            <v>93.933848208376304</v>
          </cell>
        </row>
        <row r="142">
          <cell r="Q142">
            <v>1143331.6759493628</v>
          </cell>
        </row>
        <row r="161">
          <cell r="Q161">
            <v>579322.0961079573</v>
          </cell>
        </row>
        <row r="182">
          <cell r="Q182">
            <v>544261.48886478855</v>
          </cell>
        </row>
        <row r="183">
          <cell r="Q183">
            <v>328225.04573775321</v>
          </cell>
        </row>
        <row r="184">
          <cell r="Q184">
            <v>98021.66850736209</v>
          </cell>
        </row>
        <row r="185">
          <cell r="Q185">
            <v>230203.37723039114</v>
          </cell>
        </row>
        <row r="186">
          <cell r="Q186">
            <v>113672.99999999999</v>
          </cell>
        </row>
        <row r="187">
          <cell r="Q187">
            <v>102363.4431270354</v>
          </cell>
        </row>
        <row r="188">
          <cell r="Q188">
            <v>417539.99999999994</v>
          </cell>
        </row>
        <row r="189">
          <cell r="Q189">
            <v>112537.44252446789</v>
          </cell>
        </row>
        <row r="190">
          <cell r="Q190">
            <v>305002.55747553206</v>
          </cell>
        </row>
      </sheetData>
      <sheetData sheetId="4"/>
      <sheetData sheetId="5">
        <row r="30">
          <cell r="Q30">
            <v>293976.74779517425</v>
          </cell>
        </row>
        <row r="31">
          <cell r="Q31">
            <v>191166.81886780218</v>
          </cell>
        </row>
        <row r="32">
          <cell r="Q32">
            <v>3846.2324936312475</v>
          </cell>
        </row>
        <row r="45">
          <cell r="Q45">
            <v>172605.06339857326</v>
          </cell>
        </row>
        <row r="47">
          <cell r="Q47">
            <v>5582.5750553734015</v>
          </cell>
        </row>
        <row r="48">
          <cell r="Q48">
            <v>74177.437581914812</v>
          </cell>
        </row>
        <row r="49">
          <cell r="Q49">
            <v>1032.8177560763652</v>
          </cell>
        </row>
        <row r="51">
          <cell r="Q51">
            <v>91673.952309471148</v>
          </cell>
        </row>
        <row r="62">
          <cell r="Q62">
            <v>74.131558876047691</v>
          </cell>
        </row>
        <row r="70">
          <cell r="Q70">
            <v>64.149136861496956</v>
          </cell>
        </row>
        <row r="78">
          <cell r="Q78">
            <v>14715.522975597672</v>
          </cell>
        </row>
        <row r="80">
          <cell r="Q80">
            <v>21.925543612947141</v>
          </cell>
        </row>
        <row r="81">
          <cell r="Q81">
            <v>12.695515409056814</v>
          </cell>
        </row>
        <row r="82">
          <cell r="Q82">
            <v>775.11796499400282</v>
          </cell>
        </row>
        <row r="83">
          <cell r="Q83">
            <v>13855.821050123206</v>
          </cell>
        </row>
        <row r="100">
          <cell r="Q100">
            <v>49.962901458459505</v>
          </cell>
        </row>
        <row r="108">
          <cell r="Q108">
            <v>102809.92892737206</v>
          </cell>
        </row>
        <row r="109">
          <cell r="Q109">
            <v>34105.273865086798</v>
          </cell>
        </row>
        <row r="111">
          <cell r="Q111">
            <v>285.39623739724891</v>
          </cell>
        </row>
        <row r="112">
          <cell r="Q112">
            <v>1701.0175139907651</v>
          </cell>
        </row>
        <row r="113">
          <cell r="Q113">
            <v>135.30737499632764</v>
          </cell>
        </row>
        <row r="115">
          <cell r="Q115">
            <v>31965.597505412945</v>
          </cell>
        </row>
        <row r="134">
          <cell r="Q134">
            <v>17.955233289512304</v>
          </cell>
        </row>
        <row r="142">
          <cell r="Q142">
            <v>48245.434062880864</v>
          </cell>
        </row>
        <row r="161">
          <cell r="Q161">
            <v>20459.220999404413</v>
          </cell>
        </row>
        <row r="181">
          <cell r="Q181">
            <v>7232.0881688056925</v>
          </cell>
        </row>
        <row r="182">
          <cell r="Q182">
            <v>5710.1253495797882</v>
          </cell>
        </row>
        <row r="184">
          <cell r="Q184">
            <v>1602.2788630107145</v>
          </cell>
        </row>
        <row r="185">
          <cell r="Q185">
            <v>2709.0707281001251</v>
          </cell>
        </row>
        <row r="186">
          <cell r="Q186">
            <v>850.85415783461542</v>
          </cell>
        </row>
        <row r="187">
          <cell r="Q187">
            <v>547.92160063433346</v>
          </cell>
        </row>
        <row r="188">
          <cell r="Q188">
            <v>1521.9628192259042</v>
          </cell>
        </row>
        <row r="189">
          <cell r="Q189">
            <v>544.96044039996707</v>
          </cell>
        </row>
        <row r="190">
          <cell r="Q190">
            <v>977.00237882593729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_Summary"/>
      <sheetName val="TRA_Activity"/>
      <sheetName val="TRA_Vkm"/>
      <sheetName val="TRA_Energy"/>
      <sheetName val="TRA_Fuels"/>
      <sheetName val="TRA_Co2Emissions"/>
      <sheetName val="TRA_PkmCo"/>
      <sheetName val="TRA_PkmCoTot"/>
      <sheetName val="TRA_Stock"/>
      <sheetName val="TRA_StockTot"/>
      <sheetName val="TRA_Inv"/>
      <sheetName val="TRA_ReplNrr"/>
      <sheetName val="TRA_ReplPmr"/>
      <sheetName val="TRA_VEff"/>
      <sheetName val="TRA_VEffInv"/>
      <sheetName val="TRA_EnergyInt"/>
      <sheetName val="TRA_Co2EmissionsVkm"/>
      <sheetName val="TRA_Co2EmissionsInt"/>
      <sheetName val="TRA_ShareActivity"/>
      <sheetName val="TRA_ShareEnergy"/>
      <sheetName val="TRA_ShareCo2Emissions"/>
      <sheetName val="TRA_AnCo"/>
      <sheetName val="TRA_AnCoTot"/>
      <sheetName val="TRA_AnCoY"/>
      <sheetName val="TRA_AnCoTotY"/>
    </sheetNames>
    <sheetDataSet>
      <sheetData sheetId="0"/>
      <sheetData sheetId="1"/>
      <sheetData sheetId="2"/>
      <sheetData sheetId="3">
        <row r="31">
          <cell r="Q31">
            <v>703591.6530207874</v>
          </cell>
        </row>
        <row r="32">
          <cell r="Q32">
            <v>5194.594560260115</v>
          </cell>
        </row>
        <row r="45">
          <cell r="Q45">
            <v>657597.05846052733</v>
          </cell>
        </row>
        <row r="47">
          <cell r="Q47">
            <v>222.15290830933625</v>
          </cell>
        </row>
        <row r="48">
          <cell r="Q48">
            <v>347492.75821898459</v>
          </cell>
        </row>
        <row r="49">
          <cell r="Q49">
            <v>0</v>
          </cell>
        </row>
        <row r="51">
          <cell r="Q51">
            <v>309043.92193413706</v>
          </cell>
        </row>
        <row r="62">
          <cell r="Q62">
            <v>500.34638062116721</v>
          </cell>
        </row>
        <row r="70">
          <cell r="Q70">
            <v>337.87901847508363</v>
          </cell>
        </row>
        <row r="78">
          <cell r="Q78">
            <v>40799.999999999993</v>
          </cell>
        </row>
        <row r="80">
          <cell r="Q80">
            <v>0</v>
          </cell>
        </row>
        <row r="81">
          <cell r="Q81">
            <v>0</v>
          </cell>
        </row>
        <row r="82">
          <cell r="Q82">
            <v>0</v>
          </cell>
        </row>
        <row r="83">
          <cell r="Q83">
            <v>40627.464882008484</v>
          </cell>
        </row>
        <row r="100">
          <cell r="Q100">
            <v>172.53511799151059</v>
          </cell>
        </row>
        <row r="108">
          <cell r="Q108">
            <v>189072.55787882462</v>
          </cell>
        </row>
        <row r="109">
          <cell r="Q109">
            <v>23025.81043839869</v>
          </cell>
        </row>
        <row r="111">
          <cell r="Q111">
            <v>187.03461178483647</v>
          </cell>
        </row>
        <row r="112">
          <cell r="Q112">
            <v>728.80113244052245</v>
          </cell>
        </row>
        <row r="113">
          <cell r="Q113">
            <v>0</v>
          </cell>
        </row>
        <row r="115">
          <cell r="Q115">
            <v>22088.801297183498</v>
          </cell>
        </row>
        <row r="134">
          <cell r="Q134">
            <v>21.173396989833488</v>
          </cell>
        </row>
        <row r="142">
          <cell r="Q142">
            <v>142868</v>
          </cell>
        </row>
        <row r="161">
          <cell r="Q161">
            <v>23178.747440425941</v>
          </cell>
        </row>
        <row r="182">
          <cell r="Q182">
            <v>79619.980883199984</v>
          </cell>
        </row>
        <row r="183">
          <cell r="Q183">
            <v>62038.999999999985</v>
          </cell>
        </row>
        <row r="184">
          <cell r="Q184">
            <v>39380.971188174772</v>
          </cell>
        </row>
        <row r="185">
          <cell r="Q185">
            <v>22658.028811825214</v>
          </cell>
        </row>
        <row r="186">
          <cell r="Q186">
            <v>4360</v>
          </cell>
        </row>
        <row r="187">
          <cell r="Q187">
            <v>13220.980883199998</v>
          </cell>
        </row>
        <row r="188">
          <cell r="Q188">
            <v>21990</v>
          </cell>
        </row>
        <row r="189">
          <cell r="Q189">
            <v>12823.158721809914</v>
          </cell>
        </row>
        <row r="190">
          <cell r="Q190">
            <v>9166.8412781900861</v>
          </cell>
        </row>
      </sheetData>
      <sheetData sheetId="4"/>
      <sheetData sheetId="5">
        <row r="30">
          <cell r="Q30">
            <v>38189.496069547255</v>
          </cell>
        </row>
        <row r="31">
          <cell r="Q31">
            <v>24103.702766800881</v>
          </cell>
        </row>
        <row r="32">
          <cell r="Q32">
            <v>176.51561605676812</v>
          </cell>
        </row>
        <row r="45">
          <cell r="Q45">
            <v>22790.765163023127</v>
          </cell>
        </row>
        <row r="47">
          <cell r="Q47">
            <v>11.437236251436515</v>
          </cell>
        </row>
        <row r="48">
          <cell r="Q48">
            <v>12910.594008440034</v>
          </cell>
        </row>
        <row r="49">
          <cell r="Q49">
            <v>0</v>
          </cell>
        </row>
        <row r="51">
          <cell r="Q51">
            <v>9852.0283906228269</v>
          </cell>
        </row>
        <row r="62">
          <cell r="Q62">
            <v>10.19358667971092</v>
          </cell>
        </row>
        <row r="70">
          <cell r="Q70">
            <v>6.5119410291194715</v>
          </cell>
        </row>
        <row r="78">
          <cell r="Q78">
            <v>1136.4219877209889</v>
          </cell>
        </row>
        <row r="80">
          <cell r="Q80">
            <v>0</v>
          </cell>
        </row>
        <row r="82">
          <cell r="Q82">
            <v>0</v>
          </cell>
        </row>
        <row r="83">
          <cell r="Q83">
            <v>1133.6309809208958</v>
          </cell>
        </row>
        <row r="100">
          <cell r="Q100">
            <v>2.7910068000932022</v>
          </cell>
        </row>
        <row r="108">
          <cell r="Q108">
            <v>14085.793302746375</v>
          </cell>
        </row>
        <row r="109">
          <cell r="Q109">
            <v>5883.3931608002886</v>
          </cell>
        </row>
        <row r="111">
          <cell r="Q111">
            <v>78.583619203479174</v>
          </cell>
        </row>
        <row r="112">
          <cell r="Q112">
            <v>236.68364708536049</v>
          </cell>
        </row>
        <row r="113">
          <cell r="Q113">
            <v>0</v>
          </cell>
        </row>
        <row r="115">
          <cell r="Q115">
            <v>5564.3155467970182</v>
          </cell>
        </row>
        <row r="134">
          <cell r="Q134">
            <v>3.8103477144307059</v>
          </cell>
        </row>
        <row r="142">
          <cell r="Q142">
            <v>7403.7618309283116</v>
          </cell>
        </row>
        <row r="161">
          <cell r="Q161">
            <v>798.6383110177751</v>
          </cell>
        </row>
        <row r="181">
          <cell r="Q181">
            <v>1011.511523530307</v>
          </cell>
        </row>
        <row r="182">
          <cell r="Q182">
            <v>900.65668948522546</v>
          </cell>
        </row>
        <row r="184">
          <cell r="Q184">
            <v>549.8607799103695</v>
          </cell>
        </row>
        <row r="185">
          <cell r="Q185">
            <v>236.56082408999592</v>
          </cell>
        </row>
        <row r="186">
          <cell r="Q186">
            <v>31.509465819345515</v>
          </cell>
        </row>
        <row r="187">
          <cell r="Q187">
            <v>82.725619665514529</v>
          </cell>
        </row>
        <row r="188">
          <cell r="Q188">
            <v>110.85483404508162</v>
          </cell>
        </row>
        <row r="189">
          <cell r="Q189">
            <v>85.111163686381033</v>
          </cell>
        </row>
        <row r="190">
          <cell r="Q190">
            <v>25.74367035870058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otencia/jrc-idees" TargetMode="External"/><Relationship Id="rId1" Type="http://schemas.openxmlformats.org/officeDocument/2006/relationships/hyperlink" Target="https://ec.europa.eu/jrc/en/potencia/jrc-ide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Units_of_transportation_measuremen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opLeftCell="A10" workbookViewId="0">
      <selection activeCell="B44" sqref="B44"/>
    </sheetView>
  </sheetViews>
  <sheetFormatPr defaultColWidth="9.1796875" defaultRowHeight="14.5" x14ac:dyDescent="0.35"/>
  <cols>
    <col min="2" max="2" width="72.54296875" customWidth="1"/>
  </cols>
  <sheetData>
    <row r="1" spans="1:2" x14ac:dyDescent="0.35">
      <c r="A1" s="1" t="s">
        <v>10</v>
      </c>
    </row>
    <row r="3" spans="1:2" x14ac:dyDescent="0.35">
      <c r="A3" s="1" t="s">
        <v>0</v>
      </c>
      <c r="B3" s="5" t="s">
        <v>85</v>
      </c>
    </row>
    <row r="4" spans="1:2" x14ac:dyDescent="0.35">
      <c r="B4" t="s">
        <v>82</v>
      </c>
    </row>
    <row r="5" spans="1:2" x14ac:dyDescent="0.35">
      <c r="B5" s="2">
        <v>2018</v>
      </c>
    </row>
    <row r="6" spans="1:2" x14ac:dyDescent="0.35">
      <c r="B6" t="s">
        <v>83</v>
      </c>
    </row>
    <row r="7" spans="1:2" x14ac:dyDescent="0.35">
      <c r="B7" s="3" t="s">
        <v>84</v>
      </c>
    </row>
    <row r="9" spans="1:2" x14ac:dyDescent="0.35">
      <c r="B9" s="5" t="s">
        <v>86</v>
      </c>
    </row>
    <row r="10" spans="1:2" x14ac:dyDescent="0.35">
      <c r="B10" t="s">
        <v>82</v>
      </c>
    </row>
    <row r="11" spans="1:2" x14ac:dyDescent="0.35">
      <c r="B11" s="2">
        <v>2018</v>
      </c>
    </row>
    <row r="12" spans="1:2" x14ac:dyDescent="0.35">
      <c r="B12" t="s">
        <v>87</v>
      </c>
    </row>
    <row r="13" spans="1:2" x14ac:dyDescent="0.35">
      <c r="B13" s="3" t="s">
        <v>84</v>
      </c>
    </row>
    <row r="16" spans="1:2" x14ac:dyDescent="0.35">
      <c r="A16" s="1" t="s">
        <v>18</v>
      </c>
    </row>
    <row r="17" spans="1:1" x14ac:dyDescent="0.35">
      <c r="A17" s="10" t="s">
        <v>22</v>
      </c>
    </row>
    <row r="18" spans="1:1" x14ac:dyDescent="0.35">
      <c r="A18" s="10" t="s">
        <v>23</v>
      </c>
    </row>
    <row r="19" spans="1:1" x14ac:dyDescent="0.35">
      <c r="A19" s="10" t="s">
        <v>80</v>
      </c>
    </row>
    <row r="20" spans="1:1" x14ac:dyDescent="0.35">
      <c r="A20" s="10" t="s">
        <v>24</v>
      </c>
    </row>
    <row r="21" spans="1:1" x14ac:dyDescent="0.35">
      <c r="A21" s="10"/>
    </row>
    <row r="22" spans="1:1" x14ac:dyDescent="0.35">
      <c r="A22" t="s">
        <v>19</v>
      </c>
    </row>
    <row r="23" spans="1:1" x14ac:dyDescent="0.35">
      <c r="A23" t="s">
        <v>20</v>
      </c>
    </row>
    <row r="24" spans="1:1" x14ac:dyDescent="0.35">
      <c r="A24" t="s">
        <v>21</v>
      </c>
    </row>
    <row r="26" spans="1:1" x14ac:dyDescent="0.35">
      <c r="A26" t="s">
        <v>26</v>
      </c>
    </row>
    <row r="27" spans="1:1" x14ac:dyDescent="0.35">
      <c r="A27" t="s">
        <v>27</v>
      </c>
    </row>
  </sheetData>
  <hyperlinks>
    <hyperlink ref="B7" r:id="rId1" xr:uid="{0DE06D48-4D91-4F64-BE03-EC8960863CF1}"/>
    <hyperlink ref="B13" r:id="rId2" xr:uid="{443F10B5-BBA6-42A0-AA22-71C29F00774A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242F-D303-454D-8CA2-CB74E1DBD13B}">
  <dimension ref="B2:G89"/>
  <sheetViews>
    <sheetView topLeftCell="A73" workbookViewId="0">
      <selection activeCell="G15" sqref="G15"/>
    </sheetView>
  </sheetViews>
  <sheetFormatPr defaultColWidth="10.90625" defaultRowHeight="14.5" x14ac:dyDescent="0.35"/>
  <cols>
    <col min="3" max="3" width="37.26953125" bestFit="1" customWidth="1"/>
    <col min="4" max="4" width="23.81640625" customWidth="1"/>
    <col min="5" max="5" width="23.81640625" bestFit="1" customWidth="1"/>
    <col min="6" max="6" width="19.81640625" bestFit="1" customWidth="1"/>
    <col min="7" max="7" width="15" customWidth="1"/>
  </cols>
  <sheetData>
    <row r="2" spans="2:7" x14ac:dyDescent="0.35">
      <c r="B2" s="1" t="s">
        <v>34</v>
      </c>
    </row>
    <row r="3" spans="2:7" x14ac:dyDescent="0.35">
      <c r="B3" t="s">
        <v>81</v>
      </c>
      <c r="E3" t="s">
        <v>35</v>
      </c>
    </row>
    <row r="4" spans="2:7" x14ac:dyDescent="0.35">
      <c r="E4" t="s">
        <v>36</v>
      </c>
    </row>
    <row r="5" spans="2:7" x14ac:dyDescent="0.35">
      <c r="E5" s="22" t="s">
        <v>37</v>
      </c>
      <c r="F5" s="22"/>
    </row>
    <row r="6" spans="2:7" x14ac:dyDescent="0.35">
      <c r="E6" s="22" t="s">
        <v>38</v>
      </c>
      <c r="F6" s="39"/>
    </row>
    <row r="9" spans="2:7" x14ac:dyDescent="0.35">
      <c r="C9" s="11" t="s">
        <v>51</v>
      </c>
      <c r="D9" s="12">
        <v>2015</v>
      </c>
    </row>
    <row r="10" spans="2:7" x14ac:dyDescent="0.35">
      <c r="C10" s="40"/>
      <c r="D10" s="41"/>
    </row>
    <row r="11" spans="2:7" x14ac:dyDescent="0.35">
      <c r="C11" s="14" t="s">
        <v>28</v>
      </c>
      <c r="D11" s="15"/>
      <c r="E11" s="1" t="s">
        <v>39</v>
      </c>
      <c r="F11" s="1" t="s">
        <v>40</v>
      </c>
      <c r="G11" s="1" t="s">
        <v>77</v>
      </c>
    </row>
    <row r="12" spans="2:7" x14ac:dyDescent="0.35">
      <c r="C12" s="26" t="s">
        <v>29</v>
      </c>
      <c r="D12" s="35">
        <f>[2]TRA_Activity!$Q$31-[3]TRA_Activity!$Q$31</f>
        <v>4684293.5572236879</v>
      </c>
      <c r="E12">
        <f t="shared" ref="E12:E26" si="0">D12/1.609344</f>
        <v>2910685.0724417451</v>
      </c>
      <c r="F12">
        <f>E12*1000000</f>
        <v>2910685072441.7451</v>
      </c>
      <c r="G12">
        <f>F39/F12</f>
        <v>3484.6201369344694</v>
      </c>
    </row>
    <row r="13" spans="2:7" x14ac:dyDescent="0.35">
      <c r="C13" s="42" t="s">
        <v>52</v>
      </c>
      <c r="D13" s="43">
        <f>[2]TRA_Activity!$Q$32-[3]TRA_Activity!$Q$32</f>
        <v>119377.48160168499</v>
      </c>
      <c r="E13">
        <f t="shared" si="0"/>
        <v>74177.7280691294</v>
      </c>
      <c r="F13">
        <f t="shared" ref="F13:F26" si="1">E13*1000000</f>
        <v>74177728069.129395</v>
      </c>
      <c r="G13">
        <f>F41/F13</f>
        <v>1961.6918899312168</v>
      </c>
    </row>
    <row r="14" spans="2:7" x14ac:dyDescent="0.35">
      <c r="C14" s="30" t="s">
        <v>53</v>
      </c>
      <c r="D14" s="37">
        <f>[2]TRA_Activity!$Q$45-[3]TRA_Activity!$Q$45</f>
        <v>4062227.6681212466</v>
      </c>
      <c r="E14">
        <f t="shared" si="0"/>
        <v>2524151.2492799838</v>
      </c>
      <c r="F14">
        <f t="shared" si="1"/>
        <v>2524151249279.9839</v>
      </c>
      <c r="G14">
        <f>F43/F14</f>
        <v>2353.4753532151553</v>
      </c>
    </row>
    <row r="15" spans="2:7" x14ac:dyDescent="0.35">
      <c r="C15" s="32" t="s">
        <v>54</v>
      </c>
      <c r="D15" s="20">
        <f>[2]TRA_Activity!$Q$48-[3]TRA_Activity!$Q$48</f>
        <v>1537539.6809176914</v>
      </c>
      <c r="E15">
        <f t="shared" si="0"/>
        <v>955382.86464403593</v>
      </c>
      <c r="F15">
        <f t="shared" si="1"/>
        <v>955382864644.03589</v>
      </c>
      <c r="G15">
        <f>F44/F15</f>
        <v>2542.8446201215397</v>
      </c>
    </row>
    <row r="16" spans="2:7" x14ac:dyDescent="0.35">
      <c r="C16" s="32" t="s">
        <v>55</v>
      </c>
      <c r="D16" s="20">
        <f>[2]TRA_Activity!$Q$51-[3]TRA_Activity!$Q$51</f>
        <v>2362303.3362446511</v>
      </c>
      <c r="E16">
        <f t="shared" si="0"/>
        <v>1467867.2404685705</v>
      </c>
      <c r="F16">
        <f t="shared" si="1"/>
        <v>1467867240468.5706</v>
      </c>
      <c r="G16">
        <f>F46/F16</f>
        <v>2210.3175592527159</v>
      </c>
    </row>
    <row r="17" spans="3:7" x14ac:dyDescent="0.35">
      <c r="C17" s="32" t="s">
        <v>56</v>
      </c>
      <c r="D17" s="20">
        <f>[2]TRA_Activity!$Q$47-[3]TRA_Activity!$Q$47</f>
        <v>130676.67450949947</v>
      </c>
      <c r="E17">
        <f t="shared" si="0"/>
        <v>81198.721037577707</v>
      </c>
      <c r="F17">
        <f t="shared" si="1"/>
        <v>81198721037.577713</v>
      </c>
      <c r="G17">
        <f>F48/F17</f>
        <v>2720.6111796660634</v>
      </c>
    </row>
    <row r="18" spans="3:7" x14ac:dyDescent="0.35">
      <c r="C18" s="32" t="s">
        <v>57</v>
      </c>
      <c r="D18" s="20">
        <f>[2]TRA_Activity!$Q$49-[3]TRA_Activity!$Q$49</f>
        <v>26412.458849760853</v>
      </c>
      <c r="E18">
        <f t="shared" si="0"/>
        <v>16411.941045395422</v>
      </c>
      <c r="F18">
        <f t="shared" si="1"/>
        <v>16411941045.395422</v>
      </c>
      <c r="G18">
        <f>F49/F18</f>
        <v>2495.3732332834188</v>
      </c>
    </row>
    <row r="19" spans="3:7" x14ac:dyDescent="0.35">
      <c r="C19" s="32" t="s">
        <v>58</v>
      </c>
      <c r="D19" s="20">
        <f>[2]TRA_Activity!$Q$62-[3]TRA_Activity!$Q$62</f>
        <v>2397.0991907358411</v>
      </c>
      <c r="E19">
        <f t="shared" si="0"/>
        <v>1489.4883820586779</v>
      </c>
      <c r="F19">
        <f t="shared" si="1"/>
        <v>1489488382.0586779</v>
      </c>
      <c r="G19">
        <f>F51/F19</f>
        <v>1702.1330453167679</v>
      </c>
    </row>
    <row r="20" spans="3:7" x14ac:dyDescent="0.35">
      <c r="C20" s="32" t="s">
        <v>59</v>
      </c>
      <c r="D20" s="20">
        <f>[2]TRA_Activity!$Q$70-[3]TRA_Activity!$Q$70</f>
        <v>2898.4184089075188</v>
      </c>
      <c r="E20">
        <f t="shared" si="0"/>
        <v>1800.9937023455013</v>
      </c>
      <c r="F20">
        <f t="shared" si="1"/>
        <v>1800993702.3455014</v>
      </c>
      <c r="G20">
        <f>F54/F20</f>
        <v>1269.0023139808088</v>
      </c>
    </row>
    <row r="21" spans="3:7" x14ac:dyDescent="0.35">
      <c r="C21" s="30" t="s">
        <v>60</v>
      </c>
      <c r="D21" s="37">
        <f>[2]TRA_Activity!$Q$78-[3]TRA_Activity!$Q$78</f>
        <v>502688.40750075632</v>
      </c>
      <c r="E21">
        <f t="shared" si="0"/>
        <v>312356.0950926317</v>
      </c>
      <c r="F21">
        <f t="shared" si="1"/>
        <v>312356095092.63171</v>
      </c>
      <c r="G21">
        <f>F55/F21</f>
        <v>1723.8235049591005</v>
      </c>
    </row>
    <row r="22" spans="3:7" x14ac:dyDescent="0.35">
      <c r="C22" s="32" t="s">
        <v>54</v>
      </c>
      <c r="D22" s="20">
        <f>[2]TRA_Activity!$Q$81-[3]TRA_Activity!$Q$81</f>
        <v>615.80206249370565</v>
      </c>
      <c r="E22">
        <f t="shared" si="0"/>
        <v>382.64166175392307</v>
      </c>
      <c r="F22">
        <f t="shared" si="1"/>
        <v>382641661.75392306</v>
      </c>
      <c r="G22">
        <f>F56/F22</f>
        <v>1315.6181244798613</v>
      </c>
    </row>
    <row r="23" spans="3:7" x14ac:dyDescent="0.35">
      <c r="C23" s="32" t="s">
        <v>55</v>
      </c>
      <c r="D23" s="20">
        <f>[2]TRA_Activity!$Q$83-[3]TRA_Activity!$Q$83</f>
        <v>464399.15266837832</v>
      </c>
      <c r="E23">
        <f t="shared" si="0"/>
        <v>288564.25516755792</v>
      </c>
      <c r="F23">
        <f t="shared" si="1"/>
        <v>288564255167.55792</v>
      </c>
      <c r="G23">
        <f>F58/F23</f>
        <v>1748.199980464995</v>
      </c>
    </row>
    <row r="24" spans="3:7" x14ac:dyDescent="0.35">
      <c r="C24" s="32" t="s">
        <v>56</v>
      </c>
      <c r="D24" s="20">
        <f>[2]TRA_Activity!$Q$80-[3]TRA_Activity!$Q$80</f>
        <v>983.06236435623703</v>
      </c>
      <c r="E24">
        <f t="shared" si="0"/>
        <v>610.84663338368739</v>
      </c>
      <c r="F24">
        <f t="shared" si="1"/>
        <v>610846633.38368738</v>
      </c>
      <c r="G24">
        <f>F60/F24</f>
        <v>1423.2787003857434</v>
      </c>
    </row>
    <row r="25" spans="3:7" x14ac:dyDescent="0.35">
      <c r="C25" s="32" t="s">
        <v>57</v>
      </c>
      <c r="D25" s="20">
        <f>[2]TRA_Activity!$Q$82-[3]TRA_Activity!$Q$82</f>
        <v>33182.745988862516</v>
      </c>
      <c r="E25">
        <f t="shared" si="0"/>
        <v>20618.802436808113</v>
      </c>
      <c r="F25">
        <f t="shared" si="1"/>
        <v>20618802436.808113</v>
      </c>
      <c r="G25">
        <f>F61/F25</f>
        <v>1490.6515300569565</v>
      </c>
    </row>
    <row r="26" spans="3:7" x14ac:dyDescent="0.35">
      <c r="C26" s="32" t="s">
        <v>59</v>
      </c>
      <c r="D26" s="20">
        <f>[2]TRA_Activity!$Q$100-[3]TRA_Activity!$Q$100</f>
        <v>3507.6444166655083</v>
      </c>
      <c r="E26">
        <f t="shared" si="0"/>
        <v>2179.5491931280744</v>
      </c>
      <c r="F26">
        <f t="shared" si="1"/>
        <v>2179549193.1280746</v>
      </c>
      <c r="G26">
        <f>F63/F26</f>
        <v>858.19980055662859</v>
      </c>
    </row>
    <row r="27" spans="3:7" x14ac:dyDescent="0.35">
      <c r="C27" s="26" t="s">
        <v>31</v>
      </c>
      <c r="D27" s="35">
        <f>[2]TRA_Activity!$Q$108-[3]TRA_Activity!$Q$108</f>
        <v>1650897.3582667785</v>
      </c>
      <c r="E27">
        <f t="shared" ref="E27:E36" si="2">D27/1.46</f>
        <v>1130751.6152512182</v>
      </c>
      <c r="F27">
        <f t="shared" ref="F27:F36" si="3">E27*1000000</f>
        <v>1130751615251.2183</v>
      </c>
      <c r="G27">
        <f>F64/F27</f>
        <v>3111.3317806325736</v>
      </c>
    </row>
    <row r="28" spans="3:7" x14ac:dyDescent="0.35">
      <c r="C28" s="42" t="s">
        <v>61</v>
      </c>
      <c r="D28" s="43">
        <f>[2]TRA_Activity!$Q$109-[3]TRA_Activity!$Q$109</f>
        <v>94290.333649884196</v>
      </c>
      <c r="E28">
        <f t="shared" si="2"/>
        <v>64582.420308139859</v>
      </c>
      <c r="F28">
        <f t="shared" si="3"/>
        <v>64582420308.139862</v>
      </c>
      <c r="G28">
        <f>F65/F28</f>
        <v>17327.798933421887</v>
      </c>
    </row>
    <row r="29" spans="3:7" x14ac:dyDescent="0.35">
      <c r="C29" s="32" t="s">
        <v>54</v>
      </c>
      <c r="D29" s="20">
        <f>[2]TRA_Activity!$Q$112-[3]TRA_Activity!$Q$112</f>
        <v>3680.6853521256098</v>
      </c>
      <c r="E29">
        <f t="shared" si="2"/>
        <v>2521.017364469596</v>
      </c>
      <c r="F29">
        <f t="shared" si="3"/>
        <v>2521017364.4695959</v>
      </c>
      <c r="G29">
        <f>F66/F29</f>
        <v>23032.232431605884</v>
      </c>
    </row>
    <row r="30" spans="3:7" x14ac:dyDescent="0.35">
      <c r="C30" s="32" t="s">
        <v>55</v>
      </c>
      <c r="D30" s="20">
        <f>[2]TRA_Activity!$Q$115-[3]TRA_Activity!$Q$115</f>
        <v>89795.490954581604</v>
      </c>
      <c r="E30">
        <f t="shared" si="2"/>
        <v>61503.760927795622</v>
      </c>
      <c r="F30">
        <f t="shared" si="3"/>
        <v>61503760927.795624</v>
      </c>
      <c r="G30">
        <f>F68/F30</f>
        <v>17021.393296759205</v>
      </c>
    </row>
    <row r="31" spans="3:7" x14ac:dyDescent="0.35">
      <c r="C31" s="32" t="s">
        <v>56</v>
      </c>
      <c r="D31" s="20">
        <f>[2]TRA_Activity!$Q$111-[3]TRA_Activity!$Q$111</f>
        <v>412.60156193308956</v>
      </c>
      <c r="E31">
        <f t="shared" si="2"/>
        <v>282.60380954321204</v>
      </c>
      <c r="F31">
        <f t="shared" si="3"/>
        <v>282603809.54321206</v>
      </c>
      <c r="G31">
        <f>F70/F31</f>
        <v>29018.221116293127</v>
      </c>
    </row>
    <row r="32" spans="3:7" x14ac:dyDescent="0.35">
      <c r="C32" s="32" t="s">
        <v>57</v>
      </c>
      <c r="D32" s="20">
        <f>[2]TRA_Activity!$Q$113-[3]TRA_Activity!$Q$113</f>
        <v>328.79533002535788</v>
      </c>
      <c r="E32">
        <f t="shared" si="2"/>
        <v>225.20228083928623</v>
      </c>
      <c r="F32">
        <f t="shared" si="3"/>
        <v>225202280.83928624</v>
      </c>
      <c r="G32">
        <f>F71/F32</f>
        <v>23824.316439482518</v>
      </c>
    </row>
    <row r="33" spans="3:7" x14ac:dyDescent="0.35">
      <c r="C33" s="32" t="s">
        <v>59</v>
      </c>
      <c r="D33" s="20">
        <f>[2]TRA_Activity!$Q$134-[3]TRA_Activity!$Q$134</f>
        <v>72.760451218542812</v>
      </c>
      <c r="E33">
        <f t="shared" si="2"/>
        <v>49.835925492152612</v>
      </c>
      <c r="F33">
        <f t="shared" si="3"/>
        <v>49835925.492152609</v>
      </c>
      <c r="G33">
        <f>F73/F33</f>
        <v>11254.564011237073</v>
      </c>
    </row>
    <row r="34" spans="3:7" x14ac:dyDescent="0.35">
      <c r="C34" s="30" t="s">
        <v>62</v>
      </c>
      <c r="D34" s="37">
        <f>SUM(D35:D36)</f>
        <v>1556607.0246168943</v>
      </c>
      <c r="E34">
        <f t="shared" si="2"/>
        <v>1066169.1949430783</v>
      </c>
      <c r="F34">
        <f t="shared" si="3"/>
        <v>1066169194943.0784</v>
      </c>
      <c r="G34">
        <f>F74/F34</f>
        <v>2250.1796658340199</v>
      </c>
    </row>
    <row r="35" spans="3:7" x14ac:dyDescent="0.35">
      <c r="C35" s="32" t="s">
        <v>30</v>
      </c>
      <c r="D35" s="20">
        <f>[2]TRA_Activity!$Q$142-[3]TRA_Activity!$Q$142</f>
        <v>1000463.6759493628</v>
      </c>
      <c r="E35">
        <f t="shared" si="2"/>
        <v>685249.09311600192</v>
      </c>
      <c r="F35">
        <f t="shared" si="3"/>
        <v>685249093116.00195</v>
      </c>
      <c r="G35">
        <f>F75/F35</f>
        <v>2363.3432950809224</v>
      </c>
    </row>
    <row r="36" spans="3:7" x14ac:dyDescent="0.35">
      <c r="C36" s="44" t="s">
        <v>63</v>
      </c>
      <c r="D36" s="21">
        <f>[2]TRA_Activity!$Q$161-[3]TRA_Activity!$Q$161</f>
        <v>556143.34866753139</v>
      </c>
      <c r="E36">
        <f t="shared" si="2"/>
        <v>380920.10182707629</v>
      </c>
      <c r="F36">
        <f t="shared" si="3"/>
        <v>380920101827.07629</v>
      </c>
      <c r="G36">
        <f>F77/F36</f>
        <v>2046.606071415634</v>
      </c>
    </row>
    <row r="37" spans="3:7" x14ac:dyDescent="0.35">
      <c r="C37" s="32"/>
      <c r="D37" s="20"/>
    </row>
    <row r="38" spans="3:7" x14ac:dyDescent="0.35">
      <c r="E38" s="23"/>
      <c r="F38" s="23" t="s">
        <v>41</v>
      </c>
    </row>
    <row r="39" spans="3:7" x14ac:dyDescent="0.35">
      <c r="C39" s="14" t="s">
        <v>42</v>
      </c>
      <c r="D39" s="24">
        <f>[2]TRA_Energy!$Q$30-[3]TRA_Energy!$Q$30</f>
        <v>255787.25172562699</v>
      </c>
      <c r="F39">
        <f t="shared" ref="F39:F78" si="4">D39*39652608749.183</f>
        <v>1.014263181570507E+16</v>
      </c>
    </row>
    <row r="40" spans="3:7" x14ac:dyDescent="0.35">
      <c r="C40" s="26" t="s">
        <v>32</v>
      </c>
      <c r="D40" s="45">
        <f>[2]TRA_Energy!$Q$31-[3]TRA_Energy!$Q$31</f>
        <v>167063.1161010013</v>
      </c>
      <c r="F40">
        <f t="shared" si="4"/>
        <v>6624488379172339</v>
      </c>
    </row>
    <row r="41" spans="3:7" x14ac:dyDescent="0.35">
      <c r="C41" s="28" t="s">
        <v>64</v>
      </c>
      <c r="D41" s="46">
        <f>[2]TRA_Energy!$Q$32-[3]TRA_Energy!$Q$32</f>
        <v>3669.7168775744794</v>
      </c>
      <c r="F41">
        <f t="shared" si="4"/>
        <v>145513847566734.31</v>
      </c>
    </row>
    <row r="42" spans="3:7" x14ac:dyDescent="0.35">
      <c r="C42" s="47" t="s">
        <v>65</v>
      </c>
      <c r="D42" s="48">
        <f>E42*D41</f>
        <v>102.74443362052361</v>
      </c>
      <c r="E42" s="72">
        <v>2.7997918381222134E-2</v>
      </c>
      <c r="F42">
        <f t="shared" si="4"/>
        <v>4074084827511.0264</v>
      </c>
    </row>
    <row r="43" spans="3:7" x14ac:dyDescent="0.35">
      <c r="C43" s="30" t="s">
        <v>53</v>
      </c>
      <c r="D43" s="49">
        <f>[2]TRA_Energy!$Q$45-[3]TRA_Energy!$Q$45</f>
        <v>149814.29823555012</v>
      </c>
      <c r="E43" s="72"/>
      <c r="F43">
        <f t="shared" si="4"/>
        <v>5940527752967686</v>
      </c>
    </row>
    <row r="44" spans="3:7" x14ac:dyDescent="0.35">
      <c r="C44" s="32" t="s">
        <v>54</v>
      </c>
      <c r="D44" s="25">
        <f>[2]TRA_Energy!$Q$48-[3]TRA_Energy!$Q$48</f>
        <v>61266.843573474776</v>
      </c>
      <c r="E44" s="72"/>
      <c r="F44">
        <f t="shared" si="4"/>
        <v>2429390177516392</v>
      </c>
    </row>
    <row r="45" spans="3:7" x14ac:dyDescent="0.35">
      <c r="C45" s="50" t="s">
        <v>65</v>
      </c>
      <c r="D45" s="25">
        <f>E45*D44</f>
        <v>2076.5953623155465</v>
      </c>
      <c r="E45" s="72">
        <v>3.3894276923621375E-2</v>
      </c>
      <c r="F45">
        <f t="shared" si="4"/>
        <v>82342423432266.281</v>
      </c>
    </row>
    <row r="46" spans="3:7" x14ac:dyDescent="0.35">
      <c r="C46" s="32" t="s">
        <v>55</v>
      </c>
      <c r="D46" s="25">
        <f>[2]TRA_Energy!$Q$51-[3]TRA_Energy!$Q$51</f>
        <v>81821.923918848319</v>
      </c>
      <c r="E46" s="72"/>
      <c r="F46">
        <f t="shared" si="4"/>
        <v>3244452736259510.5</v>
      </c>
    </row>
    <row r="47" spans="3:7" x14ac:dyDescent="0.35">
      <c r="C47" s="50" t="s">
        <v>65</v>
      </c>
      <c r="D47" s="25">
        <f>E47*D46</f>
        <v>4482.1041293664784</v>
      </c>
      <c r="E47" s="73">
        <v>5.477876728750436E-2</v>
      </c>
      <c r="F47">
        <f t="shared" si="4"/>
        <v>177727121414866.47</v>
      </c>
    </row>
    <row r="48" spans="3:7" x14ac:dyDescent="0.35">
      <c r="C48" s="32" t="s">
        <v>56</v>
      </c>
      <c r="D48" s="25">
        <f>[2]TRA_Energy!$Q$47-[3]TRA_Energy!$Q$47</f>
        <v>5571.1378191219646</v>
      </c>
      <c r="E48" s="72"/>
      <c r="F48">
        <f t="shared" si="4"/>
        <v>220910148229419.91</v>
      </c>
    </row>
    <row r="49" spans="3:6" x14ac:dyDescent="0.35">
      <c r="C49" s="32" t="s">
        <v>57</v>
      </c>
      <c r="D49" s="25">
        <f>[2]TRA_Energy!$Q$49-[3]TRA_Energy!$Q$49</f>
        <v>1032.8177560763652</v>
      </c>
      <c r="E49" s="72"/>
      <c r="F49">
        <f t="shared" si="4"/>
        <v>40953918390905.227</v>
      </c>
    </row>
    <row r="50" spans="3:6" x14ac:dyDescent="0.35">
      <c r="C50" s="50" t="s">
        <v>66</v>
      </c>
      <c r="D50" s="25">
        <f>E50*D49</f>
        <v>51.599980668448339</v>
      </c>
      <c r="E50" s="72">
        <v>4.9960392687742584E-2</v>
      </c>
      <c r="F50">
        <f t="shared" si="4"/>
        <v>2046073844911.3882</v>
      </c>
    </row>
    <row r="51" spans="3:6" x14ac:dyDescent="0.35">
      <c r="C51" s="32" t="s">
        <v>67</v>
      </c>
      <c r="D51" s="25">
        <f>[2]TRA_Energy!$Q$62-[3]TRA_Energy!$Q$62</f>
        <v>63.937972196336773</v>
      </c>
      <c r="E51" s="72"/>
      <c r="F51">
        <f t="shared" si="4"/>
        <v>2535307395717.4829</v>
      </c>
    </row>
    <row r="52" spans="3:6" x14ac:dyDescent="0.35">
      <c r="C52" s="50" t="s">
        <v>65</v>
      </c>
      <c r="D52" s="25">
        <f>E52*D51</f>
        <v>1.1142549889883619</v>
      </c>
      <c r="E52" s="72">
        <v>1.742712430051389E-2</v>
      </c>
      <c r="F52">
        <f t="shared" si="4"/>
        <v>44183117125.180725</v>
      </c>
    </row>
    <row r="53" spans="3:6" x14ac:dyDescent="0.35">
      <c r="C53" s="50" t="s">
        <v>68</v>
      </c>
      <c r="D53" s="25">
        <f>E53*D51</f>
        <v>22.73180422609013</v>
      </c>
      <c r="E53" s="72">
        <v>0.35552901421844768</v>
      </c>
      <c r="F53">
        <f t="shared" si="4"/>
        <v>901375339140.17651</v>
      </c>
    </row>
    <row r="54" spans="3:6" x14ac:dyDescent="0.35">
      <c r="C54" s="32" t="s">
        <v>59</v>
      </c>
      <c r="D54" s="25">
        <f>[2]TRA_Energy!$Q$70-[3]TRA_Energy!$Q$70</f>
        <v>57.637195832377486</v>
      </c>
      <c r="F54">
        <f t="shared" si="4"/>
        <v>2285465175741.3052</v>
      </c>
    </row>
    <row r="55" spans="3:6" x14ac:dyDescent="0.35">
      <c r="C55" s="30" t="s">
        <v>60</v>
      </c>
      <c r="D55" s="49">
        <f>[2]TRA_Energy!$Q$78-[3]TRA_Energy!$Q$78</f>
        <v>13579.100987876684</v>
      </c>
      <c r="F55">
        <f t="shared" si="4"/>
        <v>538446778637918.5</v>
      </c>
    </row>
    <row r="56" spans="3:6" x14ac:dyDescent="0.35">
      <c r="C56" s="32" t="s">
        <v>54</v>
      </c>
      <c r="D56" s="25">
        <f>[2]TRA_Energy!$Q$81</f>
        <v>12.695515409056814</v>
      </c>
      <c r="F56">
        <f t="shared" si="4"/>
        <v>503410305384.55377</v>
      </c>
    </row>
    <row r="57" spans="3:6" x14ac:dyDescent="0.35">
      <c r="C57" s="50" t="s">
        <v>65</v>
      </c>
      <c r="D57" s="25">
        <f>E57*D56</f>
        <v>0.45578455026590892</v>
      </c>
      <c r="E57" s="71">
        <v>3.5901224612019944E-2</v>
      </c>
      <c r="F57">
        <f t="shared" si="4"/>
        <v>18073046445.616417</v>
      </c>
    </row>
    <row r="58" spans="3:6" x14ac:dyDescent="0.35">
      <c r="C58" s="32" t="s">
        <v>55</v>
      </c>
      <c r="D58" s="25">
        <f>[2]TRA_Energy!$Q$83-[3]TRA_Energy!$Q$83</f>
        <v>12722.19006920231</v>
      </c>
      <c r="E58" s="71"/>
      <c r="F58">
        <f t="shared" si="4"/>
        <v>504468025246820.56</v>
      </c>
    </row>
    <row r="59" spans="3:6" x14ac:dyDescent="0.35">
      <c r="C59" s="50" t="s">
        <v>65</v>
      </c>
      <c r="D59" s="25">
        <f>E59*D58</f>
        <v>727.17706139207314</v>
      </c>
      <c r="E59" s="71">
        <v>5.7158166749325078E-2</v>
      </c>
      <c r="F59">
        <f t="shared" si="4"/>
        <v>28834467506760.504</v>
      </c>
    </row>
    <row r="60" spans="3:6" x14ac:dyDescent="0.35">
      <c r="C60" s="32" t="s">
        <v>56</v>
      </c>
      <c r="D60" s="25">
        <f>[2]TRA_Energy!$Q$80-[3]TRA_Energy!$Q$80</f>
        <v>21.925543612947141</v>
      </c>
      <c r="E60" s="71"/>
      <c r="F60">
        <f t="shared" si="4"/>
        <v>869405002497.34119</v>
      </c>
    </row>
    <row r="61" spans="3:6" x14ac:dyDescent="0.35">
      <c r="C61" s="32" t="s">
        <v>57</v>
      </c>
      <c r="D61" s="25">
        <f>[2]TRA_Energy!$Q$82-[3]TRA_Energy!$Q$82</f>
        <v>775.11796499400282</v>
      </c>
      <c r="E61" s="71"/>
      <c r="F61">
        <f t="shared" si="4"/>
        <v>30735449400370.117</v>
      </c>
    </row>
    <row r="62" spans="3:6" x14ac:dyDescent="0.35">
      <c r="C62" s="50" t="s">
        <v>66</v>
      </c>
      <c r="D62" s="25">
        <f>E62*D61</f>
        <v>68.469832130224631</v>
      </c>
      <c r="E62" s="71">
        <v>8.8334724806377551E-2</v>
      </c>
      <c r="F62">
        <f t="shared" si="4"/>
        <v>2715007464582.0366</v>
      </c>
    </row>
    <row r="63" spans="3:6" x14ac:dyDescent="0.35">
      <c r="C63" s="32" t="s">
        <v>59</v>
      </c>
      <c r="D63" s="25">
        <f>[2]TRA_Energy!$Q$100-[3]TRA_Energy!$Q$100</f>
        <v>47.171894658366305</v>
      </c>
      <c r="E63" s="71"/>
      <c r="F63">
        <f t="shared" si="4"/>
        <v>1870488682845.8745</v>
      </c>
    </row>
    <row r="64" spans="3:6" x14ac:dyDescent="0.35">
      <c r="C64" s="26" t="s">
        <v>33</v>
      </c>
      <c r="D64" s="45">
        <f>[2]TRA_Energy!$Q$108-[3]TRA_Energy!$Q$108</f>
        <v>88724.135624625691</v>
      </c>
      <c r="E64" s="71"/>
      <c r="F64">
        <f t="shared" si="4"/>
        <v>3518143436532731.5</v>
      </c>
    </row>
    <row r="65" spans="3:6" x14ac:dyDescent="0.35">
      <c r="C65" s="42" t="s">
        <v>61</v>
      </c>
      <c r="D65" s="51">
        <f>[2]TRA_Energy!$Q$109-[3]TRA_Energy!$Q$109</f>
        <v>28221.880704286508</v>
      </c>
      <c r="E65" s="71"/>
      <c r="F65">
        <f t="shared" si="4"/>
        <v>1119071193733190</v>
      </c>
    </row>
    <row r="66" spans="3:6" x14ac:dyDescent="0.35">
      <c r="C66" s="32" t="s">
        <v>54</v>
      </c>
      <c r="D66" s="25">
        <f>[2]TRA_Energy!$Q$112-[3]TRA_Energy!$Q$112</f>
        <v>1464.3338669054046</v>
      </c>
      <c r="E66" s="71"/>
      <c r="F66">
        <f t="shared" si="4"/>
        <v>58064657902578.219</v>
      </c>
    </row>
    <row r="67" spans="3:6" x14ac:dyDescent="0.35">
      <c r="C67" s="50" t="s">
        <v>65</v>
      </c>
      <c r="D67" s="25">
        <f>E67*D66</f>
        <v>47.038852960797584</v>
      </c>
      <c r="E67" s="71">
        <v>3.2123038347945464E-2</v>
      </c>
      <c r="F67">
        <f t="shared" si="4"/>
        <v>1865213232464.855</v>
      </c>
    </row>
    <row r="68" spans="3:6" x14ac:dyDescent="0.35">
      <c r="C68" s="32" t="s">
        <v>55</v>
      </c>
      <c r="D68" s="25">
        <f>[2]TRA_Energy!$Q$115-[3]TRA_Energy!$Q$115</f>
        <v>26401.281958615928</v>
      </c>
      <c r="E68" s="71"/>
      <c r="F68">
        <f t="shared" si="4"/>
        <v>1046879703981861.1</v>
      </c>
    </row>
    <row r="69" spans="3:6" x14ac:dyDescent="0.35">
      <c r="C69" s="50" t="s">
        <v>65</v>
      </c>
      <c r="D69" s="25">
        <f>E69*D68</f>
        <v>1442.2455643350202</v>
      </c>
      <c r="E69" s="71">
        <v>5.4627861124158426E-2</v>
      </c>
      <c r="F69">
        <f t="shared" si="4"/>
        <v>57188799082821.195</v>
      </c>
    </row>
    <row r="70" spans="3:6" x14ac:dyDescent="0.35">
      <c r="C70" s="32" t="s">
        <v>56</v>
      </c>
      <c r="D70" s="25">
        <f>[2]TRA_Energy!$Q$111-[3]TRA_Energy!$Q$111</f>
        <v>206.81261819376974</v>
      </c>
      <c r="E70" s="71"/>
      <c r="F70">
        <f t="shared" si="4"/>
        <v>8200659833631.7168</v>
      </c>
    </row>
    <row r="71" spans="3:6" x14ac:dyDescent="0.35">
      <c r="C71" s="32" t="s">
        <v>57</v>
      </c>
      <c r="D71" s="25">
        <f>[2]TRA_Energy!$Q$113-[3]TRA_Energy!$Q$113</f>
        <v>135.30737499632764</v>
      </c>
      <c r="E71" s="71"/>
      <c r="F71">
        <f t="shared" si="4"/>
        <v>5365290401608.3662</v>
      </c>
    </row>
    <row r="72" spans="3:6" x14ac:dyDescent="0.35">
      <c r="C72" s="50" t="s">
        <v>66</v>
      </c>
      <c r="D72" s="25">
        <f>E72*D71</f>
        <v>7.8802622102309492</v>
      </c>
      <c r="E72" s="71">
        <v>5.8239709479581778E-2</v>
      </c>
      <c r="F72">
        <f t="shared" si="4"/>
        <v>312472954263.25989</v>
      </c>
    </row>
    <row r="73" spans="3:6" x14ac:dyDescent="0.35">
      <c r="C73" s="32" t="s">
        <v>59</v>
      </c>
      <c r="D73" s="25">
        <f>[2]TRA_Energy!$Q$134-[3]TRA_Energy!$Q$134</f>
        <v>14.144885575081599</v>
      </c>
      <c r="E73" s="71"/>
      <c r="F73">
        <f t="shared" si="4"/>
        <v>560881613510.67297</v>
      </c>
    </row>
    <row r="74" spans="3:6" x14ac:dyDescent="0.35">
      <c r="C74" s="30" t="s">
        <v>69</v>
      </c>
      <c r="D74" s="49">
        <f>SUM(D75,D77)</f>
        <v>60502.25492033919</v>
      </c>
      <c r="E74" s="71"/>
      <c r="F74">
        <f t="shared" si="4"/>
        <v>2399072242799542</v>
      </c>
    </row>
    <row r="75" spans="3:6" x14ac:dyDescent="0.35">
      <c r="C75" s="32" t="s">
        <v>30</v>
      </c>
      <c r="D75" s="25">
        <f>[2]TRA_Energy!$Q$142-[3]TRA_Energy!$Q$142</f>
        <v>40841.672231952551</v>
      </c>
      <c r="E75" s="71"/>
      <c r="F75">
        <f t="shared" si="4"/>
        <v>1619478849675986</v>
      </c>
    </row>
    <row r="76" spans="3:6" x14ac:dyDescent="0.35">
      <c r="C76" s="50" t="s">
        <v>65</v>
      </c>
      <c r="D76" s="25">
        <f>E76*D75</f>
        <v>2180.9220598064362</v>
      </c>
      <c r="E76" s="71">
        <v>5.3399431037502623E-2</v>
      </c>
      <c r="F76">
        <f t="shared" si="4"/>
        <v>86479249149966.906</v>
      </c>
    </row>
    <row r="77" spans="3:6" x14ac:dyDescent="0.35">
      <c r="C77" s="32" t="s">
        <v>63</v>
      </c>
      <c r="D77" s="25">
        <f>[2]TRA_Energy!$Q$161-[3]TRA_Energy!$Q$161</f>
        <v>19660.582688386639</v>
      </c>
      <c r="E77" s="71"/>
      <c r="F77">
        <f t="shared" si="4"/>
        <v>779593393123555.88</v>
      </c>
    </row>
    <row r="78" spans="3:6" x14ac:dyDescent="0.35">
      <c r="C78" s="52" t="s">
        <v>65</v>
      </c>
      <c r="D78" s="25">
        <f>E78*D77</f>
        <v>1137.9551763092857</v>
      </c>
      <c r="E78" s="71">
        <v>5.7880033076612089E-2</v>
      </c>
      <c r="F78">
        <f t="shared" si="4"/>
        <v>45122891380299.664</v>
      </c>
    </row>
    <row r="81" spans="3:3" x14ac:dyDescent="0.35">
      <c r="C81" s="53"/>
    </row>
    <row r="82" spans="3:3" ht="28" x14ac:dyDescent="0.35">
      <c r="C82" s="54" t="s">
        <v>70</v>
      </c>
    </row>
    <row r="83" spans="3:3" ht="28" x14ac:dyDescent="0.35">
      <c r="C83" s="54" t="s">
        <v>71</v>
      </c>
    </row>
    <row r="84" spans="3:3" ht="43.5" x14ac:dyDescent="0.35">
      <c r="C84" s="55" t="s">
        <v>35</v>
      </c>
    </row>
    <row r="85" spans="3:3" ht="42" x14ac:dyDescent="0.35">
      <c r="C85" s="54" t="s">
        <v>72</v>
      </c>
    </row>
    <row r="87" spans="3:3" x14ac:dyDescent="0.35">
      <c r="C87" s="53"/>
    </row>
    <row r="88" spans="3:3" ht="28" x14ac:dyDescent="0.35">
      <c r="C88" s="54" t="s">
        <v>73</v>
      </c>
    </row>
    <row r="89" spans="3:3" ht="28" x14ac:dyDescent="0.35">
      <c r="C89" s="54" t="s">
        <v>74</v>
      </c>
    </row>
  </sheetData>
  <hyperlinks>
    <hyperlink ref="C84" r:id="rId1" location="cite_note-3" display="https://en.wikipedia.org/wiki/Units_of_transportation_measurement - cite_note-3" xr:uid="{0DAB64B4-12F0-4AD0-AB3F-8B43B30D2B07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FD5E-44E7-48E7-98B3-5F193EB532B6}">
  <dimension ref="B2:F33"/>
  <sheetViews>
    <sheetView topLeftCell="A10" workbookViewId="0">
      <selection activeCell="C34" sqref="C34"/>
    </sheetView>
  </sheetViews>
  <sheetFormatPr defaultColWidth="10.90625" defaultRowHeight="14.5" x14ac:dyDescent="0.35"/>
  <cols>
    <col min="2" max="2" width="71.26953125" bestFit="1" customWidth="1"/>
    <col min="5" max="5" width="19.26953125" customWidth="1"/>
  </cols>
  <sheetData>
    <row r="2" spans="2:6" x14ac:dyDescent="0.35">
      <c r="B2" s="1" t="s">
        <v>34</v>
      </c>
    </row>
    <row r="3" spans="2:6" x14ac:dyDescent="0.35">
      <c r="B3" t="s">
        <v>81</v>
      </c>
      <c r="E3" t="s">
        <v>35</v>
      </c>
    </row>
    <row r="4" spans="2:6" x14ac:dyDescent="0.35">
      <c r="E4" t="s">
        <v>36</v>
      </c>
    </row>
    <row r="5" spans="2:6" x14ac:dyDescent="0.35">
      <c r="E5" s="22" t="s">
        <v>37</v>
      </c>
    </row>
    <row r="6" spans="2:6" x14ac:dyDescent="0.35">
      <c r="E6" s="22" t="s">
        <v>38</v>
      </c>
    </row>
    <row r="9" spans="2:6" x14ac:dyDescent="0.35">
      <c r="B9" s="11" t="s">
        <v>43</v>
      </c>
      <c r="C9" s="12">
        <v>2015</v>
      </c>
    </row>
    <row r="10" spans="2:6" x14ac:dyDescent="0.35">
      <c r="B10" s="13"/>
      <c r="C10" s="13"/>
    </row>
    <row r="11" spans="2:6" x14ac:dyDescent="0.35">
      <c r="B11" s="14" t="s">
        <v>28</v>
      </c>
      <c r="C11" s="15"/>
      <c r="D11" s="1" t="s">
        <v>39</v>
      </c>
      <c r="E11" s="1" t="s">
        <v>40</v>
      </c>
      <c r="F11" s="1" t="s">
        <v>75</v>
      </c>
    </row>
    <row r="12" spans="2:6" x14ac:dyDescent="0.35">
      <c r="B12" s="26" t="s">
        <v>29</v>
      </c>
      <c r="C12" s="27">
        <f>[2]TRA_Activity!$Q$182-[3]TRA_Activity!$Q$182</f>
        <v>464641.5079815886</v>
      </c>
      <c r="D12">
        <f>C12/1.609344</f>
        <v>288714.8477774724</v>
      </c>
      <c r="E12">
        <f>D12*1000000</f>
        <v>288714847777.47241</v>
      </c>
      <c r="F12">
        <f t="shared" ref="F12:F17" si="0">E25/E12</f>
        <v>660.54094736816467</v>
      </c>
    </row>
    <row r="13" spans="2:6" x14ac:dyDescent="0.35">
      <c r="B13" s="28" t="s">
        <v>44</v>
      </c>
      <c r="C13" s="29">
        <f>[2]TRA_Activity!$Q$187-[3]TRA_Activity!$Q$187</f>
        <v>89142.462243835398</v>
      </c>
      <c r="D13">
        <f t="shared" ref="D13:D17" si="1">C13/1.609344</f>
        <v>55390.558043423523</v>
      </c>
      <c r="E13">
        <f t="shared" ref="E13:E17" si="2">D13*1000000</f>
        <v>55390558043.423523</v>
      </c>
      <c r="F13">
        <f t="shared" si="0"/>
        <v>333.02127432238541</v>
      </c>
    </row>
    <row r="14" spans="2:6" x14ac:dyDescent="0.35">
      <c r="B14" s="30" t="s">
        <v>45</v>
      </c>
      <c r="C14" s="31">
        <f>[2]TRA_Activity!$Q$183-[3]TRA_Activity!$Q$183</f>
        <v>266186.04573775321</v>
      </c>
      <c r="D14">
        <f t="shared" si="1"/>
        <v>165400.34059700923</v>
      </c>
      <c r="E14">
        <f t="shared" si="2"/>
        <v>165400340597.00922</v>
      </c>
      <c r="F14">
        <f t="shared" si="0"/>
        <v>196.42737364344225</v>
      </c>
    </row>
    <row r="15" spans="2:6" x14ac:dyDescent="0.35">
      <c r="B15" s="32" t="s">
        <v>46</v>
      </c>
      <c r="C15" s="17">
        <f>[2]TRA_Activity!$Q$184-[3]TRA_Activity!$Q$184</f>
        <v>58640.697319187318</v>
      </c>
      <c r="D15">
        <f t="shared" si="1"/>
        <v>36437.640006852052</v>
      </c>
      <c r="E15">
        <f t="shared" si="2"/>
        <v>36437640006.852051</v>
      </c>
      <c r="F15">
        <f t="shared" si="0"/>
        <v>1145.2751188577431</v>
      </c>
    </row>
    <row r="16" spans="2:6" x14ac:dyDescent="0.35">
      <c r="B16" s="32" t="s">
        <v>47</v>
      </c>
      <c r="C16" s="17">
        <f>[2]TRA_Activity!$Q$185-[3]TRA_Activity!$Q$185</f>
        <v>207545.34841856593</v>
      </c>
      <c r="D16">
        <f t="shared" si="1"/>
        <v>128962.70059015718</v>
      </c>
      <c r="E16">
        <f t="shared" si="2"/>
        <v>128962700590.15718</v>
      </c>
      <c r="F16">
        <f t="shared" si="0"/>
        <v>760.23119400832763</v>
      </c>
    </row>
    <row r="17" spans="2:6" x14ac:dyDescent="0.35">
      <c r="B17" s="33" t="s">
        <v>48</v>
      </c>
      <c r="C17" s="34">
        <f>[2]TRA_Activity!$Q$186-[3]TRA_Activity!$Q$186</f>
        <v>109312.99999999999</v>
      </c>
      <c r="D17">
        <f t="shared" si="1"/>
        <v>67923.949137039672</v>
      </c>
      <c r="E17">
        <f t="shared" si="2"/>
        <v>67923949137.039673</v>
      </c>
      <c r="F17">
        <f t="shared" si="0"/>
        <v>478.31663081975677</v>
      </c>
    </row>
    <row r="18" spans="2:6" x14ac:dyDescent="0.35">
      <c r="B18" s="26" t="s">
        <v>31</v>
      </c>
      <c r="C18" s="27">
        <f>[2]TRA_Activity!$Q$188-[3]TRA_Activity!$Q$188</f>
        <v>395549.99999999994</v>
      </c>
      <c r="D18">
        <f>C18/1.46</f>
        <v>270924.65753424657</v>
      </c>
      <c r="E18">
        <f>D18*1000000</f>
        <v>270924657534.24655</v>
      </c>
      <c r="F18">
        <f>E31/E18</f>
        <v>206.53015989196234</v>
      </c>
    </row>
    <row r="19" spans="2:6" x14ac:dyDescent="0.35">
      <c r="B19" s="16" t="s">
        <v>46</v>
      </c>
      <c r="C19" s="17">
        <f>[2]TRA_Activity!$Q$189-[3]TRA_Activity!$Q$189</f>
        <v>99714.28380265797</v>
      </c>
      <c r="D19">
        <f>C19/1.46</f>
        <v>68297.454659354771</v>
      </c>
      <c r="E19">
        <f>D19*1000000</f>
        <v>68297454659.354774</v>
      </c>
      <c r="F19">
        <f>E32/E19</f>
        <v>266.98247458949857</v>
      </c>
    </row>
    <row r="20" spans="2:6" x14ac:dyDescent="0.35">
      <c r="B20" s="18" t="s">
        <v>47</v>
      </c>
      <c r="C20" s="19">
        <f>[2]TRA_Activity!$Q$190-[3]TRA_Activity!$Q$190</f>
        <v>295835.71619734197</v>
      </c>
      <c r="D20">
        <f>C20/1.46</f>
        <v>202627.20287489178</v>
      </c>
      <c r="E20">
        <f>D20*1000000</f>
        <v>202627202874.89178</v>
      </c>
      <c r="F20">
        <f>E33/E20</f>
        <v>186.1541236859193</v>
      </c>
    </row>
    <row r="22" spans="2:6" x14ac:dyDescent="0.35">
      <c r="B22" s="11" t="s">
        <v>49</v>
      </c>
      <c r="C22" s="12">
        <v>2015</v>
      </c>
    </row>
    <row r="23" spans="2:6" x14ac:dyDescent="0.35">
      <c r="E23" s="23" t="s">
        <v>41</v>
      </c>
    </row>
    <row r="24" spans="2:6" x14ac:dyDescent="0.35">
      <c r="B24" s="14" t="s">
        <v>42</v>
      </c>
      <c r="C24" s="15">
        <f>[2]TRA_Energy!$Q$181-[3]TRA_Energy!$Q$181</f>
        <v>6220.5766452753851</v>
      </c>
      <c r="E24">
        <f>C24*39652608749.183</f>
        <v>246662091909410.16</v>
      </c>
    </row>
    <row r="25" spans="2:6" x14ac:dyDescent="0.35">
      <c r="B25" s="26" t="s">
        <v>32</v>
      </c>
      <c r="C25" s="35">
        <f>[2]TRA_Energy!$Q$182-[3]TRA_Energy!$Q$182</f>
        <v>4809.4686600945624</v>
      </c>
      <c r="E25">
        <f>C25*39652608749.183</f>
        <v>190707979070187.09</v>
      </c>
    </row>
    <row r="26" spans="2:6" x14ac:dyDescent="0.35">
      <c r="B26" s="28" t="s">
        <v>44</v>
      </c>
      <c r="C26" s="36">
        <f>[2]TRA_Energy!$Q$187-[3]TRA_Energy!$Q$187</f>
        <v>465.19598096881896</v>
      </c>
      <c r="E26">
        <f t="shared" ref="E26:E32" si="3">C26*39652608749.183</f>
        <v>18446234225048.957</v>
      </c>
    </row>
    <row r="27" spans="2:6" x14ac:dyDescent="0.35">
      <c r="B27" s="30" t="s">
        <v>45</v>
      </c>
      <c r="C27" s="37">
        <f>[2]TRA_Energy!$Q$186-[3]TRA_Energy!$Q$186</f>
        <v>819.34469201526986</v>
      </c>
      <c r="E27">
        <f t="shared" si="3"/>
        <v>32489154503201.34</v>
      </c>
    </row>
    <row r="28" spans="2:6" x14ac:dyDescent="0.35">
      <c r="B28" s="32" t="s">
        <v>50</v>
      </c>
      <c r="C28" s="20">
        <f>[2]TRA_Energy!$Q$184-[3]TRA_Energy!$Q$184</f>
        <v>1052.418083100345</v>
      </c>
      <c r="E28">
        <f t="shared" si="3"/>
        <v>41731122489743.141</v>
      </c>
    </row>
    <row r="29" spans="2:6" x14ac:dyDescent="0.35">
      <c r="B29" s="32" t="s">
        <v>47</v>
      </c>
      <c r="C29" s="20">
        <f>[2]TRA_Energy!$Q$185-[3]TRA_Energy!$Q$185</f>
        <v>2472.509904010129</v>
      </c>
      <c r="E29">
        <f t="shared" si="3"/>
        <v>98041467852193.656</v>
      </c>
    </row>
    <row r="30" spans="2:6" x14ac:dyDescent="0.35">
      <c r="B30" s="33" t="s">
        <v>48</v>
      </c>
      <c r="C30" s="38">
        <f>[2]TRA_Energy!$Q$186-[3]TRA_Energy!$Q$186</f>
        <v>819.34469201526986</v>
      </c>
      <c r="E30">
        <f t="shared" si="3"/>
        <v>32489154503201.34</v>
      </c>
    </row>
    <row r="31" spans="2:6" x14ac:dyDescent="0.35">
      <c r="B31" s="26" t="s">
        <v>33</v>
      </c>
      <c r="C31" s="35">
        <f>[2]TRA_Energy!$Q$188-[3]TRA_Energy!$Q$188</f>
        <v>1411.1079851808227</v>
      </c>
      <c r="E31">
        <f t="shared" si="3"/>
        <v>55954112839223.078</v>
      </c>
    </row>
    <row r="32" spans="2:6" x14ac:dyDescent="0.35">
      <c r="B32" s="16" t="s">
        <v>50</v>
      </c>
      <c r="C32" s="20">
        <f>[2]TRA_Energy!$Q$189-[3]TRA_Energy!$Q$189</f>
        <v>459.84927671358605</v>
      </c>
      <c r="E32">
        <f t="shared" si="3"/>
        <v>18234223453118.617</v>
      </c>
    </row>
    <row r="33" spans="2:5" x14ac:dyDescent="0.35">
      <c r="B33" s="18" t="s">
        <v>47</v>
      </c>
      <c r="C33" s="21">
        <f>[2]TRA_Energy!$Q$190-[3]TRA_Energy!$Q$190</f>
        <v>951.25870846723672</v>
      </c>
      <c r="E33">
        <f>C33*39652608749.183</f>
        <v>37719889386104.469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opLeftCell="A6" workbookViewId="0">
      <selection activeCell="B20" sqref="B20"/>
    </sheetView>
  </sheetViews>
  <sheetFormatPr defaultColWidth="9.1796875" defaultRowHeight="14.5" x14ac:dyDescent="0.35"/>
  <cols>
    <col min="1" max="1" width="16.1796875" customWidth="1"/>
    <col min="2" max="2" width="18.54296875" customWidth="1"/>
    <col min="3" max="3" width="23" customWidth="1"/>
  </cols>
  <sheetData>
    <row r="1" spans="1:3" ht="29" x14ac:dyDescent="0.35">
      <c r="A1" s="4" t="s">
        <v>1</v>
      </c>
      <c r="B1" s="4" t="s">
        <v>4</v>
      </c>
      <c r="C1" s="4" t="s">
        <v>2</v>
      </c>
    </row>
    <row r="2" spans="1:3" x14ac:dyDescent="0.35">
      <c r="A2" t="s">
        <v>78</v>
      </c>
      <c r="B2" t="s">
        <v>5</v>
      </c>
      <c r="C2" s="57">
        <f>'Road Calculations'!G16</f>
        <v>2210.3175592527159</v>
      </c>
    </row>
    <row r="3" spans="1:3" x14ac:dyDescent="0.35">
      <c r="A3" t="s">
        <v>78</v>
      </c>
      <c r="B3" t="s">
        <v>6</v>
      </c>
      <c r="C3" s="57">
        <f>'Road Calculations'!G20</f>
        <v>1269.0023139808088</v>
      </c>
    </row>
    <row r="4" spans="1:3" x14ac:dyDescent="0.35">
      <c r="A4" t="s">
        <v>79</v>
      </c>
      <c r="B4" t="s">
        <v>5</v>
      </c>
      <c r="C4" s="57">
        <f>'Road Calculations'!G30</f>
        <v>17021.393296759205</v>
      </c>
    </row>
    <row r="5" spans="1:3" x14ac:dyDescent="0.35">
      <c r="A5" t="s">
        <v>79</v>
      </c>
      <c r="B5" t="s">
        <v>6</v>
      </c>
      <c r="C5">
        <f>'Road Calculations'!G33</f>
        <v>11254.564011237073</v>
      </c>
    </row>
    <row r="6" spans="1:3" x14ac:dyDescent="0.35">
      <c r="A6" t="s">
        <v>3</v>
      </c>
      <c r="B6" t="s">
        <v>5</v>
      </c>
      <c r="C6" s="56">
        <f>'Road Calculations'!G23</f>
        <v>1748.199980464995</v>
      </c>
    </row>
    <row r="7" spans="1:3" x14ac:dyDescent="0.35">
      <c r="A7" t="s">
        <v>3</v>
      </c>
      <c r="B7" t="s">
        <v>6</v>
      </c>
      <c r="C7" s="56">
        <f>'Road Calculations'!G26</f>
        <v>858.19980055662859</v>
      </c>
    </row>
    <row r="8" spans="1:3" x14ac:dyDescent="0.35">
      <c r="A8" t="s">
        <v>7</v>
      </c>
      <c r="B8" t="s">
        <v>5</v>
      </c>
      <c r="C8" s="56">
        <f>'Rail Calculations'!F15</f>
        <v>1145.2751188577431</v>
      </c>
    </row>
    <row r="9" spans="1:3" x14ac:dyDescent="0.35">
      <c r="A9" t="s">
        <v>7</v>
      </c>
      <c r="B9" t="s">
        <v>6</v>
      </c>
      <c r="C9">
        <f>'Rail Calculations'!F16</f>
        <v>760.23119400832763</v>
      </c>
    </row>
    <row r="10" spans="1:3" x14ac:dyDescent="0.35">
      <c r="A10" t="s">
        <v>76</v>
      </c>
      <c r="B10" t="s">
        <v>5</v>
      </c>
      <c r="C10">
        <f>'Rail Calculations'!F19</f>
        <v>266.98247458949857</v>
      </c>
    </row>
    <row r="11" spans="1:3" x14ac:dyDescent="0.35">
      <c r="A11" t="s">
        <v>76</v>
      </c>
      <c r="B11" t="s">
        <v>6</v>
      </c>
      <c r="C11">
        <f>'Rail Calculations'!F20</f>
        <v>186.1541236859193</v>
      </c>
    </row>
    <row r="16" spans="1:3" ht="29" x14ac:dyDescent="0.35">
      <c r="A16" s="4" t="s">
        <v>1</v>
      </c>
      <c r="B16" s="4" t="s">
        <v>9</v>
      </c>
    </row>
    <row r="17" spans="1:2" x14ac:dyDescent="0.35">
      <c r="A17" s="7" t="s">
        <v>78</v>
      </c>
      <c r="B17" s="6">
        <f>(C2-C3)/C2</f>
        <v>0.42587330554897979</v>
      </c>
    </row>
    <row r="18" spans="1:2" x14ac:dyDescent="0.35">
      <c r="A18" s="7" t="s">
        <v>79</v>
      </c>
      <c r="B18" s="6">
        <f>(C4-C5)/C4</f>
        <v>0.33879889765663951</v>
      </c>
    </row>
    <row r="19" spans="1:2" x14ac:dyDescent="0.35">
      <c r="A19" s="7" t="s">
        <v>3</v>
      </c>
      <c r="B19" s="6">
        <f>(C6-C7)/C6</f>
        <v>0.50909517781349001</v>
      </c>
    </row>
    <row r="20" spans="1:2" x14ac:dyDescent="0.35">
      <c r="A20" s="7" t="s">
        <v>7</v>
      </c>
      <c r="B20" s="6">
        <f>(C8-C9)/C8</f>
        <v>0.33620212166439506</v>
      </c>
    </row>
    <row r="21" spans="1:2" x14ac:dyDescent="0.35">
      <c r="A21" s="7" t="s">
        <v>76</v>
      </c>
      <c r="B21" s="6">
        <f>(C10-C11)/C10</f>
        <v>0.30274777783769385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F8"/>
  <sheetViews>
    <sheetView tabSelected="1" workbookViewId="0">
      <selection activeCell="D14" sqref="D14"/>
    </sheetView>
  </sheetViews>
  <sheetFormatPr defaultColWidth="9.1796875" defaultRowHeight="14.5" x14ac:dyDescent="0.35"/>
  <cols>
    <col min="1" max="1" width="16.81640625" customWidth="1"/>
    <col min="2" max="2" width="19" customWidth="1"/>
    <col min="3" max="3" width="10.54296875" customWidth="1"/>
  </cols>
  <sheetData>
    <row r="1" spans="1:6" ht="43.5" x14ac:dyDescent="0.35">
      <c r="A1" s="4" t="s">
        <v>25</v>
      </c>
      <c r="B1" s="9" t="s">
        <v>16</v>
      </c>
      <c r="C1" s="9" t="s">
        <v>17</v>
      </c>
    </row>
    <row r="2" spans="1:6" x14ac:dyDescent="0.35">
      <c r="A2" t="s">
        <v>8</v>
      </c>
      <c r="B2" s="8">
        <f>'HDVs, Rail'!$B$17</f>
        <v>0.42587330554897979</v>
      </c>
      <c r="C2" s="8">
        <f>'HDVs, Rail'!$B$17</f>
        <v>0.42587330554897979</v>
      </c>
    </row>
    <row r="3" spans="1:6" x14ac:dyDescent="0.35">
      <c r="A3" t="s">
        <v>11</v>
      </c>
      <c r="B3" s="8">
        <f>'HDVs, Rail'!$B$17</f>
        <v>0.42587330554897979</v>
      </c>
      <c r="C3" s="8">
        <f>'HDVs, Rail'!$B$17</f>
        <v>0.42587330554897979</v>
      </c>
    </row>
    <row r="4" spans="1:6" x14ac:dyDescent="0.35">
      <c r="A4" t="s">
        <v>12</v>
      </c>
      <c r="B4" s="8">
        <f>'HDVs, Rail'!$B$20</f>
        <v>0.33620212166439506</v>
      </c>
      <c r="C4" s="8">
        <f>'HDVs, Rail'!$B$20</f>
        <v>0.33620212166439506</v>
      </c>
    </row>
    <row r="5" spans="1:6" x14ac:dyDescent="0.35">
      <c r="A5" t="s">
        <v>13</v>
      </c>
      <c r="B5" s="8">
        <f>'HDVs, Rail'!$B$20</f>
        <v>0.33620212166439506</v>
      </c>
      <c r="C5" s="8">
        <f>'HDVs, Rail'!$B$20</f>
        <v>0.33620212166439506</v>
      </c>
    </row>
    <row r="6" spans="1:6" x14ac:dyDescent="0.35">
      <c r="A6" t="s">
        <v>14</v>
      </c>
      <c r="B6" s="8">
        <f>'HDVs, Rail'!$B$20</f>
        <v>0.33620212166439506</v>
      </c>
      <c r="C6" s="8">
        <f>'HDVs, Rail'!$B$20</f>
        <v>0.33620212166439506</v>
      </c>
    </row>
    <row r="7" spans="1:6" x14ac:dyDescent="0.35">
      <c r="A7" t="s">
        <v>15</v>
      </c>
      <c r="B7" s="8">
        <f>'HDVs, Rail'!$B$17</f>
        <v>0.42587330554897979</v>
      </c>
      <c r="C7" s="8">
        <f>'HDVs, Rail'!$B$17</f>
        <v>0.42587330554897979</v>
      </c>
    </row>
    <row r="8" spans="1:6" x14ac:dyDescent="0.35">
      <c r="F8" s="8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DF6F-1A0E-4F0B-9FAC-CCF79FC2FD13}">
  <dimension ref="A1:AZ12"/>
  <sheetViews>
    <sheetView workbookViewId="0">
      <selection activeCell="G17" sqref="G17"/>
    </sheetView>
  </sheetViews>
  <sheetFormatPr defaultColWidth="10.90625" defaultRowHeight="14.5" x14ac:dyDescent="0.35"/>
  <cols>
    <col min="1" max="1" width="35.453125" bestFit="1" customWidth="1"/>
    <col min="3" max="4" width="17.1796875" bestFit="1" customWidth="1"/>
  </cols>
  <sheetData>
    <row r="1" spans="1:52" s="60" customFormat="1" ht="13.5" thickBot="1" x14ac:dyDescent="0.4">
      <c r="A1" s="58" t="s">
        <v>88</v>
      </c>
      <c r="B1" s="59">
        <v>2000</v>
      </c>
      <c r="C1" s="59">
        <v>2001</v>
      </c>
      <c r="D1" s="59">
        <v>2002</v>
      </c>
      <c r="E1" s="59">
        <v>2003</v>
      </c>
      <c r="F1" s="59">
        <v>2004</v>
      </c>
      <c r="G1" s="59">
        <v>2005</v>
      </c>
      <c r="H1" s="59">
        <v>2006</v>
      </c>
      <c r="I1" s="59">
        <v>2007</v>
      </c>
      <c r="J1" s="59">
        <v>2008</v>
      </c>
      <c r="K1" s="59">
        <v>2009</v>
      </c>
      <c r="L1" s="59">
        <v>2010</v>
      </c>
      <c r="M1" s="59">
        <v>2011</v>
      </c>
      <c r="N1" s="59">
        <v>2012</v>
      </c>
      <c r="O1" s="59">
        <v>2013</v>
      </c>
      <c r="P1" s="59">
        <v>2014</v>
      </c>
      <c r="Q1" s="59">
        <v>2015</v>
      </c>
      <c r="R1" s="59">
        <v>2016</v>
      </c>
      <c r="S1" s="59">
        <v>2017</v>
      </c>
      <c r="T1" s="59">
        <v>2018</v>
      </c>
      <c r="U1" s="59">
        <v>2019</v>
      </c>
      <c r="V1" s="59">
        <v>2020</v>
      </c>
      <c r="W1" s="59">
        <v>2021</v>
      </c>
      <c r="X1" s="59">
        <v>2022</v>
      </c>
      <c r="Y1" s="59">
        <v>2023</v>
      </c>
      <c r="Z1" s="59">
        <v>2024</v>
      </c>
      <c r="AA1" s="59">
        <v>2025</v>
      </c>
      <c r="AB1" s="59">
        <v>2026</v>
      </c>
      <c r="AC1" s="59">
        <v>2027</v>
      </c>
      <c r="AD1" s="59">
        <v>2028</v>
      </c>
      <c r="AE1" s="59">
        <v>2029</v>
      </c>
      <c r="AF1" s="59">
        <v>2030</v>
      </c>
      <c r="AG1" s="59">
        <v>2031</v>
      </c>
      <c r="AH1" s="59">
        <v>2032</v>
      </c>
      <c r="AI1" s="59">
        <v>2033</v>
      </c>
      <c r="AJ1" s="59">
        <v>2034</v>
      </c>
      <c r="AK1" s="59">
        <v>2035</v>
      </c>
      <c r="AL1" s="59">
        <v>2036</v>
      </c>
      <c r="AM1" s="59">
        <v>2037</v>
      </c>
      <c r="AN1" s="59">
        <v>2038</v>
      </c>
      <c r="AO1" s="59">
        <v>2039</v>
      </c>
      <c r="AP1" s="59">
        <v>2040</v>
      </c>
      <c r="AQ1" s="59">
        <v>2041</v>
      </c>
      <c r="AR1" s="59">
        <v>2042</v>
      </c>
      <c r="AS1" s="59">
        <v>2043</v>
      </c>
      <c r="AT1" s="59">
        <v>2044</v>
      </c>
      <c r="AU1" s="59">
        <v>2045</v>
      </c>
      <c r="AV1" s="59">
        <v>2046</v>
      </c>
      <c r="AW1" s="59">
        <v>2047</v>
      </c>
      <c r="AX1" s="59">
        <v>2048</v>
      </c>
      <c r="AY1" s="59">
        <v>2049</v>
      </c>
      <c r="AZ1" s="59">
        <v>2050</v>
      </c>
    </row>
    <row r="2" spans="1:52" s="60" customFormat="1" ht="10.5" x14ac:dyDescent="0.35">
      <c r="A2" s="14" t="s">
        <v>89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</row>
    <row r="3" spans="1:52" s="60" customFormat="1" ht="10.5" x14ac:dyDescent="0.35">
      <c r="A3" s="26" t="s">
        <v>32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s="60" customFormat="1" ht="10.5" x14ac:dyDescent="0.35">
      <c r="A4" s="64" t="s">
        <v>53</v>
      </c>
      <c r="B4" s="65"/>
      <c r="C4" s="65">
        <v>5.62456222416911</v>
      </c>
      <c r="D4" s="65">
        <v>5.5889249373042729</v>
      </c>
      <c r="E4" s="65">
        <v>5.5328048784081627</v>
      </c>
      <c r="F4" s="65">
        <v>5.4657060907384434</v>
      </c>
      <c r="G4" s="65">
        <v>5.6872618623050322</v>
      </c>
      <c r="H4" s="65">
        <v>5.4062380029449955</v>
      </c>
      <c r="I4" s="65">
        <v>5.3627410411299969</v>
      </c>
      <c r="J4" s="65">
        <v>5.2082670554617723</v>
      </c>
      <c r="K4" s="65">
        <v>4.9915781341509806</v>
      </c>
      <c r="L4" s="65">
        <v>4.8302097528578569</v>
      </c>
      <c r="M4" s="65">
        <v>4.7070893694551117</v>
      </c>
      <c r="N4" s="65">
        <v>4.6113374844171231</v>
      </c>
      <c r="O4" s="65">
        <v>4.4635768985802615</v>
      </c>
      <c r="P4" s="65">
        <v>4.3056636981359198</v>
      </c>
      <c r="Q4" s="65">
        <v>4.1898922182434513</v>
      </c>
      <c r="R4" s="65">
        <v>4.0957276664550539</v>
      </c>
      <c r="S4" s="65">
        <v>4.0874348077053391</v>
      </c>
      <c r="T4" s="65">
        <v>3.999896989682429</v>
      </c>
      <c r="U4" s="65">
        <v>3.9381299958082847</v>
      </c>
      <c r="V4" s="65">
        <v>3.8870708974439228</v>
      </c>
      <c r="W4" s="65">
        <v>3.7084664199388571</v>
      </c>
      <c r="X4" s="65">
        <v>3.653775100511544</v>
      </c>
      <c r="Y4" s="65">
        <v>3.5790184138100511</v>
      </c>
      <c r="Z4" s="65">
        <v>3.560707615717575</v>
      </c>
      <c r="AA4" s="65">
        <v>3.5365329740516591</v>
      </c>
      <c r="AB4" s="65">
        <v>3.5238449310195574</v>
      </c>
      <c r="AC4" s="65">
        <v>3.5021088815689403</v>
      </c>
      <c r="AD4" s="65">
        <v>3.4921534931337459</v>
      </c>
      <c r="AE4" s="65">
        <v>3.4656681340431383</v>
      </c>
      <c r="AF4" s="65">
        <v>3.415701565651148</v>
      </c>
      <c r="AG4" s="65">
        <v>3.3654303620543256</v>
      </c>
      <c r="AH4" s="65">
        <v>3.3122556246051365</v>
      </c>
      <c r="AI4" s="65">
        <v>3.2624043972406787</v>
      </c>
      <c r="AJ4" s="65">
        <v>3.2120932631383061</v>
      </c>
      <c r="AK4" s="65">
        <v>3.1642582254190694</v>
      </c>
      <c r="AL4" s="65">
        <v>3.117554742141365</v>
      </c>
      <c r="AM4" s="65">
        <v>3.0737396833455062</v>
      </c>
      <c r="AN4" s="65">
        <v>3.032064512161432</v>
      </c>
      <c r="AO4" s="65">
        <v>2.9937949236356185</v>
      </c>
      <c r="AP4" s="65">
        <v>2.9577312518187489</v>
      </c>
      <c r="AQ4" s="65">
        <v>2.9252288954403367</v>
      </c>
      <c r="AR4" s="65">
        <v>2.8937592482291046</v>
      </c>
      <c r="AS4" s="65">
        <v>2.8647274273561267</v>
      </c>
      <c r="AT4" s="65">
        <v>2.8351456117770479</v>
      </c>
      <c r="AU4" s="65">
        <v>2.8075087087388688</v>
      </c>
      <c r="AV4" s="65">
        <v>2.779367343845994</v>
      </c>
      <c r="AW4" s="65">
        <v>2.7534876126108059</v>
      </c>
      <c r="AX4" s="65">
        <v>2.7267443754494978</v>
      </c>
      <c r="AY4" s="65">
        <v>2.7019933675062915</v>
      </c>
      <c r="AZ4" s="65">
        <v>2.6761265902205076</v>
      </c>
    </row>
    <row r="5" spans="1:52" s="60" customFormat="1" ht="10.5" x14ac:dyDescent="0.35">
      <c r="A5" s="66" t="s">
        <v>92</v>
      </c>
      <c r="B5" s="67"/>
      <c r="C5" s="67">
        <v>0</v>
      </c>
      <c r="D5" s="67">
        <v>0</v>
      </c>
      <c r="E5" s="67">
        <v>2.3474127059986687</v>
      </c>
      <c r="F5" s="67">
        <v>2.3239385789386815</v>
      </c>
      <c r="G5" s="67">
        <v>2.3006991931492946</v>
      </c>
      <c r="H5" s="67">
        <v>2.3842691597485972</v>
      </c>
      <c r="I5" s="67">
        <v>2.3615879713236287</v>
      </c>
      <c r="J5" s="67">
        <v>2.3991447681669786</v>
      </c>
      <c r="K5" s="67">
        <v>2.3943639721591246</v>
      </c>
      <c r="L5" s="67">
        <v>2.2250298682014038</v>
      </c>
      <c r="M5" s="67">
        <v>2.2907688583612771</v>
      </c>
      <c r="N5" s="67">
        <v>2.2938538768890688</v>
      </c>
      <c r="O5" s="67">
        <v>2.2837271754554456</v>
      </c>
      <c r="P5" s="67">
        <v>2.2731989248120175</v>
      </c>
      <c r="Q5" s="67">
        <v>2.250314764131041</v>
      </c>
      <c r="R5" s="67">
        <v>2.2289084929349023</v>
      </c>
      <c r="S5" s="67">
        <v>2.2205611649509156</v>
      </c>
      <c r="T5" s="67">
        <v>2.2081249669476111</v>
      </c>
      <c r="U5" s="67">
        <v>2.1996088028164418</v>
      </c>
      <c r="V5" s="67">
        <v>2.1991248006364512</v>
      </c>
      <c r="W5" s="67">
        <v>2.1917432697443422</v>
      </c>
      <c r="X5" s="67">
        <v>2.1816427940693188</v>
      </c>
      <c r="Y5" s="67">
        <v>2.1748896162057809</v>
      </c>
      <c r="Z5" s="67">
        <v>2.1664828154445099</v>
      </c>
      <c r="AA5" s="67">
        <v>2.1571056690822585</v>
      </c>
      <c r="AB5" s="67">
        <v>2.1461710021110196</v>
      </c>
      <c r="AC5" s="67">
        <v>2.134558861583336</v>
      </c>
      <c r="AD5" s="67">
        <v>2.1209268647580579</v>
      </c>
      <c r="AE5" s="67">
        <v>2.1074110416682021</v>
      </c>
      <c r="AF5" s="67">
        <v>2.093619422661837</v>
      </c>
      <c r="AG5" s="67">
        <v>2.0787008715147128</v>
      </c>
      <c r="AH5" s="67">
        <v>2.0646886388080476</v>
      </c>
      <c r="AI5" s="67">
        <v>2.0515820365663497</v>
      </c>
      <c r="AJ5" s="67">
        <v>2.0389729863050374</v>
      </c>
      <c r="AK5" s="67">
        <v>2.0266508272652528</v>
      </c>
      <c r="AL5" s="67">
        <v>2.014730526112289</v>
      </c>
      <c r="AM5" s="67">
        <v>2.0031612322682966</v>
      </c>
      <c r="AN5" s="67">
        <v>1.991466966321233</v>
      </c>
      <c r="AO5" s="67">
        <v>1.9796539308638987</v>
      </c>
      <c r="AP5" s="67">
        <v>1.9679286429330767</v>
      </c>
      <c r="AQ5" s="67">
        <v>1.9571021903959991</v>
      </c>
      <c r="AR5" s="67">
        <v>1.9465546033028422</v>
      </c>
      <c r="AS5" s="67">
        <v>1.9361967225135261</v>
      </c>
      <c r="AT5" s="67">
        <v>1.9262120345847218</v>
      </c>
      <c r="AU5" s="67">
        <v>1.916466616754811</v>
      </c>
      <c r="AV5" s="67">
        <v>1.9068615530390907</v>
      </c>
      <c r="AW5" s="67">
        <v>1.8973469717536524</v>
      </c>
      <c r="AX5" s="67">
        <v>1.8879338903067377</v>
      </c>
      <c r="AY5" s="67">
        <v>1.8786519929831242</v>
      </c>
      <c r="AZ5" s="67">
        <v>1.8695322552478311</v>
      </c>
    </row>
    <row r="6" spans="1:52" s="60" customFormat="1" ht="10.5" x14ac:dyDescent="0.35">
      <c r="A6" s="68" t="s">
        <v>91</v>
      </c>
      <c r="B6" s="61"/>
      <c r="C6" s="61">
        <v>4.9996395082112164</v>
      </c>
      <c r="D6" s="61">
        <v>5.0215854781086362</v>
      </c>
      <c r="E6" s="61">
        <v>5.0240510693088796</v>
      </c>
      <c r="F6" s="61">
        <v>4.960824704172639</v>
      </c>
      <c r="G6" s="61">
        <v>5.1680760679352789</v>
      </c>
      <c r="H6" s="61">
        <v>5.0256091607470834</v>
      </c>
      <c r="I6" s="61">
        <v>4.9887278403166651</v>
      </c>
      <c r="J6" s="61">
        <v>4.8412720006200596</v>
      </c>
      <c r="K6" s="61">
        <v>4.6666574079139496</v>
      </c>
      <c r="L6" s="61">
        <v>4.5559080563408614</v>
      </c>
      <c r="M6" s="61">
        <v>4.4491637146593801</v>
      </c>
      <c r="N6" s="61">
        <v>4.3565587327550608</v>
      </c>
      <c r="O6" s="61">
        <v>4.2455579894490878</v>
      </c>
      <c r="P6" s="61">
        <v>4.0807308286652137</v>
      </c>
      <c r="Q6" s="61">
        <v>3.9471557720441846</v>
      </c>
      <c r="R6" s="61">
        <v>3.8365748254552012</v>
      </c>
      <c r="S6" s="61">
        <v>3.8326726105308118</v>
      </c>
      <c r="T6" s="61">
        <v>3.7651252420272172</v>
      </c>
      <c r="U6" s="61">
        <v>3.7160595540365935</v>
      </c>
      <c r="V6" s="61">
        <v>3.6751368421085733</v>
      </c>
      <c r="W6" s="61">
        <v>3.6471474343708712</v>
      </c>
      <c r="X6" s="61">
        <v>3.6231811448795219</v>
      </c>
      <c r="Y6" s="61">
        <v>3.587899885269247</v>
      </c>
      <c r="Z6" s="61">
        <v>3.5587976008228153</v>
      </c>
      <c r="AA6" s="61">
        <v>3.5299812714548597</v>
      </c>
      <c r="AB6" s="61">
        <v>3.5019263135400007</v>
      </c>
      <c r="AC6" s="61">
        <v>3.4759254020529178</v>
      </c>
      <c r="AD6" s="61">
        <v>3.4510881801889428</v>
      </c>
      <c r="AE6" s="61">
        <v>3.4252426802451112</v>
      </c>
      <c r="AF6" s="61">
        <v>3.3986449678988921</v>
      </c>
      <c r="AG6" s="61">
        <v>3.3740366481571598</v>
      </c>
      <c r="AH6" s="61">
        <v>3.3493287607590037</v>
      </c>
      <c r="AI6" s="61">
        <v>3.3262301685312123</v>
      </c>
      <c r="AJ6" s="61">
        <v>3.3031670584935462</v>
      </c>
      <c r="AK6" s="61">
        <v>3.2805995005176225</v>
      </c>
      <c r="AL6" s="61">
        <v>3.2584319550387146</v>
      </c>
      <c r="AM6" s="61">
        <v>3.2367025281054778</v>
      </c>
      <c r="AN6" s="61">
        <v>3.2153821045494104</v>
      </c>
      <c r="AO6" s="61">
        <v>3.194213319800812</v>
      </c>
      <c r="AP6" s="61">
        <v>3.1737226319073635</v>
      </c>
      <c r="AQ6" s="61">
        <v>3.1535059566448695</v>
      </c>
      <c r="AR6" s="61">
        <v>3.133416836108704</v>
      </c>
      <c r="AS6" s="61">
        <v>3.1138611447377125</v>
      </c>
      <c r="AT6" s="61">
        <v>3.0945826541721466</v>
      </c>
      <c r="AU6" s="61">
        <v>3.0753727811902598</v>
      </c>
      <c r="AV6" s="61">
        <v>3.0565040648941997</v>
      </c>
      <c r="AW6" s="61">
        <v>3.0379873137553348</v>
      </c>
      <c r="AX6" s="61">
        <v>3.0195650003181647</v>
      </c>
      <c r="AY6" s="61">
        <v>3.0014406780988829</v>
      </c>
      <c r="AZ6" s="61">
        <v>2.9835845098402354</v>
      </c>
    </row>
    <row r="7" spans="1:52" x14ac:dyDescent="0.35">
      <c r="C7" s="69">
        <f>(C6-C5)/C6</f>
        <v>1</v>
      </c>
      <c r="D7" s="69">
        <f>(D6-D5)/D6</f>
        <v>1</v>
      </c>
      <c r="E7" s="69">
        <f t="shared" ref="E7:N7" si="0">(E6-E5)/E6</f>
        <v>0.53276495926989365</v>
      </c>
      <c r="F7" s="69">
        <f t="shared" si="0"/>
        <v>0.53154188718178752</v>
      </c>
      <c r="G7" s="69">
        <f t="shared" si="0"/>
        <v>0.55482482012528556</v>
      </c>
      <c r="H7" s="69">
        <f t="shared" si="0"/>
        <v>0.52557608769676734</v>
      </c>
      <c r="I7" s="69">
        <f t="shared" si="0"/>
        <v>0.52661519190557315</v>
      </c>
      <c r="J7" s="69">
        <f t="shared" si="0"/>
        <v>0.50443917056102172</v>
      </c>
      <c r="K7" s="69">
        <f t="shared" si="0"/>
        <v>0.48692098800768124</v>
      </c>
      <c r="L7" s="69">
        <f t="shared" si="0"/>
        <v>0.51161659965796891</v>
      </c>
      <c r="M7" s="69">
        <f t="shared" si="0"/>
        <v>0.48512372093355205</v>
      </c>
      <c r="N7" s="69">
        <f t="shared" si="0"/>
        <v>0.47347114601196943</v>
      </c>
      <c r="O7" s="69">
        <f t="shared" ref="O7" si="1">(O6-O5)/O6</f>
        <v>0.46209021732104838</v>
      </c>
      <c r="P7" s="69">
        <f t="shared" ref="P7" si="2">(P6-P5)/P6</f>
        <v>0.44294318340139843</v>
      </c>
      <c r="Q7" s="70">
        <f t="shared" ref="Q7" si="3">(Q6-Q5)/Q6</f>
        <v>0.42988954728644263</v>
      </c>
      <c r="R7" s="69">
        <f t="shared" ref="R7" si="4">(R6-R5)/R6</f>
        <v>0.41903687681356583</v>
      </c>
      <c r="S7" s="69">
        <f t="shared" ref="S7" si="5">(S6-S5)/S6</f>
        <v>0.42062331156342214</v>
      </c>
      <c r="T7" s="69">
        <f t="shared" ref="T7" si="6">(T6-T5)/T6</f>
        <v>0.41353213372559333</v>
      </c>
      <c r="U7" s="69">
        <f t="shared" ref="U7" si="7">(U6-U5)/U6</f>
        <v>0.40808031442146758</v>
      </c>
      <c r="V7" s="69">
        <f t="shared" ref="V7" si="8">(V6-V5)/V6</f>
        <v>0.40162097491457621</v>
      </c>
      <c r="W7" s="69">
        <f t="shared" ref="W7" si="9">(W6-W5)/W6</f>
        <v>0.39905273664309232</v>
      </c>
      <c r="X7" s="69">
        <f t="shared" ref="X7" si="10">(X6-X5)/X6</f>
        <v>0.39786538215111439</v>
      </c>
      <c r="Y7" s="69">
        <f t="shared" ref="Y7" si="11">(Y6-Y5)/Y6</f>
        <v>0.39382655989505944</v>
      </c>
      <c r="Z7" s="69">
        <f t="shared" ref="Z7" si="12">(Z6-Z5)/Z6</f>
        <v>0.39123179836256883</v>
      </c>
      <c r="AA7" s="69">
        <f t="shared" ref="AA7" si="13">(AA6-AA5)/AA6</f>
        <v>0.38891866466101083</v>
      </c>
      <c r="AB7" s="69">
        <f t="shared" ref="AB7" si="14">(AB6-AB5)/AB6</f>
        <v>0.38714558504187524</v>
      </c>
      <c r="AC7" s="69">
        <f t="shared" ref="AC7" si="15">(AC6-AC5)/AC6</f>
        <v>0.38590199308574252</v>
      </c>
      <c r="AD7" s="69">
        <f t="shared" ref="AD7" si="16">(AD6-AD5)/AD6</f>
        <v>0.385432433476116</v>
      </c>
      <c r="AE7" s="69">
        <f t="shared" ref="AE7" si="17">(AE6-AE5)/AE6</f>
        <v>0.38474110058753697</v>
      </c>
      <c r="AF7" s="69">
        <f t="shared" ref="AF7" si="18">(AF6-AF5)/AF6</f>
        <v>0.3839840752898197</v>
      </c>
      <c r="AG7" s="69">
        <f t="shared" ref="AG7" si="19">(AG6-AG5)/AG6</f>
        <v>0.3839127762141934</v>
      </c>
      <c r="AH7" s="69">
        <f t="shared" ref="AH7" si="20">(AH6-AH5)/AH6</f>
        <v>0.38355151545644001</v>
      </c>
      <c r="AI7" s="69">
        <f t="shared" ref="AI7" si="21">(AI6-AI5)/AI6</f>
        <v>0.38321104294707248</v>
      </c>
      <c r="AJ7" s="69">
        <f t="shared" ref="AJ7" si="22">(AJ6-AJ5)/AJ6</f>
        <v>0.3827218090401584</v>
      </c>
      <c r="AK7" s="69">
        <f t="shared" ref="AK7" si="23">(AK6-AK5)/AK6</f>
        <v>0.38223156257096241</v>
      </c>
      <c r="AL7" s="69">
        <f t="shared" ref="AL7" si="24">(AL6-AL5)/AL6</f>
        <v>0.38168709553784397</v>
      </c>
      <c r="AM7" s="69">
        <f t="shared" ref="AM7" si="25">(AM6-AM5)/AM6</f>
        <v>0.38111049289389082</v>
      </c>
      <c r="AN7" s="69">
        <f t="shared" ref="AN7" si="26">(AN6-AN5)/AN6</f>
        <v>0.38064376128002725</v>
      </c>
      <c r="AO7" s="69">
        <f t="shared" ref="AO7" si="27">(AO6-AO5)/AO6</f>
        <v>0.38023740662776145</v>
      </c>
      <c r="AP7" s="69">
        <f t="shared" ref="AP7" si="28">(AP6-AP5)/AP6</f>
        <v>0.37993048820703695</v>
      </c>
      <c r="AQ7" s="69">
        <f t="shared" ref="AQ7" si="29">(AQ6-AQ5)/AQ6</f>
        <v>0.37938845928858439</v>
      </c>
      <c r="AR7" s="69">
        <f t="shared" ref="AR7" si="30">(AR6-AR5)/AR6</f>
        <v>0.37877572467498138</v>
      </c>
      <c r="AS7" s="69">
        <f t="shared" ref="AS7" si="31">(AS6-AS5)/AS6</f>
        <v>0.37820068637754994</v>
      </c>
      <c r="AT7" s="69">
        <f t="shared" ref="AT7" si="32">(AT6-AT5)/AT6</f>
        <v>0.3775535347269578</v>
      </c>
      <c r="AU7" s="69">
        <f t="shared" ref="AU7" si="33">(AU6-AU5)/AU6</f>
        <v>0.37683436997413955</v>
      </c>
      <c r="AV7" s="69">
        <f t="shared" ref="AV7" si="34">(AV6-AV5)/AV6</f>
        <v>0.37612988153997551</v>
      </c>
      <c r="AW7" s="69">
        <f t="shared" ref="AW7" si="35">(AW6-AW5)/AW6</f>
        <v>0.3754592182913718</v>
      </c>
      <c r="AX7" s="69">
        <f t="shared" ref="AX7" si="36">(AX6-AX5)/AX6</f>
        <v>0.37476626927792234</v>
      </c>
      <c r="AY7" s="69">
        <f t="shared" ref="AY7" si="37">(AY6-AY5)/AY6</f>
        <v>0.37408325052319036</v>
      </c>
      <c r="AZ7" s="69">
        <f t="shared" ref="AZ7" si="38">(AZ6-AZ5)/AZ6</f>
        <v>0.3733938994917424</v>
      </c>
    </row>
    <row r="8" spans="1:52" s="60" customFormat="1" ht="10.5" x14ac:dyDescent="0.35">
      <c r="A8" s="62" t="s">
        <v>33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</row>
    <row r="9" spans="1:52" s="60" customFormat="1" ht="10.5" x14ac:dyDescent="0.35">
      <c r="A9" s="64" t="s">
        <v>90</v>
      </c>
      <c r="B9" s="65"/>
      <c r="C9" s="65">
        <v>7.0408969573040423</v>
      </c>
      <c r="D9" s="65">
        <v>7.0655214327130524</v>
      </c>
      <c r="E9" s="65">
        <v>7.0025872242834533</v>
      </c>
      <c r="F9" s="65">
        <v>6.9438641770472556</v>
      </c>
      <c r="G9" s="65">
        <v>7.7595849977150406</v>
      </c>
      <c r="H9" s="65">
        <v>6.9771406227107677</v>
      </c>
      <c r="I9" s="65">
        <v>6.8755413798865002</v>
      </c>
      <c r="J9" s="65">
        <v>6.8588814721568818</v>
      </c>
      <c r="K9" s="65">
        <v>6.6659365081864337</v>
      </c>
      <c r="L9" s="65">
        <v>6.5355467039739574</v>
      </c>
      <c r="M9" s="65">
        <v>6.4438768553243486</v>
      </c>
      <c r="N9" s="65">
        <v>6.3557221753455</v>
      </c>
      <c r="O9" s="65">
        <v>6.0554188029041525</v>
      </c>
      <c r="P9" s="65">
        <v>5.843887923131291</v>
      </c>
      <c r="Q9" s="65">
        <v>5.7713092964155468</v>
      </c>
      <c r="R9" s="65">
        <v>5.5887348475851892</v>
      </c>
      <c r="S9" s="65">
        <v>5.4894877421490076</v>
      </c>
      <c r="T9" s="65">
        <v>5.3122659937784427</v>
      </c>
      <c r="U9" s="65">
        <v>5.2337410991423008</v>
      </c>
      <c r="V9" s="65">
        <v>5.0827367456795738</v>
      </c>
      <c r="W9" s="65">
        <v>5.0635164634481091</v>
      </c>
      <c r="X9" s="65">
        <v>5.0321578717081517</v>
      </c>
      <c r="Y9" s="65">
        <v>5.0069630056328389</v>
      </c>
      <c r="Z9" s="65">
        <v>4.9576246649720188</v>
      </c>
      <c r="AA9" s="65">
        <v>4.8889281088282939</v>
      </c>
      <c r="AB9" s="65">
        <v>4.8248868141904042</v>
      </c>
      <c r="AC9" s="65">
        <v>4.7553266080791863</v>
      </c>
      <c r="AD9" s="65">
        <v>4.6853319946500473</v>
      </c>
      <c r="AE9" s="65">
        <v>4.6153809043138887</v>
      </c>
      <c r="AF9" s="65">
        <v>4.5433134646548599</v>
      </c>
      <c r="AG9" s="65">
        <v>4.4722195155736451</v>
      </c>
      <c r="AH9" s="65">
        <v>4.3987596968622924</v>
      </c>
      <c r="AI9" s="65">
        <v>4.3297242761227492</v>
      </c>
      <c r="AJ9" s="65">
        <v>4.2592079135493268</v>
      </c>
      <c r="AK9" s="65">
        <v>4.1922158543229457</v>
      </c>
      <c r="AL9" s="65">
        <v>4.1271279378107497</v>
      </c>
      <c r="AM9" s="65">
        <v>4.0661719381103785</v>
      </c>
      <c r="AN9" s="65">
        <v>4.0086120511838343</v>
      </c>
      <c r="AO9" s="65">
        <v>3.9563440793382219</v>
      </c>
      <c r="AP9" s="65">
        <v>3.9075206881048046</v>
      </c>
      <c r="AQ9" s="65">
        <v>3.863537341077647</v>
      </c>
      <c r="AR9" s="65">
        <v>3.8218946300012306</v>
      </c>
      <c r="AS9" s="65">
        <v>3.7843162064497626</v>
      </c>
      <c r="AT9" s="65">
        <v>3.7467270283346328</v>
      </c>
      <c r="AU9" s="65">
        <v>3.7114523350294211</v>
      </c>
      <c r="AV9" s="65">
        <v>3.6770167860282923</v>
      </c>
      <c r="AW9" s="65">
        <v>3.6442513974105273</v>
      </c>
      <c r="AX9" s="65">
        <v>3.6113863556984218</v>
      </c>
      <c r="AY9" s="65">
        <v>3.5799248658436271</v>
      </c>
      <c r="AZ9" s="65">
        <v>3.5481194766117863</v>
      </c>
    </row>
    <row r="10" spans="1:52" s="60" customFormat="1" ht="10.5" x14ac:dyDescent="0.35">
      <c r="A10" s="66" t="s">
        <v>92</v>
      </c>
      <c r="B10" s="67"/>
      <c r="C10" s="67">
        <v>3.7404453554890948</v>
      </c>
      <c r="D10" s="67">
        <v>3.6836130411665291</v>
      </c>
      <c r="E10" s="67">
        <v>3.6455974269545517</v>
      </c>
      <c r="F10" s="67">
        <v>3.848890926002666</v>
      </c>
      <c r="G10" s="67">
        <v>3.6589317411141047</v>
      </c>
      <c r="H10" s="67">
        <v>3.5476378890003653</v>
      </c>
      <c r="I10" s="67">
        <v>3.5482674820667182</v>
      </c>
      <c r="J10" s="67">
        <v>3.52778995850896</v>
      </c>
      <c r="K10" s="67">
        <v>3.5060502803818219</v>
      </c>
      <c r="L10" s="67">
        <v>3.5373244047541443</v>
      </c>
      <c r="M10" s="67">
        <v>3.5533027972541613</v>
      </c>
      <c r="N10" s="67">
        <v>3.4359310409553387</v>
      </c>
      <c r="O10" s="67">
        <v>3.3893444577958038</v>
      </c>
      <c r="P10" s="67">
        <v>3.4054112140276276</v>
      </c>
      <c r="Q10" s="67">
        <v>3.3432350800428425</v>
      </c>
      <c r="R10" s="67">
        <v>3.2784019540509228</v>
      </c>
      <c r="S10" s="67">
        <v>3.2664782571996769</v>
      </c>
      <c r="T10" s="67">
        <v>3.2495086292413036</v>
      </c>
      <c r="U10" s="67">
        <v>3.2363618088906536</v>
      </c>
      <c r="V10" s="67">
        <v>3.2291359193958264</v>
      </c>
      <c r="W10" s="67">
        <v>3.2153265518214686</v>
      </c>
      <c r="X10" s="67">
        <v>3.2074524998622738</v>
      </c>
      <c r="Y10" s="67">
        <v>3.1958470697248713</v>
      </c>
      <c r="Z10" s="67">
        <v>3.1775641188101869</v>
      </c>
      <c r="AA10" s="67">
        <v>3.1538459637451783</v>
      </c>
      <c r="AB10" s="67">
        <v>3.125237074600046</v>
      </c>
      <c r="AC10" s="67">
        <v>3.0900832025121794</v>
      </c>
      <c r="AD10" s="67">
        <v>3.0502054580599069</v>
      </c>
      <c r="AE10" s="67">
        <v>3.0078337927969692</v>
      </c>
      <c r="AF10" s="67">
        <v>2.9661549871350799</v>
      </c>
      <c r="AG10" s="67">
        <v>2.9256126366409121</v>
      </c>
      <c r="AH10" s="67">
        <v>2.8897246923676643</v>
      </c>
      <c r="AI10" s="67">
        <v>2.8571543505870962</v>
      </c>
      <c r="AJ10" s="67">
        <v>2.8274176478426241</v>
      </c>
      <c r="AK10" s="67">
        <v>2.800543755111605</v>
      </c>
      <c r="AL10" s="67">
        <v>2.7756732130126225</v>
      </c>
      <c r="AM10" s="67">
        <v>2.7535764060556338</v>
      </c>
      <c r="AN10" s="67">
        <v>2.7320585729613214</v>
      </c>
      <c r="AO10" s="67">
        <v>2.7115673581354076</v>
      </c>
      <c r="AP10" s="67">
        <v>2.6913563527822992</v>
      </c>
      <c r="AQ10" s="67">
        <v>2.6733853093244808</v>
      </c>
      <c r="AR10" s="67">
        <v>2.6561558728977088</v>
      </c>
      <c r="AS10" s="67">
        <v>2.6390824798737635</v>
      </c>
      <c r="AT10" s="67">
        <v>2.6227723014950142</v>
      </c>
      <c r="AU10" s="67">
        <v>2.6077480425303672</v>
      </c>
      <c r="AV10" s="67">
        <v>2.5924526072223131</v>
      </c>
      <c r="AW10" s="67">
        <v>2.5777240193680613</v>
      </c>
      <c r="AX10" s="67">
        <v>2.5630928556782706</v>
      </c>
      <c r="AY10" s="67">
        <v>2.5495741124625075</v>
      </c>
      <c r="AZ10" s="67">
        <v>2.5348496256597066</v>
      </c>
    </row>
    <row r="11" spans="1:52" s="60" customFormat="1" ht="10.5" x14ac:dyDescent="0.35">
      <c r="A11" s="68" t="s">
        <v>91</v>
      </c>
      <c r="B11" s="61"/>
      <c r="C11" s="61">
        <v>6.9801481979099398</v>
      </c>
      <c r="D11" s="61">
        <v>7.0272742244581439</v>
      </c>
      <c r="E11" s="61">
        <v>6.9903399883987376</v>
      </c>
      <c r="F11" s="61">
        <v>6.9254988424255384</v>
      </c>
      <c r="G11" s="61">
        <v>7.7040177891117061</v>
      </c>
      <c r="H11" s="61">
        <v>6.9689910025458079</v>
      </c>
      <c r="I11" s="61">
        <v>6.8753492902978195</v>
      </c>
      <c r="J11" s="61">
        <v>6.870079549277305</v>
      </c>
      <c r="K11" s="61">
        <v>6.6596060961488366</v>
      </c>
      <c r="L11" s="61">
        <v>6.5336123610531143</v>
      </c>
      <c r="M11" s="61">
        <v>6.4240293316307664</v>
      </c>
      <c r="N11" s="61">
        <v>6.3428178846910077</v>
      </c>
      <c r="O11" s="61">
        <v>6.0491156702769899</v>
      </c>
      <c r="P11" s="61">
        <v>5.8408333387208193</v>
      </c>
      <c r="Q11" s="61">
        <v>5.7574690323872968</v>
      </c>
      <c r="R11" s="61">
        <v>5.5999636274743763</v>
      </c>
      <c r="S11" s="61">
        <v>5.5127275638101203</v>
      </c>
      <c r="T11" s="61">
        <v>5.3360340552102716</v>
      </c>
      <c r="U11" s="61">
        <v>5.2624767996585557</v>
      </c>
      <c r="V11" s="61">
        <v>5.2381180700037921</v>
      </c>
      <c r="W11" s="61">
        <v>5.2108330240283545</v>
      </c>
      <c r="X11" s="61">
        <v>5.1637176114668479</v>
      </c>
      <c r="Y11" s="61">
        <v>5.1254225116583711</v>
      </c>
      <c r="Z11" s="61">
        <v>5.0836292409069976</v>
      </c>
      <c r="AA11" s="61">
        <v>5.0402403362063692</v>
      </c>
      <c r="AB11" s="61">
        <v>5.0033215405828821</v>
      </c>
      <c r="AC11" s="61">
        <v>4.9605203891188339</v>
      </c>
      <c r="AD11" s="61">
        <v>4.9189050753520078</v>
      </c>
      <c r="AE11" s="61">
        <v>4.8779969355839636</v>
      </c>
      <c r="AF11" s="61">
        <v>4.8372766211795817</v>
      </c>
      <c r="AG11" s="61">
        <v>4.800929174283584</v>
      </c>
      <c r="AH11" s="61">
        <v>4.7663976553686744</v>
      </c>
      <c r="AI11" s="61">
        <v>4.7357434855518985</v>
      </c>
      <c r="AJ11" s="61">
        <v>4.702490252654413</v>
      </c>
      <c r="AK11" s="61">
        <v>4.6700180380021985</v>
      </c>
      <c r="AL11" s="61">
        <v>4.6377355555717612</v>
      </c>
      <c r="AM11" s="61">
        <v>4.6057761251437022</v>
      </c>
      <c r="AN11" s="61">
        <v>4.5743077797001321</v>
      </c>
      <c r="AO11" s="61">
        <v>4.543123012227098</v>
      </c>
      <c r="AP11" s="61">
        <v>4.5124320236961992</v>
      </c>
      <c r="AQ11" s="61">
        <v>4.4819175414773786</v>
      </c>
      <c r="AR11" s="61">
        <v>4.4523522518258343</v>
      </c>
      <c r="AS11" s="61">
        <v>4.4231929401812744</v>
      </c>
      <c r="AT11" s="61">
        <v>4.3946397244793962</v>
      </c>
      <c r="AU11" s="61">
        <v>4.3665182323158449</v>
      </c>
      <c r="AV11" s="61">
        <v>4.3394008827214412</v>
      </c>
      <c r="AW11" s="61">
        <v>4.3120414766395561</v>
      </c>
      <c r="AX11" s="61">
        <v>4.2850978401105886</v>
      </c>
      <c r="AY11" s="61">
        <v>4.258833681127018</v>
      </c>
      <c r="AZ11" s="61">
        <v>4.2319118753055029</v>
      </c>
    </row>
    <row r="12" spans="1:52" x14ac:dyDescent="0.35">
      <c r="C12" s="69">
        <f>(C11-C10)/C11</f>
        <v>0.46413095403775334</v>
      </c>
      <c r="D12" s="69">
        <f t="shared" ref="D12:AZ12" si="39">(D11-D10)/D11</f>
        <v>0.47581196869394071</v>
      </c>
      <c r="E12" s="69">
        <f t="shared" si="39"/>
        <v>0.4784806700382479</v>
      </c>
      <c r="F12" s="69">
        <f t="shared" si="39"/>
        <v>0.44424351031229725</v>
      </c>
      <c r="G12" s="69">
        <f t="shared" si="39"/>
        <v>0.52506187793525472</v>
      </c>
      <c r="H12" s="69">
        <f t="shared" si="39"/>
        <v>0.49093952227741505</v>
      </c>
      <c r="I12" s="69">
        <f t="shared" si="39"/>
        <v>0.48391458640888663</v>
      </c>
      <c r="J12" s="69">
        <f t="shared" si="39"/>
        <v>0.48649940176019296</v>
      </c>
      <c r="K12" s="69">
        <f t="shared" si="39"/>
        <v>0.47353488633369395</v>
      </c>
      <c r="L12" s="69">
        <f t="shared" si="39"/>
        <v>0.45859591765190305</v>
      </c>
      <c r="M12" s="69">
        <f t="shared" si="39"/>
        <v>0.44687319845220247</v>
      </c>
      <c r="N12" s="69">
        <f t="shared" si="39"/>
        <v>0.45829580741261955</v>
      </c>
      <c r="O12" s="69">
        <f t="shared" si="39"/>
        <v>0.43969587580384206</v>
      </c>
      <c r="P12" s="69">
        <f t="shared" si="39"/>
        <v>0.41696483762821507</v>
      </c>
      <c r="Q12" s="69">
        <f t="shared" si="39"/>
        <v>0.41932209079436561</v>
      </c>
      <c r="R12" s="69">
        <f t="shared" si="39"/>
        <v>0.41456727719327963</v>
      </c>
      <c r="S12" s="69">
        <f t="shared" si="39"/>
        <v>0.4074660466366215</v>
      </c>
      <c r="T12" s="69">
        <f t="shared" si="39"/>
        <v>0.39102550777981243</v>
      </c>
      <c r="U12" s="69">
        <f t="shared" si="39"/>
        <v>0.38501167186131102</v>
      </c>
      <c r="V12" s="69">
        <f t="shared" si="39"/>
        <v>0.38353128428174421</v>
      </c>
      <c r="W12" s="69">
        <f t="shared" si="39"/>
        <v>0.38295344775108792</v>
      </c>
      <c r="X12" s="69">
        <f t="shared" si="39"/>
        <v>0.37884819790694585</v>
      </c>
      <c r="Y12" s="69">
        <f t="shared" si="39"/>
        <v>0.37647148845669903</v>
      </c>
      <c r="Z12" s="69">
        <f t="shared" si="39"/>
        <v>0.37494180471680888</v>
      </c>
      <c r="AA12" s="69">
        <f t="shared" si="39"/>
        <v>0.3742667505178971</v>
      </c>
      <c r="AB12" s="69">
        <f t="shared" si="39"/>
        <v>0.37536753349736568</v>
      </c>
      <c r="AC12" s="69">
        <f t="shared" si="39"/>
        <v>0.3770647109342718</v>
      </c>
      <c r="AD12" s="69">
        <f t="shared" si="39"/>
        <v>0.37990154082377214</v>
      </c>
      <c r="AE12" s="69">
        <f t="shared" si="39"/>
        <v>0.38338751899259038</v>
      </c>
      <c r="AF12" s="69">
        <f t="shared" si="39"/>
        <v>0.38681303150040325</v>
      </c>
      <c r="AG12" s="69">
        <f t="shared" si="39"/>
        <v>0.39061533081718813</v>
      </c>
      <c r="AH12" s="69">
        <f t="shared" si="39"/>
        <v>0.39372983512762577</v>
      </c>
      <c r="AI12" s="69">
        <f t="shared" si="39"/>
        <v>0.3966830426301845</v>
      </c>
      <c r="AJ12" s="69">
        <f t="shared" si="39"/>
        <v>0.39874034906364075</v>
      </c>
      <c r="AK12" s="69">
        <f t="shared" si="39"/>
        <v>0.40031414604350046</v>
      </c>
      <c r="AL12" s="69">
        <f t="shared" si="39"/>
        <v>0.4015024833233673</v>
      </c>
      <c r="AM12" s="69">
        <f t="shared" si="39"/>
        <v>0.40214714496794585</v>
      </c>
      <c r="AN12" s="69">
        <f t="shared" si="39"/>
        <v>0.40273835855871926</v>
      </c>
      <c r="AO12" s="69">
        <f t="shared" si="39"/>
        <v>0.40314903408125813</v>
      </c>
      <c r="AP12" s="69">
        <f t="shared" si="39"/>
        <v>0.40356855490583771</v>
      </c>
      <c r="AQ12" s="69">
        <f t="shared" si="39"/>
        <v>0.40351751575437278</v>
      </c>
      <c r="AR12" s="69">
        <f t="shared" si="39"/>
        <v>0.40342638617408039</v>
      </c>
      <c r="AS12" s="69">
        <f t="shared" si="39"/>
        <v>0.40335352412512965</v>
      </c>
      <c r="AT12" s="69">
        <f t="shared" si="39"/>
        <v>0.40318832351934913</v>
      </c>
      <c r="AU12" s="69">
        <f t="shared" si="39"/>
        <v>0.40278549091336074</v>
      </c>
      <c r="AV12" s="69">
        <f t="shared" si="39"/>
        <v>0.40257821821788797</v>
      </c>
      <c r="AW12" s="69">
        <f t="shared" si="39"/>
        <v>0.40220333377291084</v>
      </c>
      <c r="AX12" s="69">
        <f t="shared" si="39"/>
        <v>0.40185896534578941</v>
      </c>
      <c r="AY12" s="69">
        <f t="shared" si="39"/>
        <v>0.40134452214912231</v>
      </c>
      <c r="AZ12" s="69">
        <f t="shared" si="39"/>
        <v>0.40101549834926203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Road Calculations</vt:lpstr>
      <vt:lpstr>Rail Calculations</vt:lpstr>
      <vt:lpstr>HDVs, Rail</vt:lpstr>
      <vt:lpstr>PTFURfE</vt:lpstr>
      <vt:lpstr>Cross-check  POTENCIA Data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2014-08-20T23:07:57Z</dcterms:created>
  <dcterms:modified xsi:type="dcterms:W3CDTF">2022-12-02T19:27:28Z</dcterms:modified>
</cp:coreProperties>
</file>