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olg\Dropbox\Energy Innovation IO\Deliverable IO files\EU\BECbIC\"/>
    </mc:Choice>
  </mc:AlternateContent>
  <xr:revisionPtr revIDLastSave="0" documentId="13_ncr:1_{A41CFA68-B1FA-4A2F-AFDB-1E2DF6DFB882}" xr6:coauthVersionLast="46" xr6:coauthVersionMax="46" xr10:uidLastSave="{00000000-0000-0000-0000-000000000000}"/>
  <bookViews>
    <workbookView xWindow="405" yWindow="390" windowWidth="24195" windowHeight="20145" xr2:uid="{00000000-000D-0000-FFFF-FFFF00000000}"/>
  </bookViews>
  <sheets>
    <sheet name="About" sheetId="1" r:id="rId1"/>
    <sheet name="EU KLEMS Split 1" sheetId="22" r:id="rId2"/>
    <sheet name="EU KLEMS LAB" sheetId="21" r:id="rId3"/>
    <sheet name="OECD VAL EU28 " sheetId="20" r:id="rId4"/>
    <sheet name="EXIOBASE EMP COMP Split" sheetId="13" r:id="rId5"/>
    <sheet name="EU28 LAB WIOD" sheetId="19" r:id="rId6"/>
    <sheet name="EU KLEMS for Split 2" sheetId="7" r:id="rId7"/>
    <sheet name="BECbIC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'EXIOBASE EMP COMP Split'!$C$7</definedName>
    <definedName name="ISIC06">'EXIOBASE EMP COMP Split'!$D$7</definedName>
    <definedName name="ISIC20">#REF!</definedName>
    <definedName name="ISIC21">#REF!</definedName>
    <definedName name="ISIC231">'EXIOBASE EMP COMP Split'!$E$7</definedName>
    <definedName name="ISIC239">'EXIOBASE EMP COMP Split'!$F$7</definedName>
    <definedName name="ISIC241">'EXIOBASE EMP COMP Split'!$G$7</definedName>
    <definedName name="ISIC242">'EXIOBASE EMP COMP Split'!$H$7</definedName>
    <definedName name="ISIC351">'EXIOBASE EMP COMP Split'!$I$7</definedName>
    <definedName name="ISIC352T353">'EXIOBASE EMP COMP Split'!$J$7</definedName>
    <definedName name="ISIC36T39">'EXIOBASE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 localSheetId="2">#REF!</definedName>
    <definedName name="Matrix1" localSheetId="1">#REF!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 localSheetId="2">#REF!</definedName>
    <definedName name="sector_list" localSheetId="1">#REF!</definedName>
    <definedName name="sector_list">#REF!</definedName>
    <definedName name="Sectors" localSheetId="2">#REF!</definedName>
    <definedName name="Sectors" localSheetId="1">#REF!</definedName>
    <definedName name="Sectors">#REF!</definedName>
    <definedName name="SUNBURST" localSheetId="2">'[5]35-sector'!#REF!</definedName>
    <definedName name="SUNBURST" localSheetId="1">'[5]35-sector'!#REF!</definedName>
    <definedName name="SUNBURST">'[5]35-sector'!#REF!</definedName>
    <definedName name="VAConL" localSheetId="2">#REF!</definedName>
    <definedName name="VAConL" localSheetId="1">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" i="1" l="1"/>
  <c r="I29" i="22"/>
  <c r="J29" i="22" s="1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28" i="22"/>
  <c r="J35" i="22"/>
  <c r="K35" i="22" s="1"/>
  <c r="J43" i="22"/>
  <c r="I14" i="22"/>
  <c r="J14" i="22" s="1"/>
  <c r="K14" i="22" s="1"/>
  <c r="E42" i="22"/>
  <c r="E40" i="22"/>
  <c r="E39" i="22"/>
  <c r="E31" i="22"/>
  <c r="E32" i="22"/>
  <c r="E33" i="22"/>
  <c r="E34" i="22"/>
  <c r="E35" i="22"/>
  <c r="E36" i="22"/>
  <c r="E37" i="22"/>
  <c r="E38" i="22"/>
  <c r="E30" i="22"/>
  <c r="E29" i="22"/>
  <c r="E28" i="22"/>
  <c r="E27" i="22"/>
  <c r="E7" i="22"/>
  <c r="F9" i="22" s="1"/>
  <c r="E8" i="22"/>
  <c r="E9" i="22"/>
  <c r="E10" i="22"/>
  <c r="E11" i="22"/>
  <c r="E12" i="22"/>
  <c r="E13" i="22"/>
  <c r="F13" i="22" s="1"/>
  <c r="E14" i="22"/>
  <c r="E15" i="22"/>
  <c r="E16" i="22"/>
  <c r="E17" i="22"/>
  <c r="F16" i="22" s="1"/>
  <c r="E18" i="22"/>
  <c r="E19" i="22"/>
  <c r="E20" i="22"/>
  <c r="E21" i="22"/>
  <c r="F21" i="22" s="1"/>
  <c r="E22" i="22"/>
  <c r="E23" i="22"/>
  <c r="F23" i="22" s="1"/>
  <c r="E24" i="22"/>
  <c r="E25" i="22"/>
  <c r="E26" i="22"/>
  <c r="E6" i="22"/>
  <c r="E43" i="22"/>
  <c r="E41" i="22"/>
  <c r="F19" i="22"/>
  <c r="F17" i="22"/>
  <c r="N6" i="22" a="1"/>
  <c r="K7" i="13"/>
  <c r="I7" i="13"/>
  <c r="A1" i="20"/>
  <c r="D95" i="20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D96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F12" i="22" l="1"/>
  <c r="F18" i="22"/>
  <c r="J34" i="22"/>
  <c r="K34" i="22" s="1"/>
  <c r="O34" i="22" s="1"/>
  <c r="P34" i="22" s="1"/>
  <c r="J33" i="22"/>
  <c r="K33" i="22" s="1"/>
  <c r="O33" i="22" s="1"/>
  <c r="P33" i="22" s="1"/>
  <c r="I6" i="22"/>
  <c r="J6" i="22" s="1"/>
  <c r="K6" i="22" s="1"/>
  <c r="I18" i="22"/>
  <c r="J19" i="22" s="1"/>
  <c r="K19" i="22" s="1"/>
  <c r="O19" i="22" s="1"/>
  <c r="P19" i="22" s="1"/>
  <c r="J40" i="22"/>
  <c r="J32" i="22"/>
  <c r="K32" i="22" s="1"/>
  <c r="O32" i="22" s="1"/>
  <c r="P32" i="22" s="1"/>
  <c r="I26" i="22"/>
  <c r="J26" i="22" s="1"/>
  <c r="K26" i="22" s="1"/>
  <c r="I15" i="22"/>
  <c r="J15" i="22" s="1"/>
  <c r="K15" i="22" s="1"/>
  <c r="O15" i="22" s="1"/>
  <c r="P15" i="22" s="1"/>
  <c r="J28" i="22"/>
  <c r="K28" i="22" s="1"/>
  <c r="O28" i="22" s="1"/>
  <c r="P28" i="22" s="1"/>
  <c r="J41" i="22"/>
  <c r="I20" i="22"/>
  <c r="I10" i="22"/>
  <c r="J10" i="22" s="1"/>
  <c r="K10" i="22" s="1"/>
  <c r="O10" i="22" s="1"/>
  <c r="P10" i="22" s="1"/>
  <c r="I22" i="22"/>
  <c r="J22" i="22" s="1"/>
  <c r="K22" i="22" s="1"/>
  <c r="O22" i="22" s="1"/>
  <c r="P22" i="22" s="1"/>
  <c r="J38" i="22"/>
  <c r="K38" i="22" s="1"/>
  <c r="O38" i="22" s="1"/>
  <c r="P38" i="22" s="1"/>
  <c r="J30" i="22"/>
  <c r="K30" i="22" s="1"/>
  <c r="O30" i="22" s="1"/>
  <c r="P30" i="22" s="1"/>
  <c r="I16" i="22"/>
  <c r="J17" i="22" s="1"/>
  <c r="K17" i="22" s="1"/>
  <c r="O17" i="22" s="1"/>
  <c r="P17" i="22" s="1"/>
  <c r="I27" i="22"/>
  <c r="J27" i="22" s="1"/>
  <c r="K27" i="22" s="1"/>
  <c r="O27" i="22" s="1"/>
  <c r="P27" i="22" s="1"/>
  <c r="J31" i="22"/>
  <c r="K31" i="22" s="1"/>
  <c r="I11" i="22"/>
  <c r="J11" i="22" s="1"/>
  <c r="K11" i="22" s="1"/>
  <c r="O11" i="22" s="1"/>
  <c r="P11" i="22" s="1"/>
  <c r="I23" i="22"/>
  <c r="J37" i="22"/>
  <c r="K37" i="22" s="1"/>
  <c r="O37" i="22" s="1"/>
  <c r="P37" i="22" s="1"/>
  <c r="K29" i="22"/>
  <c r="O29" i="22" s="1"/>
  <c r="P29" i="22" s="1"/>
  <c r="J42" i="22"/>
  <c r="K42" i="22" s="1"/>
  <c r="O41" i="22" s="1"/>
  <c r="P41" i="22" s="1"/>
  <c r="I7" i="22"/>
  <c r="J39" i="22"/>
  <c r="K39" i="22" s="1"/>
  <c r="O39" i="22" s="1"/>
  <c r="P39" i="22" s="1"/>
  <c r="I12" i="22"/>
  <c r="J13" i="22" s="1"/>
  <c r="K13" i="22" s="1"/>
  <c r="O13" i="22" s="1"/>
  <c r="P13" i="22" s="1"/>
  <c r="I25" i="22"/>
  <c r="J25" i="22" s="1"/>
  <c r="K25" i="22" s="1"/>
  <c r="O25" i="22" s="1"/>
  <c r="P25" i="22" s="1"/>
  <c r="J36" i="22"/>
  <c r="K36" i="22" s="1"/>
  <c r="O36" i="22" s="1"/>
  <c r="P36" i="22" s="1"/>
  <c r="O35" i="22"/>
  <c r="P35" i="22" s="1"/>
  <c r="J18" i="22"/>
  <c r="K18" i="22" s="1"/>
  <c r="O18" i="22" s="1"/>
  <c r="P18" i="22" s="1"/>
  <c r="F7" i="22"/>
  <c r="F8" i="22"/>
  <c r="F20" i="22"/>
  <c r="O31" i="22"/>
  <c r="P31" i="22" s="1"/>
  <c r="N6" i="22"/>
  <c r="F24" i="22"/>
  <c r="O14" i="22"/>
  <c r="P14" i="22" s="1"/>
  <c r="O26" i="22"/>
  <c r="P26" i="22" s="1"/>
  <c r="D7" i="13"/>
  <c r="J7" i="13"/>
  <c r="J16" i="22" l="1"/>
  <c r="K16" i="22" s="1"/>
  <c r="O16" i="22" s="1"/>
  <c r="P16" i="22" s="1"/>
  <c r="J20" i="22"/>
  <c r="K20" i="22" s="1"/>
  <c r="O20" i="22" s="1"/>
  <c r="P20" i="22" s="1"/>
  <c r="J7" i="22" a="1"/>
  <c r="J7" i="22" s="1"/>
  <c r="K7" i="22" s="1"/>
  <c r="O7" i="22" s="1"/>
  <c r="P7" i="22" s="1"/>
  <c r="J12" i="22"/>
  <c r="K12" i="22" s="1"/>
  <c r="O12" i="22" s="1"/>
  <c r="P12" i="22" s="1"/>
  <c r="K40" i="22"/>
  <c r="O40" i="22" s="1"/>
  <c r="P40" i="22" s="1"/>
  <c r="J21" i="22"/>
  <c r="K21" i="22" s="1"/>
  <c r="O21" i="22" s="1"/>
  <c r="P21" i="22" s="1"/>
  <c r="O6" i="22"/>
  <c r="P6" i="22" s="1"/>
  <c r="J23" i="22" a="1"/>
  <c r="J23" i="22"/>
  <c r="K23" i="22" s="1"/>
  <c r="O23" i="22" s="1"/>
  <c r="P23" i="22" s="1"/>
  <c r="K24" i="22"/>
  <c r="O24" i="22" s="1"/>
  <c r="P24" i="22" s="1"/>
  <c r="H7" i="13"/>
  <c r="G7" i="13"/>
  <c r="F7" i="13"/>
  <c r="E7" i="13"/>
  <c r="C7" i="13"/>
  <c r="K9" i="22" l="1"/>
  <c r="O9" i="22" s="1"/>
  <c r="P9" i="22" s="1"/>
  <c r="K8" i="22"/>
  <c r="O8" i="22" s="1"/>
  <c r="P8" i="22" s="1"/>
  <c r="C5" i="7" s="1" a="1"/>
  <c r="C5" i="7" l="1"/>
  <c r="B2" i="2" s="1"/>
  <c r="M2" i="2"/>
  <c r="G2" i="2"/>
  <c r="U2" i="2"/>
  <c r="AF2" i="2"/>
  <c r="L2" i="2"/>
  <c r="H2" i="2"/>
  <c r="V2" i="2"/>
  <c r="AG2" i="2"/>
  <c r="AO2" i="2"/>
  <c r="D2" i="2"/>
  <c r="I2" i="2"/>
  <c r="W2" i="2"/>
  <c r="AH2" i="2"/>
  <c r="AP2" i="2"/>
  <c r="J2" i="2"/>
  <c r="X2" i="2"/>
  <c r="AI2" i="2"/>
  <c r="AB2" i="2"/>
  <c r="AA2" i="2"/>
  <c r="K2" i="2"/>
  <c r="Z2" i="2"/>
  <c r="AN2" i="2"/>
  <c r="AJ2" i="2"/>
  <c r="Y2" i="2"/>
  <c r="AQ2" i="2"/>
  <c r="N2" i="2"/>
  <c r="AC2" i="2"/>
  <c r="AK2" i="2"/>
  <c r="S2" i="2"/>
  <c r="AL2" i="2"/>
  <c r="E2" i="2"/>
  <c r="AD2" i="2"/>
  <c r="F2" i="2"/>
  <c r="T2" i="2"/>
  <c r="AE2" i="2"/>
  <c r="AM2" i="2"/>
  <c r="P2" i="2"/>
  <c r="Q2" i="2"/>
  <c r="R2" i="2"/>
  <c r="C2" i="2"/>
  <c r="O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<sst xmlns="http://schemas.openxmlformats.org/spreadsheetml/2006/main" count="692" uniqueCount="230">
  <si>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</si>
  <si>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</si>
  <si>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</si>
  <si>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</si>
  <si>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</si>
  <si>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</si>
  <si>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</si>
  <si>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</si>
  <si>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</si>
  <si>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</si>
  <si>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</si>
  <si>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</si>
  <si>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</si>
  <si>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</si>
  <si>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</si>
  <si>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</si>
  <si>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</si>
  <si>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</si>
  <si>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</si>
  <si>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</si>
  <si>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</si>
  <si>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</si>
  <si>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</si>
  <si>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</si>
  <si>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</si>
  <si>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</si>
  <si>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</si>
  <si>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</si>
  <si>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</si>
  <si>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</si>
  <si>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</si>
  <si>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</si>
  <si>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</si>
  <si>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</si>
  <si>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</si>
  <si>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</si>
  <si>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</si>
  <si>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</si>
  <si>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</si>
  <si>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</si>
  <si>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</si>
  <si>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</si>
  <si>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</si>
  <si>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</si>
  <si>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</si>
  <si>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</si>
  <si>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</si>
  <si>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</si>
  <si>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</si>
  <si>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</si>
  <si>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</si>
  <si>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</si>
  <si>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</si>
  <si>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</si>
  <si>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</si>
  <si>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</si>
  <si>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</si>
  <si>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</si>
  <si>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</si>
  <si>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</si>
  <si>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</si>
  <si>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</si>
  <si>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</si>
  <si>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</si>
  <si>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</si>
  <si>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</si>
  <si>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</si>
  <si>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</si>
  <si>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</si>
  <si>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</si>
  <si>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</si>
  <si>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</si>
  <si>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</si>
  <si>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</si>
  <si>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</si>
  <si>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</si>
  <si>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</si>
  <si>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</si>
  <si>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</si>
  <si>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</si>
  <si>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</si>
  <si>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</si>
  <si>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</si>
  <si>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</si>
  <si>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</si>
  <si>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</si>
  <si>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</si>
  <si>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</si>
  <si>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</si>
  <si>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BECbIC BAU Employee Compensation by ISIC Code</t>
  </si>
  <si>
    <t>ISIC 20</t>
  </si>
  <si>
    <t>ISIC 21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</si>
  <si>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</si>
  <si>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</si>
  <si>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</si>
  <si>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</si>
  <si>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</si>
  <si>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</si>
  <si>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</si>
  <si>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</si>
  <si>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</si>
  <si>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</si>
  <si>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</si>
  <si>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</si>
  <si>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</si>
  <si>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</si>
  <si>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</si>
  <si>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</si>
  <si>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</si>
  <si>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</si>
  <si>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</si>
  <si>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</si>
  <si>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</si>
  <si>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</si>
  <si>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</si>
  <si>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</si>
  <si>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</si>
  <si>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</si>
  <si>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</si>
  <si>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</si>
  <si>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</si>
  <si>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EU28</t>
  </si>
  <si>
    <t>Data extracted on 31 Mar 2021 19:37 UTC (GMT) from OECD.Stat</t>
  </si>
  <si>
    <t>ROU: Romania</t>
  </si>
  <si>
    <t>MLT: Malta</t>
  </si>
  <si>
    <t>HRV: Croatia</t>
  </si>
  <si>
    <t>CYP: Cyprus</t>
  </si>
  <si>
    <t>BGR: Bulgaria</t>
  </si>
  <si>
    <t>GBR: United Kingdom</t>
  </si>
  <si>
    <t>SWE: Sweden</t>
  </si>
  <si>
    <t>ESP: Spain</t>
  </si>
  <si>
    <t>SVN: Slovenia</t>
  </si>
  <si>
    <t>SVK: Slovak Republic</t>
  </si>
  <si>
    <t>PRT: Portugal</t>
  </si>
  <si>
    <t>POL: Poland</t>
  </si>
  <si>
    <t>NLD: Netherlands</t>
  </si>
  <si>
    <t>LUX: Luxembourg</t>
  </si>
  <si>
    <t>LTU: Lithuania</t>
  </si>
  <si>
    <t>LVA: Latvia</t>
  </si>
  <si>
    <t>ITA: Italy</t>
  </si>
  <si>
    <t>IRL: Ireland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</si>
  <si>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</si>
  <si>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</si>
  <si>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</si>
  <si>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</si>
  <si>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</si>
  <si>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</si>
  <si>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</si>
  <si>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</si>
  <si>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BEL: Belgium</t>
  </si>
  <si>
    <t>AUT: Austria</t>
  </si>
  <si>
    <t>ISIC split %</t>
  </si>
  <si>
    <t>Total compensation</t>
  </si>
  <si>
    <t>Labour compensation (in millions of national currency), 2014</t>
  </si>
  <si>
    <t>Source: Euklems</t>
  </si>
  <si>
    <t>Data for EPS tab</t>
  </si>
  <si>
    <t>Year: 2015</t>
  </si>
  <si>
    <t>A</t>
  </si>
  <si>
    <t>B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</si>
  <si>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</si>
  <si>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</si>
  <si>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</si>
  <si>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</si>
  <si>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</si>
  <si>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</si>
  <si>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</si>
  <si>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</si>
  <si>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</si>
  <si>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</si>
  <si>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</si>
  <si>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</si>
  <si>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</si>
  <si>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45</t>
  </si>
  <si>
    <t>46</t>
  </si>
  <si>
    <t>47</t>
  </si>
  <si>
    <t>49-52</t>
  </si>
  <si>
    <t>53</t>
  </si>
  <si>
    <t>I</t>
  </si>
  <si>
    <t>58-60</t>
  </si>
  <si>
    <t>61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</si>
  <si>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</si>
  <si>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</si>
  <si>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</si>
  <si>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</si>
  <si>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</si>
  <si>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</si>
  <si>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</si>
  <si>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</si>
  <si>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</si>
  <si>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</si>
  <si>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</si>
  <si>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LAB (2015)</t>
  </si>
  <si>
    <t>Variable: Lab</t>
  </si>
  <si>
    <t>Unit: Labour compensation (in millions of Euros)</t>
  </si>
  <si>
    <t>EUKLEMS categories</t>
  </si>
  <si>
    <t>OECD categories</t>
  </si>
  <si>
    <t>OECD split</t>
  </si>
  <si>
    <t>EUKLEMS</t>
  </si>
  <si>
    <t>EUKLEMS Splits</t>
  </si>
  <si>
    <t>EUKLEMS Splits and Combos</t>
  </si>
  <si>
    <t>ISIC 05T06</t>
  </si>
  <si>
    <t>ISIC 20T21</t>
  </si>
  <si>
    <t>ISIC 23</t>
  </si>
  <si>
    <t>ISIC 24</t>
  </si>
  <si>
    <t>ISIC 35T39</t>
  </si>
  <si>
    <t>ISIC Codes added</t>
  </si>
  <si>
    <t>G</t>
  </si>
  <si>
    <t>H</t>
  </si>
  <si>
    <t>Description: data pass-through tab. We pull from "EUKLEMS Split 1" tab in a format that can be easily used by the final BECbiC tab</t>
  </si>
  <si>
    <t>EU KLEMS</t>
  </si>
  <si>
    <t>EU KLEMS Growth and Productivity Accounts: Statistical Module, ESA 2010 and ISIC Rev. 4 industry classification</t>
  </si>
  <si>
    <t>http://www.euklems.net/</t>
  </si>
  <si>
    <t>Euros to USD</t>
  </si>
  <si>
    <t>We convert 2017 USD to 2012 USD with the following conversion factor:</t>
  </si>
  <si>
    <t>2012 USD per 2017 USD</t>
  </si>
  <si>
    <t>EUKLEMS LAB data (M.Euro 2017)</t>
  </si>
  <si>
    <t>EK KLEMS  LAB data (USD 2017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</si>
  <si>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</si>
  <si>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</si>
  <si>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</si>
  <si>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</si>
  <si>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compensation data is split/ rebucketed using data from OECD, EXIOBASE, and WIOD.</t>
  </si>
  <si>
    <t>We convert 2017 Euros to 2017 USD with the following conversion factor:</t>
  </si>
  <si>
    <t>Descriptions: We combine EU KLEMS base data into target categories used in the OECD data using ratios from OECD data</t>
  </si>
  <si>
    <t>Correspondence tables</t>
  </si>
  <si>
    <t>EU KLEMS categories --&gt; OECD categories</t>
  </si>
  <si>
    <t>Conversion to USD</t>
  </si>
  <si>
    <t>OECD splits</t>
  </si>
  <si>
    <t>Base data</t>
  </si>
  <si>
    <t>EU KLEMS data originates from a separate spreadsheet (see main 'EU' folder).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</si>
</sst>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7" fillId="0" borderId="0"/>
  </cellStyleXfs>
  <cellXfs count="1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10" fillId="5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166" fontId="0" fillId="0" borderId="9" xfId="0" applyNumberFormat="1" applyBorder="1"/>
    <xf numFmtId="166" fontId="0" fillId="0" borderId="10" xfId="0" applyNumberFormat="1" applyBorder="1"/>
    <xf numFmtId="9" fontId="0" fillId="9" borderId="11" xfId="4" applyFont="1" applyFill="1" applyBorder="1"/>
    <xf numFmtId="9" fontId="0" fillId="9" borderId="12" xfId="4" applyFont="1" applyFill="1" applyBorder="1"/>
    <xf numFmtId="166" fontId="0" fillId="0" borderId="0" xfId="0" applyNumberFormat="1" applyBorder="1"/>
    <xf numFmtId="9" fontId="0" fillId="9" borderId="13" xfId="4" applyFont="1" applyFill="1" applyBorder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3" fontId="15" fillId="0" borderId="0" xfId="6" applyNumberFormat="1" applyFont="1"/>
    <xf numFmtId="0" fontId="0" fillId="0" borderId="0" xfId="0" quotePrefix="1"/>
    <xf numFmtId="166" fontId="0" fillId="0" borderId="0" xfId="0" applyNumberFormat="1"/>
    <xf numFmtId="1" fontId="0" fillId="0" borderId="0" xfId="0" applyNumberFormat="1"/>
    <xf numFmtId="9" fontId="0" fillId="0" borderId="0" xfId="4" applyFont="1"/>
    <xf numFmtId="0" fontId="0" fillId="10" borderId="17" xfId="0" applyFill="1" applyBorder="1" applyAlignment="1">
      <alignment wrapText="1"/>
    </xf>
    <xf numFmtId="9" fontId="0" fillId="10" borderId="17" xfId="4" applyFont="1" applyFill="1" applyBorder="1" applyAlignment="1">
      <alignment wrapText="1"/>
    </xf>
    <xf numFmtId="0" fontId="16" fillId="0" borderId="17" xfId="7" applyBorder="1" applyAlignment="1">
      <alignment horizontal="left" vertical="center"/>
    </xf>
    <xf numFmtId="0" fontId="17" fillId="0" borderId="17" xfId="8" applyBorder="1" applyAlignment="1">
      <alignment vertical="center"/>
    </xf>
    <xf numFmtId="0" fontId="17" fillId="0" borderId="0" xfId="8" applyAlignment="1">
      <alignment vertical="center"/>
    </xf>
    <xf numFmtId="9" fontId="17" fillId="0" borderId="17" xfId="4" applyFont="1" applyBorder="1" applyAlignment="1">
      <alignment vertical="center"/>
    </xf>
    <xf numFmtId="1" fontId="0" fillId="0" borderId="17" xfId="0" applyNumberFormat="1" applyBorder="1" applyAlignment="1">
      <alignment horizontal="right" vertical="center"/>
    </xf>
    <xf numFmtId="1" fontId="0" fillId="0" borderId="17" xfId="0" applyNumberFormat="1" applyBorder="1"/>
    <xf numFmtId="0" fontId="17" fillId="11" borderId="19" xfId="8" applyFill="1" applyBorder="1" applyAlignment="1">
      <alignment vertical="center"/>
    </xf>
    <xf numFmtId="9" fontId="17" fillId="11" borderId="20" xfId="4" applyFont="1" applyFill="1" applyBorder="1" applyAlignment="1">
      <alignment vertical="center"/>
    </xf>
    <xf numFmtId="0" fontId="17" fillId="11" borderId="17" xfId="8" applyFill="1" applyBorder="1" applyAlignment="1">
      <alignment vertical="center"/>
    </xf>
    <xf numFmtId="9" fontId="17" fillId="11" borderId="22" xfId="4" applyFont="1" applyFill="1" applyBorder="1" applyAlignment="1">
      <alignment vertical="center"/>
    </xf>
    <xf numFmtId="0" fontId="17" fillId="11" borderId="24" xfId="8" applyFill="1" applyBorder="1" applyAlignment="1">
      <alignment vertical="center"/>
    </xf>
    <xf numFmtId="9" fontId="17" fillId="11" borderId="25" xfId="4" applyFont="1" applyFill="1" applyBorder="1" applyAlignment="1">
      <alignment vertical="center"/>
    </xf>
    <xf numFmtId="0" fontId="16" fillId="0" borderId="26" xfId="7" applyBorder="1" applyAlignment="1">
      <alignment horizontal="left" vertical="center"/>
    </xf>
    <xf numFmtId="0" fontId="17" fillId="0" borderId="26" xfId="8" applyBorder="1" applyAlignment="1">
      <alignment vertical="center"/>
    </xf>
    <xf numFmtId="9" fontId="17" fillId="0" borderId="26" xfId="4" applyFont="1" applyBorder="1" applyAlignment="1">
      <alignment vertical="center"/>
    </xf>
    <xf numFmtId="0" fontId="16" fillId="0" borderId="27" xfId="7" applyBorder="1" applyAlignment="1">
      <alignment horizontal="left" vertical="center"/>
    </xf>
    <xf numFmtId="0" fontId="17" fillId="0" borderId="27" xfId="8" applyBorder="1" applyAlignment="1">
      <alignment vertical="center"/>
    </xf>
    <xf numFmtId="9" fontId="17" fillId="0" borderId="27" xfId="4" applyFont="1" applyBorder="1" applyAlignment="1">
      <alignment vertical="center"/>
    </xf>
    <xf numFmtId="0" fontId="16" fillId="11" borderId="17" xfId="7" applyFill="1" applyBorder="1" applyAlignment="1">
      <alignment vertical="center"/>
    </xf>
    <xf numFmtId="0" fontId="16" fillId="0" borderId="0" xfId="7" applyAlignment="1">
      <alignment vertical="center"/>
    </xf>
    <xf numFmtId="9" fontId="16" fillId="11" borderId="22" xfId="4" applyFont="1" applyFill="1" applyBorder="1" applyAlignment="1">
      <alignment vertical="center"/>
    </xf>
    <xf numFmtId="0" fontId="16" fillId="11" borderId="19" xfId="7" applyFill="1" applyBorder="1" applyAlignment="1">
      <alignment vertical="center"/>
    </xf>
    <xf numFmtId="9" fontId="16" fillId="11" borderId="20" xfId="4" applyFont="1" applyFill="1" applyBorder="1" applyAlignment="1">
      <alignment vertical="center"/>
    </xf>
    <xf numFmtId="9" fontId="17" fillId="11" borderId="28" xfId="4" applyFont="1" applyFill="1" applyBorder="1" applyAlignment="1">
      <alignment vertical="center"/>
    </xf>
    <xf numFmtId="9" fontId="17" fillId="11" borderId="29" xfId="4" applyFont="1" applyFill="1" applyBorder="1" applyAlignment="1">
      <alignment vertical="center"/>
    </xf>
    <xf numFmtId="0" fontId="16" fillId="0" borderId="30" xfId="7" applyBorder="1" applyAlignment="1">
      <alignment horizontal="left" vertical="center"/>
    </xf>
    <xf numFmtId="0" fontId="17" fillId="0" borderId="30" xfId="8" applyBorder="1" applyAlignment="1">
      <alignment vertical="center"/>
    </xf>
    <xf numFmtId="9" fontId="17" fillId="0" borderId="30" xfId="4" applyFont="1" applyBorder="1" applyAlignment="1">
      <alignment vertical="center"/>
    </xf>
    <xf numFmtId="0" fontId="16" fillId="0" borderId="27" xfId="7" applyBorder="1" applyAlignment="1">
      <alignment horizontal="center" vertical="center"/>
    </xf>
    <xf numFmtId="0" fontId="16" fillId="0" borderId="0" xfId="7" applyAlignment="1">
      <alignment horizontal="center" vertical="center"/>
    </xf>
    <xf numFmtId="9" fontId="16" fillId="0" borderId="27" xfId="4" applyFont="1" applyFill="1" applyBorder="1" applyAlignment="1">
      <alignment horizontal="center" vertical="center"/>
    </xf>
    <xf numFmtId="0" fontId="16" fillId="0" borderId="17" xfId="7" applyBorder="1" applyAlignment="1">
      <alignment horizontal="center" vertical="center"/>
    </xf>
    <xf numFmtId="0" fontId="16" fillId="12" borderId="17" xfId="7" applyFill="1" applyBorder="1" applyAlignment="1">
      <alignment horizontal="left" vertical="center"/>
    </xf>
    <xf numFmtId="0" fontId="3" fillId="0" borderId="0" xfId="2" applyFill="1"/>
    <xf numFmtId="0" fontId="6" fillId="13" borderId="4" xfId="2" applyFont="1" applyFill="1" applyBorder="1" applyAlignment="1">
      <alignment horizontal="right" vertical="top" wrapText="1"/>
    </xf>
    <xf numFmtId="0" fontId="6" fillId="13" borderId="3" xfId="2" applyFont="1" applyFill="1" applyBorder="1" applyAlignment="1">
      <alignment horizontal="right" vertical="top" wrapText="1"/>
    </xf>
    <xf numFmtId="0" fontId="11" fillId="13" borderId="2" xfId="2" applyFont="1" applyFill="1" applyBorder="1" applyAlignment="1">
      <alignment vertical="top" wrapText="1"/>
    </xf>
    <xf numFmtId="0" fontId="11" fillId="13" borderId="4" xfId="2" applyFont="1" applyFill="1" applyBorder="1" applyAlignment="1">
      <alignment vertical="top" wrapText="1"/>
    </xf>
    <xf numFmtId="0" fontId="11" fillId="13" borderId="3" xfId="2" applyFont="1" applyFill="1" applyBorder="1" applyAlignment="1">
      <alignment vertical="top" wrapText="1"/>
    </xf>
    <xf numFmtId="0" fontId="3" fillId="13" borderId="0" xfId="2" applyFont="1" applyFill="1"/>
    <xf numFmtId="0" fontId="9" fillId="13" borderId="2" xfId="2" applyFont="1" applyFill="1" applyBorder="1" applyAlignment="1">
      <alignment horizontal="right" vertical="top" wrapText="1"/>
    </xf>
    <xf numFmtId="0" fontId="17" fillId="0" borderId="17" xfId="8" applyBorder="1" applyAlignment="1">
      <alignment horizontal="center" vertical="center"/>
    </xf>
    <xf numFmtId="0" fontId="16" fillId="0" borderId="27" xfId="7" applyFill="1" applyBorder="1" applyAlignment="1">
      <alignment horizontal="center" vertical="center"/>
    </xf>
    <xf numFmtId="0" fontId="17" fillId="0" borderId="27" xfId="8" applyFill="1" applyBorder="1" applyAlignment="1">
      <alignment horizontal="center" vertical="center"/>
    </xf>
    <xf numFmtId="0" fontId="17" fillId="0" borderId="0" xfId="8" applyFill="1" applyAlignment="1">
      <alignment horizontal="center" vertical="center"/>
    </xf>
    <xf numFmtId="9" fontId="17" fillId="0" borderId="17" xfId="4" applyFont="1" applyFill="1" applyBorder="1" applyAlignment="1">
      <alignment vertical="center"/>
    </xf>
    <xf numFmtId="0" fontId="0" fillId="0" borderId="0" xfId="0" applyFill="1"/>
    <xf numFmtId="0" fontId="17" fillId="0" borderId="17" xfId="8" applyFill="1" applyBorder="1" applyAlignment="1">
      <alignment vertical="center"/>
    </xf>
    <xf numFmtId="0" fontId="17" fillId="0" borderId="0" xfId="8" applyFill="1" applyAlignment="1">
      <alignment vertical="center"/>
    </xf>
    <xf numFmtId="0" fontId="11" fillId="0" borderId="1" xfId="0" applyFont="1" applyFill="1" applyBorder="1" applyAlignment="1">
      <alignment horizontal="center" vertical="top" wrapText="1"/>
    </xf>
    <xf numFmtId="0" fontId="15" fillId="0" borderId="0" xfId="0" applyFont="1" applyFill="1"/>
    <xf numFmtId="0" fontId="9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0" xfId="0" applyAlignment="1">
      <alignment horizontal="left" vertical="top"/>
    </xf>
    <xf numFmtId="0" fontId="16" fillId="0" borderId="18" xfId="7" applyBorder="1" applyAlignment="1">
      <alignment horizontal="left" vertical="center"/>
    </xf>
    <xf numFmtId="0" fontId="16" fillId="0" borderId="21" xfId="7" applyBorder="1" applyAlignment="1">
      <alignment horizontal="left" vertical="center"/>
    </xf>
    <xf numFmtId="0" fontId="16" fillId="0" borderId="23" xfId="7" applyBorder="1" applyAlignment="1">
      <alignment horizontal="left" vertical="center"/>
    </xf>
    <xf numFmtId="0" fontId="16" fillId="0" borderId="17" xfId="7" applyBorder="1" applyAlignment="1">
      <alignment horizontal="left" vertical="center"/>
    </xf>
    <xf numFmtId="1" fontId="0" fillId="0" borderId="17" xfId="0" applyNumberFormat="1" applyBorder="1" applyAlignment="1">
      <alignment horizontal="right" vertical="center"/>
    </xf>
    <xf numFmtId="0" fontId="17" fillId="0" borderId="17" xfId="8" applyBorder="1" applyAlignment="1">
      <alignment vertical="center"/>
    </xf>
    <xf numFmtId="9" fontId="17" fillId="0" borderId="17" xfId="4" applyFont="1" applyBorder="1" applyAlignment="1">
      <alignment vertical="center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11" fillId="4" borderId="16" xfId="2" applyFont="1" applyFill="1" applyBorder="1" applyAlignment="1">
      <alignment vertical="top" wrapText="1"/>
    </xf>
    <xf numFmtId="0" fontId="11" fillId="4" borderId="15" xfId="2" applyFont="1" applyFill="1" applyBorder="1" applyAlignment="1">
      <alignment vertical="top" wrapText="1"/>
    </xf>
    <xf numFmtId="0" fontId="11" fillId="4" borderId="14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12" fillId="4" borderId="16" xfId="2" applyFont="1" applyFill="1" applyBorder="1" applyAlignment="1">
      <alignment vertical="top" wrapText="1"/>
    </xf>
    <xf numFmtId="0" fontId="12" fillId="4" borderId="15" xfId="2" applyFont="1" applyFill="1" applyBorder="1" applyAlignment="1">
      <alignment vertical="top" wrapText="1"/>
    </xf>
    <xf numFmtId="0" fontId="12" fillId="4" borderId="14" xfId="2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</cellXfs>
  <cellStyles count="9">
    <cellStyle name="Comma" xfId="5" builtinId="3"/>
    <cellStyle name="Hyperlink" xfId="1" builtinId="8"/>
    <cellStyle name="Normal" xfId="0" builtinId="0"/>
    <cellStyle name="Normal 13" xfId="8" xr:uid="{B165A7F4-B20B-4028-BB6D-7672AB91F454}"/>
    <cellStyle name="Normal 2" xfId="2" xr:uid="{00000000-0005-0000-0000-000002000000}"/>
    <cellStyle name="Normal 2 5" xfId="7" xr:uid="{D6150CC5-3528-44E3-80D2-4C30AB08C11B}"/>
    <cellStyle name="Normal 3" xfId="3" xr:uid="{00000000-0005-0000-0000-000003000000}"/>
    <cellStyle name="Normal_Template-EUKLEMS-output" xfId="6" xr:uid="{6D88F389-18FD-477F-95BC-C676F3E9221A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bIC/BAU%20Employment%20by%20ISIC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EMP"/>
      <sheetName val="OECD EMPN"/>
      <sheetName val="Filtered EMPN OECD Data"/>
      <sheetName val="EU KLEMS Split 1"/>
      <sheetName val="EXIOBASE EU28 Emp Comp"/>
      <sheetName val="Most ISIC Splits"/>
      <sheetName val="WIOD EU28 Employment "/>
      <sheetName val="EU KLEMS for Split 2"/>
      <sheetName val="BEbIC"/>
    </sheetNames>
    <sheetDataSet>
      <sheetData sheetId="0"/>
      <sheetData sheetId="1"/>
      <sheetData sheetId="2"/>
      <sheetData sheetId="3">
        <row r="1">
          <cell r="B1" t="str">
            <v>ISIC 01T03</v>
          </cell>
          <cell r="C1" t="str">
            <v>ISIC 05T06</v>
          </cell>
          <cell r="E1" t="str">
            <v>ISIC 07T08</v>
          </cell>
          <cell r="F1" t="str">
            <v>ISIC 09</v>
          </cell>
          <cell r="G1" t="str">
            <v>ISIC 10T12</v>
          </cell>
          <cell r="H1" t="str">
            <v>ISIC 13T15</v>
          </cell>
          <cell r="I1" t="str">
            <v>ISIC 16</v>
          </cell>
          <cell r="J1" t="str">
            <v>ISIC 17T18</v>
          </cell>
          <cell r="K1" t="str">
            <v>ISIC 19</v>
          </cell>
          <cell r="L1" t="str">
            <v>ISIC 20T21</v>
          </cell>
          <cell r="N1" t="str">
            <v>ISIC 22</v>
          </cell>
          <cell r="O1" t="str">
            <v>ISIC 23</v>
          </cell>
          <cell r="Q1" t="str">
            <v>ISIC 24</v>
          </cell>
          <cell r="S1" t="str">
            <v>ISIC 25</v>
          </cell>
          <cell r="T1" t="str">
            <v>ISIC 26</v>
          </cell>
          <cell r="U1" t="str">
            <v>ISIC 27</v>
          </cell>
          <cell r="V1" t="str">
            <v>ISIC 28</v>
          </cell>
          <cell r="W1" t="str">
            <v>ISIC 29</v>
          </cell>
          <cell r="X1" t="str">
            <v>ISIC 30</v>
          </cell>
          <cell r="Y1" t="str">
            <v>ISIC 31T33</v>
          </cell>
          <cell r="Z1" t="str">
            <v>ISIC 35T39</v>
          </cell>
          <cell r="AC1" t="str">
            <v>ISIC 41T43</v>
          </cell>
          <cell r="AD1" t="str">
            <v>ISIC 45T47</v>
          </cell>
          <cell r="AE1" t="str">
            <v>ISIC 49T53</v>
          </cell>
          <cell r="AF1" t="str">
            <v>ISIC 55T56</v>
          </cell>
          <cell r="AG1" t="str">
            <v>ISIC 58T60</v>
          </cell>
          <cell r="AH1" t="str">
            <v>ISIC 61</v>
          </cell>
          <cell r="AI1" t="str">
            <v>ISIC 62T63</v>
          </cell>
          <cell r="AJ1" t="str">
            <v>ISIC 64T66</v>
          </cell>
          <cell r="AK1" t="str">
            <v>ISIC 68</v>
          </cell>
          <cell r="AL1" t="str">
            <v>ISIC 69T82</v>
          </cell>
          <cell r="AM1" t="str">
            <v>ISIC 84</v>
          </cell>
          <cell r="AN1" t="str">
            <v>ISIC 85</v>
          </cell>
          <cell r="AO1" t="str">
            <v>ISIC 86T88</v>
          </cell>
          <cell r="AP1" t="str">
            <v>ISIC 90T96</v>
          </cell>
          <cell r="AQ1" t="str">
            <v>ISIC 97T98</v>
          </cell>
        </row>
        <row r="57">
          <cell r="B57">
            <v>10894.9</v>
          </cell>
          <cell r="C57">
            <v>305.39999999999998</v>
          </cell>
          <cell r="E57">
            <v>270.60000000000002</v>
          </cell>
          <cell r="F57">
            <v>92.6</v>
          </cell>
          <cell r="G57">
            <v>4868.2</v>
          </cell>
          <cell r="H57">
            <v>2306.8000000000002</v>
          </cell>
          <cell r="I57">
            <v>1080.4000000000001</v>
          </cell>
          <cell r="J57">
            <v>1411.4</v>
          </cell>
          <cell r="K57">
            <v>136.19999999999999</v>
          </cell>
          <cell r="L57">
            <v>1727.5</v>
          </cell>
          <cell r="N57">
            <v>1683.9</v>
          </cell>
          <cell r="O57">
            <v>1266.5999999999999</v>
          </cell>
          <cell r="Q57">
            <v>1041.8</v>
          </cell>
          <cell r="S57">
            <v>3665.3</v>
          </cell>
          <cell r="T57">
            <v>1145.9000000000001</v>
          </cell>
          <cell r="U57">
            <v>1508.4</v>
          </cell>
          <cell r="V57">
            <v>3031</v>
          </cell>
          <cell r="W57">
            <v>2469.3000000000002</v>
          </cell>
          <cell r="X57">
            <v>729.3</v>
          </cell>
          <cell r="Y57">
            <v>3533.2</v>
          </cell>
          <cell r="Z57">
            <v>2912.2</v>
          </cell>
          <cell r="AC57">
            <v>14545.3</v>
          </cell>
          <cell r="AD57">
            <v>33739.1</v>
          </cell>
          <cell r="AE57">
            <v>11405.9</v>
          </cell>
          <cell r="AF57">
            <v>11367.3</v>
          </cell>
          <cell r="AG57">
            <v>1664.6</v>
          </cell>
          <cell r="AH57">
            <v>1068</v>
          </cell>
          <cell r="AI57">
            <v>3946.1</v>
          </cell>
          <cell r="AJ57">
            <v>5977.5</v>
          </cell>
          <cell r="AK57">
            <v>2550.8000000000002</v>
          </cell>
          <cell r="AL57">
            <v>28660.799999999999</v>
          </cell>
          <cell r="AM57">
            <v>14590.1</v>
          </cell>
          <cell r="AN57">
            <v>15612</v>
          </cell>
          <cell r="AO57">
            <v>24052.3</v>
          </cell>
          <cell r="AP57">
            <v>10321.700000000001</v>
          </cell>
          <cell r="AQ57">
            <v>3693.7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uklems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5"/>
  <sheetViews>
    <sheetView tabSelected="1" workbookViewId="0">
      <selection activeCell="B41" sqref="B41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89</v>
      </c>
    </row>
    <row r="3" spans="1:2" x14ac:dyDescent="0.25">
      <c r="A3" s="1" t="s">
        <v>0</v>
      </c>
      <c r="B3" s="9" t="s">
        <v>228</v>
      </c>
    </row>
    <row r="4" spans="1:2" x14ac:dyDescent="0.25">
      <c r="B4" t="s">
        <v>209</v>
      </c>
    </row>
    <row r="5" spans="1:2" x14ac:dyDescent="0.25">
      <c r="B5" s="96">
        <v>2018</v>
      </c>
    </row>
    <row r="6" spans="1:2" x14ac:dyDescent="0.25">
      <c r="B6" t="s">
        <v>210</v>
      </c>
    </row>
    <row r="7" spans="1:2" x14ac:dyDescent="0.25">
      <c r="B7" s="3" t="s">
        <v>211</v>
      </c>
    </row>
    <row r="8" spans="1:2" x14ac:dyDescent="0.25">
      <c r="B8" t="s">
        <v>119</v>
      </c>
    </row>
    <row r="10" spans="1:2" x14ac:dyDescent="0.25">
      <c r="B10" s="9" t="s">
        <v>114</v>
      </c>
    </row>
    <row r="11" spans="1:2" x14ac:dyDescent="0.25">
      <c r="B11" t="s">
        <v>1</v>
      </c>
    </row>
    <row r="12" spans="1:2" x14ac:dyDescent="0.25">
      <c r="B12" s="2">
        <v>2018</v>
      </c>
    </row>
    <row r="13" spans="1:2" x14ac:dyDescent="0.25">
      <c r="B13" t="s">
        <v>87</v>
      </c>
    </row>
    <row r="14" spans="1:2" x14ac:dyDescent="0.25">
      <c r="B14" s="3" t="s">
        <v>92</v>
      </c>
    </row>
    <row r="15" spans="1:2" x14ac:dyDescent="0.25">
      <c r="B15" t="s">
        <v>88</v>
      </c>
    </row>
    <row r="16" spans="1:2" x14ac:dyDescent="0.25">
      <c r="B16" s="95"/>
    </row>
    <row r="17" spans="1:2" x14ac:dyDescent="0.25">
      <c r="B17" t="s">
        <v>110</v>
      </c>
    </row>
    <row r="18" spans="1:2" x14ac:dyDescent="0.25">
      <c r="B18" s="2">
        <v>2019</v>
      </c>
    </row>
    <row r="19" spans="1:2" x14ac:dyDescent="0.25">
      <c r="B19" t="s">
        <v>111</v>
      </c>
    </row>
    <row r="20" spans="1:2" x14ac:dyDescent="0.25">
      <c r="B20" s="3" t="s">
        <v>112</v>
      </c>
    </row>
    <row r="21" spans="1:2" x14ac:dyDescent="0.25">
      <c r="B21" t="s">
        <v>152</v>
      </c>
    </row>
    <row r="22" spans="1:2" x14ac:dyDescent="0.25">
      <c r="B22" s="2"/>
    </row>
    <row r="23" spans="1:2" x14ac:dyDescent="0.25">
      <c r="B23" t="s">
        <v>113</v>
      </c>
    </row>
    <row r="24" spans="1:2" x14ac:dyDescent="0.25">
      <c r="B24" s="2">
        <v>2016</v>
      </c>
    </row>
    <row r="25" spans="1:2" x14ac:dyDescent="0.25">
      <c r="B25" t="s">
        <v>115</v>
      </c>
    </row>
    <row r="26" spans="1:2" x14ac:dyDescent="0.25">
      <c r="B26" s="3" t="s">
        <v>116</v>
      </c>
    </row>
    <row r="27" spans="1:2" x14ac:dyDescent="0.25">
      <c r="B27" s="35" t="s">
        <v>153</v>
      </c>
    </row>
    <row r="28" spans="1:2" x14ac:dyDescent="0.25">
      <c r="B28" s="2"/>
    </row>
    <row r="29" spans="1:2" x14ac:dyDescent="0.25">
      <c r="B29" s="2"/>
    </row>
    <row r="30" spans="1:2" x14ac:dyDescent="0.25">
      <c r="A30" s="1" t="s">
        <v>2</v>
      </c>
    </row>
    <row r="31" spans="1:2" x14ac:dyDescent="0.25">
      <c r="A31" t="s">
        <v>221</v>
      </c>
    </row>
    <row r="33" spans="1:2" x14ac:dyDescent="0.25">
      <c r="A33" t="s">
        <v>217</v>
      </c>
    </row>
    <row r="34" spans="1:2" x14ac:dyDescent="0.25">
      <c r="A34" t="s">
        <v>218</v>
      </c>
    </row>
    <row r="35" spans="1:2" x14ac:dyDescent="0.25">
      <c r="A35" t="s">
        <v>219</v>
      </c>
    </row>
    <row r="37" spans="1:2" x14ac:dyDescent="0.25">
      <c r="A37" t="s">
        <v>229</v>
      </c>
    </row>
    <row r="38" spans="1:2" x14ac:dyDescent="0.25">
      <c r="A38" s="1"/>
    </row>
    <row r="39" spans="1:2" x14ac:dyDescent="0.25">
      <c r="A39" t="s">
        <v>220</v>
      </c>
    </row>
    <row r="41" spans="1:2" x14ac:dyDescent="0.25">
      <c r="A41" t="s">
        <v>222</v>
      </c>
    </row>
    <row r="42" spans="1:2" x14ac:dyDescent="0.25">
      <c r="A42">
        <v>1.1299999999999999</v>
      </c>
      <c r="B42" t="s">
        <v>212</v>
      </c>
    </row>
    <row r="44" spans="1:2" x14ac:dyDescent="0.25">
      <c r="A44" t="s">
        <v>213</v>
      </c>
    </row>
    <row r="45" spans="1:2" x14ac:dyDescent="0.25">
      <c r="A45" s="8">
        <f>1/1.1456</f>
        <v>0.87290502793296088</v>
      </c>
      <c r="B45" t="s">
        <v>214</v>
      </c>
    </row>
  </sheetData>
  <hyperlinks>
    <hyperlink ref="B14" r:id="rId1" xr:uid="{00000000-0004-0000-0000-000000000000}"/>
    <hyperlink ref="B20" r:id="rId2" location=".YEFjHmhKg2w" xr:uid="{67A701AB-FF79-4F95-8F6F-1FA501FFBAE6}"/>
    <hyperlink ref="B26" r:id="rId3" xr:uid="{A3CEDC9B-8A57-4E93-A946-65D5BEA71441}"/>
    <hyperlink ref="B7" r:id="rId4" xr:uid="{CF338562-CFFB-490A-A44C-3B6735531B2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4AE8-0DE2-4F40-BC0B-4592583E4ED3}">
  <sheetPr>
    <tabColor theme="9" tint="0.59999389629810485"/>
  </sheetPr>
  <dimension ref="B2:P43"/>
  <sheetViews>
    <sheetView workbookViewId="0">
      <selection activeCell="N17" sqref="N17"/>
    </sheetView>
  </sheetViews>
  <sheetFormatPr defaultRowHeight="15" x14ac:dyDescent="0.25"/>
  <cols>
    <col min="2" max="2" width="11.5703125" customWidth="1"/>
    <col min="3" max="4" width="13.28515625" customWidth="1"/>
    <col min="6" max="6" width="9.140625" style="39"/>
    <col min="9" max="11" width="20.28515625" customWidth="1"/>
    <col min="15" max="15" width="10.5703125" bestFit="1" customWidth="1"/>
    <col min="16" max="16" width="13.28515625" bestFit="1" customWidth="1"/>
  </cols>
  <sheetData>
    <row r="2" spans="2:16" x14ac:dyDescent="0.25">
      <c r="B2" t="s">
        <v>223</v>
      </c>
    </row>
    <row r="4" spans="2:16" x14ac:dyDescent="0.25">
      <c r="B4" t="s">
        <v>224</v>
      </c>
      <c r="E4" t="s">
        <v>227</v>
      </c>
      <c r="H4" t="s">
        <v>225</v>
      </c>
      <c r="N4" t="s">
        <v>226</v>
      </c>
    </row>
    <row r="5" spans="2:16" ht="60" x14ac:dyDescent="0.25">
      <c r="B5" s="40" t="s">
        <v>194</v>
      </c>
      <c r="C5" s="40" t="s">
        <v>195</v>
      </c>
      <c r="D5" s="32"/>
      <c r="E5" s="40" t="s">
        <v>1</v>
      </c>
      <c r="F5" s="41" t="s">
        <v>196</v>
      </c>
      <c r="H5" s="40" t="s">
        <v>194</v>
      </c>
      <c r="I5" s="40" t="s">
        <v>197</v>
      </c>
      <c r="J5" s="40" t="s">
        <v>198</v>
      </c>
      <c r="K5" s="40" t="s">
        <v>199</v>
      </c>
      <c r="L5" s="40" t="s">
        <v>195</v>
      </c>
      <c r="N5" s="40" t="s">
        <v>195</v>
      </c>
      <c r="O5" s="40" t="s">
        <v>215</v>
      </c>
      <c r="P5" s="40" t="s">
        <v>216</v>
      </c>
    </row>
    <row r="6" spans="2:16" ht="15.75" thickBot="1" x14ac:dyDescent="0.3">
      <c r="B6" s="42" t="s">
        <v>157</v>
      </c>
      <c r="C6" s="43" t="s">
        <v>9</v>
      </c>
      <c r="D6" s="44"/>
      <c r="E6" s="43">
        <f>SUMIF('OECD VAL EU28 '!$D$6:$AM$6, 'EU KLEMS Split 1'!C6, 'OECD VAL EU28 '!$D$95:$AM$95)</f>
        <v>62296.921999999984</v>
      </c>
      <c r="F6" s="45"/>
      <c r="H6" s="42" t="s">
        <v>157</v>
      </c>
      <c r="I6" s="46">
        <f>SUMIF('EU KLEMS LAB'!$B$9:$B$42, 'EU KLEMS Split 1'!H6, 'EU KLEMS LAB'!$C$9:$C$42)</f>
        <v>218070.16190978303</v>
      </c>
      <c r="J6" s="47">
        <f>I6</f>
        <v>218070.16190978303</v>
      </c>
      <c r="K6" s="46">
        <f>J6</f>
        <v>218070.16190978303</v>
      </c>
      <c r="L6" s="43" t="s">
        <v>9</v>
      </c>
      <c r="N6" t="str" cm="1">
        <f t="array" ref="N6:N41">_xlfn.UNIQUE(_xlfn._xlws.FILTER(L6:L43,L6:L43&lt;&gt;""))</f>
        <v>ISIC 01T03</v>
      </c>
      <c r="O6" s="34">
        <f t="shared" ref="O6:O41" si="0">SUMIF($L$6:$L$43, N6, $K$6:$K$43)</f>
        <v>218070.16190978303</v>
      </c>
      <c r="P6" s="34">
        <f>About!$A$42*'EU KLEMS Split 1'!O6</f>
        <v>246419.2829580548</v>
      </c>
    </row>
    <row r="7" spans="2:16" x14ac:dyDescent="0.25">
      <c r="B7" s="97" t="s">
        <v>158</v>
      </c>
      <c r="C7" s="48" t="s">
        <v>200</v>
      </c>
      <c r="D7" s="44"/>
      <c r="E7" s="43">
        <f>SUMIF('OECD VAL EU28 '!$D$6:$AM$6, 'EU KLEMS Split 1'!C7, 'OECD VAL EU28 '!$D$95:$AM$95)</f>
        <v>13275.512999999999</v>
      </c>
      <c r="F7" s="49">
        <f>E7/SUM($E$7:$E$9)</f>
        <v>0.5006287314490282</v>
      </c>
      <c r="H7" s="100" t="s">
        <v>158</v>
      </c>
      <c r="I7" s="101">
        <f>SUMIF('EU KLEMS LAB'!$B$9:$B$42, 'EU KLEMS Split 1'!H7, 'EU KLEMS LAB'!$C$9:$C$42)</f>
        <v>27271.152345238093</v>
      </c>
      <c r="J7" s="47" cm="1">
        <f t="array" ref="J7:J9">$I$7*F7:F9</f>
        <v>13652.722403749736</v>
      </c>
      <c r="K7" s="46">
        <f t="shared" ref="K7:K27" si="1">J7</f>
        <v>13652.722403749736</v>
      </c>
      <c r="L7" s="50" t="s">
        <v>200</v>
      </c>
      <c r="N7" t="str">
        <v>ISIC 05T06</v>
      </c>
      <c r="O7" s="34">
        <f t="shared" si="0"/>
        <v>13652.722403749736</v>
      </c>
      <c r="P7" s="34">
        <f>About!$A$42*'EU KLEMS Split 1'!O7</f>
        <v>15427.5763162372</v>
      </c>
    </row>
    <row r="8" spans="2:16" x14ac:dyDescent="0.25">
      <c r="B8" s="98"/>
      <c r="C8" s="50" t="s">
        <v>10</v>
      </c>
      <c r="D8" s="44"/>
      <c r="E8" s="43">
        <f>SUMIF('OECD VAL EU28 '!$D$6:$AM$6, 'EU KLEMS Split 1'!C8, 'OECD VAL EU28 '!$D$95:$AM$95)</f>
        <v>10463.111999999999</v>
      </c>
      <c r="F8" s="51">
        <f>E8/SUM($E$7:$E$9)</f>
        <v>0.39457115424233358</v>
      </c>
      <c r="H8" s="100"/>
      <c r="I8" s="101"/>
      <c r="J8" s="47">
        <v>10760.410058379117</v>
      </c>
      <c r="K8" s="46">
        <f t="shared" si="1"/>
        <v>10760.410058379117</v>
      </c>
      <c r="L8" s="50" t="s">
        <v>10</v>
      </c>
      <c r="N8" t="str">
        <v>ISIC 07T08</v>
      </c>
      <c r="O8" s="34">
        <f t="shared" si="0"/>
        <v>10760.410058379117</v>
      </c>
      <c r="P8" s="34">
        <f>About!$A$42*'EU KLEMS Split 1'!O8</f>
        <v>12159.263365968402</v>
      </c>
    </row>
    <row r="9" spans="2:16" ht="15.75" thickBot="1" x14ac:dyDescent="0.3">
      <c r="B9" s="99"/>
      <c r="C9" s="52" t="s">
        <v>11</v>
      </c>
      <c r="D9" s="44"/>
      <c r="E9" s="43">
        <f>SUMIF('OECD VAL EU28 '!$D$6:$AM$6, 'EU KLEMS Split 1'!C9, 'OECD VAL EU28 '!$D$95:$AM$95)</f>
        <v>2779.0560000000005</v>
      </c>
      <c r="F9" s="53">
        <f>E9/SUM($E$7:$E$9)</f>
        <v>0.10480011430863809</v>
      </c>
      <c r="H9" s="100"/>
      <c r="I9" s="101"/>
      <c r="J9" s="47">
        <v>2858.0198831092357</v>
      </c>
      <c r="K9" s="46">
        <f t="shared" si="1"/>
        <v>2858.0198831092357</v>
      </c>
      <c r="L9" s="50" t="s">
        <v>11</v>
      </c>
      <c r="N9" t="str">
        <v>ISIC 09</v>
      </c>
      <c r="O9" s="34">
        <f t="shared" si="0"/>
        <v>2858.0198831092357</v>
      </c>
      <c r="P9" s="34">
        <f>About!$A$42*'EU KLEMS Split 1'!O9</f>
        <v>3229.5624679134362</v>
      </c>
    </row>
    <row r="10" spans="2:16" x14ac:dyDescent="0.25">
      <c r="B10" s="54" t="s">
        <v>159</v>
      </c>
      <c r="C10" s="55" t="s">
        <v>12</v>
      </c>
      <c r="D10" s="44"/>
      <c r="E10" s="43">
        <f>SUMIF('OECD VAL EU28 '!$D$6:$AM$6, 'EU KLEMS Split 1'!C10, 'OECD VAL EU28 '!$D$95:$AM$95)</f>
        <v>165063.99900000004</v>
      </c>
      <c r="F10" s="56"/>
      <c r="H10" s="42" t="s">
        <v>159</v>
      </c>
      <c r="I10" s="46">
        <f>SUMIF('EU KLEMS LAB'!$B$9:$B$42, 'EU KLEMS Split 1'!H10, 'EU KLEMS LAB'!$C$9:$C$42)</f>
        <v>159447.68455914641</v>
      </c>
      <c r="J10" s="47">
        <f>I10</f>
        <v>159447.68455914641</v>
      </c>
      <c r="K10" s="46">
        <f t="shared" si="1"/>
        <v>159447.68455914641</v>
      </c>
      <c r="L10" s="43" t="s">
        <v>12</v>
      </c>
      <c r="N10" t="str">
        <v>ISIC 10T12</v>
      </c>
      <c r="O10" s="34">
        <f t="shared" si="0"/>
        <v>159447.68455914641</v>
      </c>
      <c r="P10" s="34">
        <f>About!$A$42*'EU KLEMS Split 1'!O10</f>
        <v>180175.88355183543</v>
      </c>
    </row>
    <row r="11" spans="2:16" ht="15.75" thickBot="1" x14ac:dyDescent="0.3">
      <c r="B11" s="57" t="s">
        <v>160</v>
      </c>
      <c r="C11" s="58" t="s">
        <v>13</v>
      </c>
      <c r="D11" s="44"/>
      <c r="E11" s="43">
        <f>SUMIF('OECD VAL EU28 '!$D$6:$AM$6, 'EU KLEMS Split 1'!C11, 'OECD VAL EU28 '!$D$95:$AM$95)</f>
        <v>46733.736000000012</v>
      </c>
      <c r="F11" s="59"/>
      <c r="H11" s="42" t="s">
        <v>160</v>
      </c>
      <c r="I11" s="46">
        <f>SUMIF('EU KLEMS LAB'!$B$9:$B$42, 'EU KLEMS Split 1'!H11, 'EU KLEMS LAB'!$C$9:$C$42)</f>
        <v>46986.469033608773</v>
      </c>
      <c r="J11" s="47">
        <f>I11</f>
        <v>46986.469033608773</v>
      </c>
      <c r="K11" s="46">
        <f t="shared" si="1"/>
        <v>46986.469033608773</v>
      </c>
      <c r="L11" s="43" t="s">
        <v>13</v>
      </c>
      <c r="N11" t="str">
        <v>ISIC 13T15</v>
      </c>
      <c r="O11" s="34">
        <f t="shared" si="0"/>
        <v>46986.469033608773</v>
      </c>
      <c r="P11" s="34">
        <f>About!$A$42*'EU KLEMS Split 1'!O11</f>
        <v>53094.710007977912</v>
      </c>
    </row>
    <row r="12" spans="2:16" x14ac:dyDescent="0.25">
      <c r="B12" s="97" t="s">
        <v>161</v>
      </c>
      <c r="C12" s="48" t="s">
        <v>14</v>
      </c>
      <c r="D12" s="44"/>
      <c r="E12" s="43">
        <f>SUMIF('OECD VAL EU28 '!$D$6:$AM$6, 'EU KLEMS Split 1'!C12, 'OECD VAL EU28 '!$D$95:$AM$95)</f>
        <v>25296.809000000001</v>
      </c>
      <c r="F12" s="49">
        <f>E12/SUM($E$12:$E$13)</f>
        <v>0.31282253768796842</v>
      </c>
      <c r="H12" s="100" t="s">
        <v>161</v>
      </c>
      <c r="I12" s="101">
        <f>SUMIF('EU KLEMS LAB'!$B$9:$B$42, 'EU KLEMS Split 1'!H12, 'EU KLEMS LAB'!$C$9:$C$42)</f>
        <v>82390.973494723308</v>
      </c>
      <c r="J12" s="47">
        <f>$I$12*F12</f>
        <v>25773.753411201487</v>
      </c>
      <c r="K12" s="46">
        <f t="shared" si="1"/>
        <v>25773.753411201487</v>
      </c>
      <c r="L12" s="50" t="s">
        <v>14</v>
      </c>
      <c r="N12" t="str">
        <v>ISIC 16</v>
      </c>
      <c r="O12" s="34">
        <f t="shared" si="0"/>
        <v>25773.753411201487</v>
      </c>
      <c r="P12" s="34">
        <f>About!$A$42*'EU KLEMS Split 1'!O12</f>
        <v>29124.341354657678</v>
      </c>
    </row>
    <row r="13" spans="2:16" x14ac:dyDescent="0.25">
      <c r="B13" s="98"/>
      <c r="C13" s="50" t="s">
        <v>15</v>
      </c>
      <c r="D13" s="44"/>
      <c r="E13" s="43">
        <f>SUMIF('OECD VAL EU28 '!$D$6:$AM$6, 'EU KLEMS Split 1'!C13, 'OECD VAL EU28 '!$D$95:$AM$95)</f>
        <v>55569.515999999996</v>
      </c>
      <c r="F13" s="51">
        <f>E13/SUM($E$12:$E$13)</f>
        <v>0.68717746231203158</v>
      </c>
      <c r="H13" s="100"/>
      <c r="I13" s="101"/>
      <c r="J13" s="47">
        <f>$I$12*F13</f>
        <v>56617.220083521817</v>
      </c>
      <c r="K13" s="46">
        <f t="shared" si="1"/>
        <v>56617.220083521817</v>
      </c>
      <c r="L13" s="50" t="s">
        <v>15</v>
      </c>
      <c r="N13" t="str">
        <v>ISIC 17T18</v>
      </c>
      <c r="O13" s="34">
        <f t="shared" si="0"/>
        <v>56617.220083521817</v>
      </c>
      <c r="P13" s="34">
        <f>About!$A$42*'EU KLEMS Split 1'!O13</f>
        <v>63977.458694379646</v>
      </c>
    </row>
    <row r="14" spans="2:16" x14ac:dyDescent="0.25">
      <c r="B14" s="54" t="s">
        <v>162</v>
      </c>
      <c r="C14" s="55" t="s">
        <v>16</v>
      </c>
      <c r="D14" s="44"/>
      <c r="E14" s="43">
        <f>SUMIF('OECD VAL EU28 '!$D$6:$AM$6, 'EU KLEMS Split 1'!C14, 'OECD VAL EU28 '!$D$95:$AM$95)</f>
        <v>22748.448</v>
      </c>
      <c r="F14" s="56"/>
      <c r="H14" s="42" t="s">
        <v>162</v>
      </c>
      <c r="I14" s="46">
        <f>SUMIF('EU KLEMS LAB'!$B$9:$B$42, 'EU KLEMS Split 1'!H14, 'EU KLEMS LAB'!$C$9:$C$42)</f>
        <v>10572.649614361182</v>
      </c>
      <c r="J14" s="47">
        <f>I14</f>
        <v>10572.649614361182</v>
      </c>
      <c r="K14" s="46">
        <f t="shared" si="1"/>
        <v>10572.649614361182</v>
      </c>
      <c r="L14" s="43" t="s">
        <v>16</v>
      </c>
      <c r="N14" t="str">
        <v>ISIC 19</v>
      </c>
      <c r="O14" s="34">
        <f t="shared" si="0"/>
        <v>10572.649614361182</v>
      </c>
      <c r="P14" s="34">
        <f>About!$A$42*'EU KLEMS Split 1'!O14</f>
        <v>11947.094064228135</v>
      </c>
    </row>
    <row r="15" spans="2:16" ht="15.75" thickBot="1" x14ac:dyDescent="0.3">
      <c r="B15" s="42" t="s">
        <v>163</v>
      </c>
      <c r="C15" s="43" t="s">
        <v>201</v>
      </c>
      <c r="D15" s="44"/>
      <c r="E15" s="43">
        <f>SUMIF('OECD VAL EU28 '!$D$6:$AM$6, 'EU KLEMS Split 1'!C15, 'OECD VAL EU28 '!$D$95:$AM$95)</f>
        <v>125286.395</v>
      </c>
      <c r="F15" s="45"/>
      <c r="H15" s="42" t="s">
        <v>163</v>
      </c>
      <c r="I15" s="46">
        <f>SUMIF('EU KLEMS LAB'!$B$9:$B$42, 'EU KLEMS Split 1'!H15, 'EU KLEMS LAB'!$C$9:$C$42)</f>
        <v>107888.86387141648</v>
      </c>
      <c r="J15" s="47">
        <f>I15</f>
        <v>107888.86387141648</v>
      </c>
      <c r="K15" s="46">
        <f t="shared" si="1"/>
        <v>107888.86387141648</v>
      </c>
      <c r="L15" s="43" t="s">
        <v>201</v>
      </c>
      <c r="N15" t="str">
        <v>ISIC 20T21</v>
      </c>
      <c r="O15" s="34">
        <f t="shared" si="0"/>
        <v>107888.86387141648</v>
      </c>
      <c r="P15" s="34">
        <f>About!$A$42*'EU KLEMS Split 1'!O15</f>
        <v>121914.41617470061</v>
      </c>
    </row>
    <row r="16" spans="2:16" x14ac:dyDescent="0.25">
      <c r="B16" s="97" t="s">
        <v>164</v>
      </c>
      <c r="C16" s="48" t="s">
        <v>17</v>
      </c>
      <c r="D16" s="44"/>
      <c r="E16" s="43">
        <f>SUMIF('OECD VAL EU28 '!$D$6:$AM$6, 'EU KLEMS Split 1'!C16, 'OECD VAL EU28 '!$D$95:$AM$95)</f>
        <v>68238.475999999995</v>
      </c>
      <c r="F16" s="49">
        <f>E16/SUM($E$16:$E$17)</f>
        <v>0.59165039700116717</v>
      </c>
      <c r="H16" s="100" t="s">
        <v>164</v>
      </c>
      <c r="I16" s="101">
        <f>SUMIF('EU KLEMS LAB'!$B$9:$B$42, 'EU KLEMS Split 1'!H16, 'EU KLEMS LAB'!$C$9:$C$42)</f>
        <v>106477.89415439501</v>
      </c>
      <c r="J16" s="47">
        <f>$I$16*F16</f>
        <v>62997.688348296062</v>
      </c>
      <c r="K16" s="46">
        <f t="shared" si="1"/>
        <v>62997.688348296062</v>
      </c>
      <c r="L16" s="50" t="s">
        <v>17</v>
      </c>
      <c r="N16" t="str">
        <v>ISIC 22</v>
      </c>
      <c r="O16" s="34">
        <f t="shared" si="0"/>
        <v>62997.688348296062</v>
      </c>
      <c r="P16" s="34">
        <f>About!$A$42*'EU KLEMS Split 1'!O16</f>
        <v>71187.387833574539</v>
      </c>
    </row>
    <row r="17" spans="2:16" ht="15.75" thickBot="1" x14ac:dyDescent="0.3">
      <c r="B17" s="98"/>
      <c r="C17" s="60" t="s">
        <v>202</v>
      </c>
      <c r="D17" s="61"/>
      <c r="E17" s="43">
        <f>SUMIF('OECD VAL EU28 '!$D$6:$AM$6, 'EU KLEMS Split 1'!C17, 'OECD VAL EU28 '!$D$95:$AM$95)</f>
        <v>47097.331000000006</v>
      </c>
      <c r="F17" s="62">
        <f>E17/SUM($E$16:$E$17)</f>
        <v>0.40834960299883283</v>
      </c>
      <c r="H17" s="100"/>
      <c r="I17" s="101"/>
      <c r="J17" s="47">
        <f>$I$16*F17</f>
        <v>43480.205806098944</v>
      </c>
      <c r="K17" s="46">
        <f t="shared" si="1"/>
        <v>43480.205806098944</v>
      </c>
      <c r="L17" s="60" t="s">
        <v>202</v>
      </c>
      <c r="N17" t="str">
        <v>ISIC 23</v>
      </c>
      <c r="O17" s="34">
        <f t="shared" si="0"/>
        <v>43480.205806098944</v>
      </c>
      <c r="P17" s="34">
        <f>About!$A$42*'EU KLEMS Split 1'!O17</f>
        <v>49132.632560891805</v>
      </c>
    </row>
    <row r="18" spans="2:16" x14ac:dyDescent="0.25">
      <c r="B18" s="97" t="s">
        <v>165</v>
      </c>
      <c r="C18" s="63" t="s">
        <v>203</v>
      </c>
      <c r="D18" s="61"/>
      <c r="E18" s="43">
        <f>SUMIF('OECD VAL EU28 '!$D$6:$AM$6, 'EU KLEMS Split 1'!C18, 'OECD VAL EU28 '!$D$95:$AM$95)</f>
        <v>51152.553</v>
      </c>
      <c r="F18" s="64">
        <f>E18/SUM($E$18:$E$19)</f>
        <v>0.27047912867237062</v>
      </c>
      <c r="H18" s="100" t="s">
        <v>165</v>
      </c>
      <c r="I18" s="101">
        <f>SUMIF('EU KLEMS LAB'!$B$9:$B$42, 'EU KLEMS Split 1'!H18, 'EU KLEMS LAB'!$C$9:$C$42)</f>
        <v>183501.63026548174</v>
      </c>
      <c r="J18" s="47">
        <f>$I$18*F18</f>
        <v>49633.361064167017</v>
      </c>
      <c r="K18" s="46">
        <f t="shared" si="1"/>
        <v>49633.361064167017</v>
      </c>
      <c r="L18" s="60" t="s">
        <v>203</v>
      </c>
      <c r="N18" t="str">
        <v>ISIC 24</v>
      </c>
      <c r="O18" s="34">
        <f t="shared" si="0"/>
        <v>49633.361064167017</v>
      </c>
      <c r="P18" s="34">
        <f>About!$A$42*'EU KLEMS Split 1'!O18</f>
        <v>56085.698002508725</v>
      </c>
    </row>
    <row r="19" spans="2:16" ht="15.75" thickBot="1" x14ac:dyDescent="0.3">
      <c r="B19" s="99"/>
      <c r="C19" s="52" t="s">
        <v>18</v>
      </c>
      <c r="D19" s="44"/>
      <c r="E19" s="43">
        <f>SUMIF('OECD VAL EU28 '!$D$6:$AM$6, 'EU KLEMS Split 1'!C19, 'OECD VAL EU28 '!$D$95:$AM$95)</f>
        <v>137965.74700000006</v>
      </c>
      <c r="F19" s="53">
        <f>E19/SUM($E$18:$E$19)</f>
        <v>0.72952087132762944</v>
      </c>
      <c r="H19" s="100"/>
      <c r="I19" s="101"/>
      <c r="J19" s="47">
        <f>$I$18*F19</f>
        <v>133868.26920131475</v>
      </c>
      <c r="K19" s="46">
        <f t="shared" si="1"/>
        <v>133868.26920131475</v>
      </c>
      <c r="L19" s="50" t="s">
        <v>18</v>
      </c>
      <c r="N19" t="str">
        <v>ISIC 25</v>
      </c>
      <c r="O19" s="34">
        <f t="shared" si="0"/>
        <v>133868.26920131475</v>
      </c>
      <c r="P19" s="34">
        <f>About!$A$42*'EU KLEMS Split 1'!O19</f>
        <v>151271.14419748564</v>
      </c>
    </row>
    <row r="20" spans="2:16" x14ac:dyDescent="0.25">
      <c r="B20" s="97" t="s">
        <v>166</v>
      </c>
      <c r="C20" s="48" t="s">
        <v>19</v>
      </c>
      <c r="D20" s="44"/>
      <c r="E20" s="43">
        <f>SUMIF('OECD VAL EU28 '!$D$6:$AM$6, 'EU KLEMS Split 1'!C20, 'OECD VAL EU28 '!$D$95:$AM$95)</f>
        <v>65958.874999999985</v>
      </c>
      <c r="F20" s="65">
        <f>E20/SUM($E$20:$E$21)</f>
        <v>0.48925812353313702</v>
      </c>
      <c r="H20" s="100" t="s">
        <v>166</v>
      </c>
      <c r="I20" s="101">
        <f>SUMIF('EU KLEMS LAB'!$B$9:$B$42, 'EU KLEMS Split 1'!H20, 'EU KLEMS LAB'!$C$9:$C$42)</f>
        <v>123008.04938959115</v>
      </c>
      <c r="J20" s="47">
        <f>$I$20*F20</f>
        <v>60182.687423822805</v>
      </c>
      <c r="K20" s="46">
        <f t="shared" si="1"/>
        <v>60182.687423822805</v>
      </c>
      <c r="L20" s="50" t="s">
        <v>19</v>
      </c>
      <c r="N20" t="str">
        <v>ISIC 26</v>
      </c>
      <c r="O20" s="34">
        <f t="shared" si="0"/>
        <v>60182.687423822805</v>
      </c>
      <c r="P20" s="34">
        <f>About!$A$42*'EU KLEMS Split 1'!O20</f>
        <v>68006.43678891976</v>
      </c>
    </row>
    <row r="21" spans="2:16" ht="15.75" thickBot="1" x14ac:dyDescent="0.3">
      <c r="B21" s="99"/>
      <c r="C21" s="52" t="s">
        <v>20</v>
      </c>
      <c r="D21" s="44"/>
      <c r="E21" s="43">
        <f>SUMIF('OECD VAL EU28 '!$D$6:$AM$6, 'EU KLEMS Split 1'!C21, 'OECD VAL EU28 '!$D$95:$AM$95)</f>
        <v>68855.187000000005</v>
      </c>
      <c r="F21" s="66">
        <f>E21/SUM($E$20:$E$21)</f>
        <v>0.51074187646686309</v>
      </c>
      <c r="H21" s="100"/>
      <c r="I21" s="101"/>
      <c r="J21" s="47">
        <f>$I$20*F21</f>
        <v>62825.361965768359</v>
      </c>
      <c r="K21" s="46">
        <f t="shared" si="1"/>
        <v>62825.361965768359</v>
      </c>
      <c r="L21" s="50" t="s">
        <v>20</v>
      </c>
      <c r="N21" t="str">
        <v>ISIC 27</v>
      </c>
      <c r="O21" s="34">
        <f t="shared" si="0"/>
        <v>62825.361965768359</v>
      </c>
      <c r="P21" s="34">
        <f>About!$A$42*'EU KLEMS Split 1'!O21</f>
        <v>70992.659021318235</v>
      </c>
    </row>
    <row r="22" spans="2:16" ht="15.75" thickBot="1" x14ac:dyDescent="0.3">
      <c r="B22" s="67" t="s">
        <v>167</v>
      </c>
      <c r="C22" s="68" t="s">
        <v>21</v>
      </c>
      <c r="D22" s="44"/>
      <c r="E22" s="43">
        <f>SUMIF('OECD VAL EU28 '!$D$6:$AM$6, 'EU KLEMS Split 1'!C22, 'OECD VAL EU28 '!$D$95:$AM$95)</f>
        <v>160638.75699999993</v>
      </c>
      <c r="F22" s="69"/>
      <c r="H22" s="42" t="s">
        <v>167</v>
      </c>
      <c r="I22" s="46">
        <f>SUMIF('EU KLEMS LAB'!$B$9:$B$42, 'EU KLEMS Split 1'!H22, 'EU KLEMS LAB'!$C$9:$C$42)</f>
        <v>149993.35421721134</v>
      </c>
      <c r="J22" s="47">
        <f>I22</f>
        <v>149993.35421721134</v>
      </c>
      <c r="K22" s="46">
        <f t="shared" si="1"/>
        <v>149993.35421721134</v>
      </c>
      <c r="L22" s="43" t="s">
        <v>21</v>
      </c>
      <c r="N22" t="str">
        <v>ISIC 28</v>
      </c>
      <c r="O22" s="34">
        <f t="shared" si="0"/>
        <v>149993.35421721134</v>
      </c>
      <c r="P22" s="34">
        <f>About!$A$42*'EU KLEMS Split 1'!O22</f>
        <v>169492.49026544878</v>
      </c>
    </row>
    <row r="23" spans="2:16" x14ac:dyDescent="0.25">
      <c r="B23" s="97" t="s">
        <v>168</v>
      </c>
      <c r="C23" s="48" t="s">
        <v>22</v>
      </c>
      <c r="D23" s="44"/>
      <c r="E23" s="43">
        <f>SUMIF('OECD VAL EU28 '!$D$6:$AM$6, 'EU KLEMS Split 1'!C23, 'OECD VAL EU28 '!$D$95:$AM$95)</f>
        <v>140087.87900000002</v>
      </c>
      <c r="F23" s="49">
        <f>E23/SUM($E$23:$E$24)</f>
        <v>0.75732040942802448</v>
      </c>
      <c r="H23" s="100" t="s">
        <v>168</v>
      </c>
      <c r="I23" s="101">
        <f>SUMIF('EU KLEMS LAB'!$B$9:$B$42, 'EU KLEMS Split 1'!H23, 'EU KLEMS LAB'!$C$9:$C$42)</f>
        <v>155349.8847127223</v>
      </c>
      <c r="J23" s="47" cm="1">
        <f t="array" ref="J23:J24">$I$23*F23:F24</f>
        <v>117649.63829523526</v>
      </c>
      <c r="K23" s="46">
        <f t="shared" si="1"/>
        <v>117649.63829523526</v>
      </c>
      <c r="L23" s="50" t="s">
        <v>22</v>
      </c>
      <c r="N23" t="str">
        <v>ISIC 29</v>
      </c>
      <c r="O23" s="34">
        <f t="shared" si="0"/>
        <v>117649.63829523526</v>
      </c>
      <c r="P23" s="34">
        <f>About!$A$42*'EU KLEMS Split 1'!O23</f>
        <v>132944.09127361584</v>
      </c>
    </row>
    <row r="24" spans="2:16" ht="15.75" thickBot="1" x14ac:dyDescent="0.3">
      <c r="B24" s="99"/>
      <c r="C24" s="52" t="s">
        <v>23</v>
      </c>
      <c r="D24" s="44"/>
      <c r="E24" s="43">
        <f>SUMIF('OECD VAL EU28 '!$D$6:$AM$6, 'EU KLEMS Split 1'!C24, 'OECD VAL EU28 '!$D$95:$AM$95)</f>
        <v>44890.47</v>
      </c>
      <c r="F24" s="53">
        <f>E24/SUM($E$23:$E$24)</f>
        <v>0.24267959057197552</v>
      </c>
      <c r="H24" s="100"/>
      <c r="I24" s="101"/>
      <c r="J24" s="47">
        <v>37700.246417487047</v>
      </c>
      <c r="K24" s="46">
        <f t="shared" si="1"/>
        <v>37700.246417487047</v>
      </c>
      <c r="L24" s="50" t="s">
        <v>23</v>
      </c>
      <c r="N24" t="str">
        <v>ISIC 30</v>
      </c>
      <c r="O24" s="34">
        <f t="shared" si="0"/>
        <v>37700.246417487047</v>
      </c>
      <c r="P24" s="34">
        <f>About!$A$42*'EU KLEMS Split 1'!O24</f>
        <v>42601.278451760358</v>
      </c>
    </row>
    <row r="25" spans="2:16" x14ac:dyDescent="0.25">
      <c r="B25" s="54" t="s">
        <v>169</v>
      </c>
      <c r="C25" s="55" t="s">
        <v>24</v>
      </c>
      <c r="D25" s="44"/>
      <c r="E25" s="43">
        <f>SUMIF('OECD VAL EU28 '!$D$6:$AM$6, 'EU KLEMS Split 1'!C25, 'OECD VAL EU28 '!$D$95:$AM$95)</f>
        <v>133348.56499999997</v>
      </c>
      <c r="F25" s="56"/>
      <c r="H25" s="42" t="s">
        <v>169</v>
      </c>
      <c r="I25" s="46">
        <f>SUMIF('EU KLEMS LAB'!$B$9:$B$42, 'EU KLEMS Split 1'!H25, 'EU KLEMS LAB'!$C$9:$C$42)</f>
        <v>130133.54727936507</v>
      </c>
      <c r="J25" s="47">
        <f>I25</f>
        <v>130133.54727936507</v>
      </c>
      <c r="K25" s="46">
        <f t="shared" si="1"/>
        <v>130133.54727936507</v>
      </c>
      <c r="L25" s="43" t="s">
        <v>24</v>
      </c>
      <c r="N25" t="str">
        <v>ISIC 31T33</v>
      </c>
      <c r="O25" s="34">
        <f t="shared" si="0"/>
        <v>130133.54727936507</v>
      </c>
      <c r="P25" s="34">
        <f>About!$A$42*'EU KLEMS Split 1'!O25</f>
        <v>147050.90842568252</v>
      </c>
    </row>
    <row r="26" spans="2:16" x14ac:dyDescent="0.25">
      <c r="B26" s="42" t="s">
        <v>170</v>
      </c>
      <c r="C26" s="70" t="s">
        <v>204</v>
      </c>
      <c r="D26" s="71"/>
      <c r="E26" s="43">
        <f>SUMIF('OECD VAL EU28 '!$D$6:$AM$6, 'EU KLEMS Split 1'!C26, 'OECD VAL EU28 '!$D$95:$AM$95)</f>
        <v>141147.25400000002</v>
      </c>
      <c r="F26" s="72"/>
      <c r="H26" s="42" t="s">
        <v>170</v>
      </c>
      <c r="I26" s="46">
        <f>SUMIF('EU KLEMS LAB'!$B$9:$B$42, 'EU KLEMS Split 1'!H26, 'EU KLEMS LAB'!$C$9:$C$42)</f>
        <v>131022.74395307316</v>
      </c>
      <c r="J26" s="47">
        <f t="shared" ref="J26:K43" si="2">I26</f>
        <v>131022.74395307316</v>
      </c>
      <c r="K26" s="46">
        <f t="shared" si="1"/>
        <v>131022.74395307316</v>
      </c>
      <c r="L26" s="73" t="s">
        <v>204</v>
      </c>
      <c r="N26" t="str">
        <v>ISIC 35T39</v>
      </c>
      <c r="O26" s="34">
        <f t="shared" si="0"/>
        <v>131022.74395307316</v>
      </c>
      <c r="P26" s="34">
        <f>About!$A$42*'EU KLEMS Split 1'!O26</f>
        <v>148055.70066697267</v>
      </c>
    </row>
    <row r="27" spans="2:16" x14ac:dyDescent="0.25">
      <c r="B27" s="42" t="s">
        <v>171</v>
      </c>
      <c r="C27" s="43" t="s">
        <v>25</v>
      </c>
      <c r="D27" s="44"/>
      <c r="E27" s="43">
        <f>SUMIF('OECD VAL EU28 '!$D$6:$AM$6, 'EU KLEMS Split 1'!C27, 'OECD VAL EU28 '!$D$95:$AM$95)</f>
        <v>421402.61499999987</v>
      </c>
      <c r="F27" s="45"/>
      <c r="H27" s="42" t="s">
        <v>171</v>
      </c>
      <c r="I27" s="46">
        <f>SUMIF('EU KLEMS LAB'!$B$9:$B$42, 'EU KLEMS Split 1'!H27, 'EU KLEMS LAB'!$C$9:$C$42)</f>
        <v>532598.88297833898</v>
      </c>
      <c r="J27" s="47">
        <f t="shared" si="2"/>
        <v>532598.88297833898</v>
      </c>
      <c r="K27" s="46">
        <f t="shared" si="1"/>
        <v>532598.88297833898</v>
      </c>
      <c r="L27" s="43" t="s">
        <v>25</v>
      </c>
      <c r="N27" t="str">
        <v>ISIC 41T43</v>
      </c>
      <c r="O27" s="34">
        <f t="shared" si="0"/>
        <v>532598.88297833898</v>
      </c>
      <c r="P27" s="34">
        <f>About!$A$42*'EU KLEMS Split 1'!O27</f>
        <v>601836.73776552302</v>
      </c>
    </row>
    <row r="28" spans="2:16" x14ac:dyDescent="0.25">
      <c r="B28" s="84" t="s">
        <v>206</v>
      </c>
      <c r="C28" s="85" t="s">
        <v>26</v>
      </c>
      <c r="D28" s="86"/>
      <c r="E28" s="85">
        <f>SUMIF('OECD VAL EU28 '!$D$6:$AM$6, 'EU KLEMS Split 1'!C28, 'OECD VAL EU28 '!$D$95:$AM$95)</f>
        <v>959747.63600000006</v>
      </c>
      <c r="F28" s="87"/>
      <c r="G28" s="88"/>
      <c r="H28" s="84" t="s">
        <v>206</v>
      </c>
      <c r="I28" s="46">
        <f>SUMIF('EU KLEMS LAB'!$B$9:$B$44, 'EU KLEMS Split 1'!H28, 'EU KLEMS LAB'!$C$9:$C$44)</f>
        <v>1066687.6436310448</v>
      </c>
      <c r="J28" s="47">
        <f t="shared" si="2"/>
        <v>1066687.6436310448</v>
      </c>
      <c r="K28" s="46">
        <f>SUM(J28:J28)</f>
        <v>1066687.6436310448</v>
      </c>
      <c r="L28" s="83" t="s">
        <v>26</v>
      </c>
      <c r="N28" t="str">
        <v>ISIC 45T47</v>
      </c>
      <c r="O28" s="34">
        <f t="shared" si="0"/>
        <v>1066687.6436310448</v>
      </c>
      <c r="P28" s="34">
        <f>About!$A$42*'EU KLEMS Split 1'!O28</f>
        <v>1205357.0373030805</v>
      </c>
    </row>
    <row r="29" spans="2:16" x14ac:dyDescent="0.25">
      <c r="B29" s="84" t="s">
        <v>207</v>
      </c>
      <c r="C29" s="89" t="s">
        <v>27</v>
      </c>
      <c r="D29" s="90"/>
      <c r="E29" s="89">
        <f>SUMIF('OECD VAL EU28 '!$D$6:$AM$6, 'EU KLEMS Split 1'!C29, 'OECD VAL EU28 '!$D$95:$AM$95)</f>
        <v>409738.66199999995</v>
      </c>
      <c r="F29" s="87"/>
      <c r="G29" s="88"/>
      <c r="H29" s="84" t="s">
        <v>207</v>
      </c>
      <c r="I29" s="46">
        <f>SUMIF('EU KLEMS LAB'!$B$9:$B$44, 'EU KLEMS Split 1'!H29, 'EU KLEMS LAB'!$C$9:$C$44)</f>
        <v>424382.27612197102</v>
      </c>
      <c r="J29" s="47">
        <f t="shared" si="2"/>
        <v>424382.27612197102</v>
      </c>
      <c r="K29" s="46">
        <f>SUM(J29:J29)</f>
        <v>424382.27612197102</v>
      </c>
      <c r="L29" s="43" t="s">
        <v>27</v>
      </c>
      <c r="N29" t="str">
        <v>ISIC 49T53</v>
      </c>
      <c r="O29" s="34">
        <f t="shared" si="0"/>
        <v>424382.27612197102</v>
      </c>
      <c r="P29" s="34">
        <f>About!$A$42*'EU KLEMS Split 1'!O29</f>
        <v>479551.97201782721</v>
      </c>
    </row>
    <row r="30" spans="2:16" x14ac:dyDescent="0.25">
      <c r="B30" s="42" t="s">
        <v>177</v>
      </c>
      <c r="C30" s="43" t="s">
        <v>28</v>
      </c>
      <c r="D30" s="44"/>
      <c r="E30" s="43">
        <f>SUMIF('OECD VAL EU28 '!$D$6:$AM$6, 'EU KLEMS Split 1'!C30, 'OECD VAL EU28 '!$D$95:$AM$95)</f>
        <v>235162.476</v>
      </c>
      <c r="F30" s="45"/>
      <c r="H30" s="42" t="s">
        <v>177</v>
      </c>
      <c r="I30" s="46">
        <f>SUMIF('EU KLEMS LAB'!$B$9:$B$44, 'EU KLEMS Split 1'!H30, 'EU KLEMS LAB'!$C$9:$C$44)</f>
        <v>277057.93259090598</v>
      </c>
      <c r="J30" s="47">
        <f t="shared" si="2"/>
        <v>277057.93259090598</v>
      </c>
      <c r="K30" s="46">
        <f>J30</f>
        <v>277057.93259090598</v>
      </c>
      <c r="L30" s="43" t="s">
        <v>28</v>
      </c>
      <c r="N30" t="str">
        <v>ISIC 55T56</v>
      </c>
      <c r="O30" s="34">
        <f t="shared" si="0"/>
        <v>277057.93259090598</v>
      </c>
      <c r="P30" s="34">
        <f>About!$A$42*'EU KLEMS Split 1'!O30</f>
        <v>313075.46382772375</v>
      </c>
    </row>
    <row r="31" spans="2:16" x14ac:dyDescent="0.25">
      <c r="B31" s="42" t="s">
        <v>178</v>
      </c>
      <c r="C31" s="43" t="s">
        <v>29</v>
      </c>
      <c r="D31" s="44"/>
      <c r="E31" s="43">
        <f>SUMIF('OECD VAL EU28 '!$D$6:$AM$6, 'EU KLEMS Split 1'!C31, 'OECD VAL EU28 '!$D$95:$AM$95)</f>
        <v>93062.529999999984</v>
      </c>
      <c r="F31" s="45"/>
      <c r="H31" s="42" t="s">
        <v>178</v>
      </c>
      <c r="I31" s="46">
        <f>SUMIF('EU KLEMS LAB'!$B$9:$B$44, 'EU KLEMS Split 1'!H31, 'EU KLEMS LAB'!$C$9:$C$44)</f>
        <v>91296.98930454925</v>
      </c>
      <c r="J31" s="47">
        <f t="shared" si="2"/>
        <v>91296.98930454925</v>
      </c>
      <c r="K31" s="46">
        <f t="shared" si="2"/>
        <v>91296.98930454925</v>
      </c>
      <c r="L31" s="43" t="s">
        <v>29</v>
      </c>
      <c r="N31" t="str">
        <v>ISIC 58T60</v>
      </c>
      <c r="O31" s="34">
        <f t="shared" si="0"/>
        <v>91296.98930454925</v>
      </c>
      <c r="P31" s="34">
        <f>About!$A$42*'EU KLEMS Split 1'!O31</f>
        <v>103165.59791414064</v>
      </c>
    </row>
    <row r="32" spans="2:16" x14ac:dyDescent="0.25">
      <c r="B32" s="42" t="s">
        <v>179</v>
      </c>
      <c r="C32" s="43" t="s">
        <v>30</v>
      </c>
      <c r="D32" s="44"/>
      <c r="E32" s="43">
        <f>SUMIF('OECD VAL EU28 '!$D$6:$AM$6, 'EU KLEMS Split 1'!C32, 'OECD VAL EU28 '!$D$95:$AM$95)</f>
        <v>68807.105999999985</v>
      </c>
      <c r="F32" s="45"/>
      <c r="H32" s="42" t="s">
        <v>179</v>
      </c>
      <c r="I32" s="46">
        <f>SUMIF('EU KLEMS LAB'!$B$9:$B$44, 'EU KLEMS Split 1'!H32, 'EU KLEMS LAB'!$C$9:$C$44)</f>
        <v>65434.376494370845</v>
      </c>
      <c r="J32" s="47">
        <f t="shared" si="2"/>
        <v>65434.376494370845</v>
      </c>
      <c r="K32" s="46">
        <f t="shared" si="2"/>
        <v>65434.376494370845</v>
      </c>
      <c r="L32" s="43" t="s">
        <v>30</v>
      </c>
      <c r="N32" t="str">
        <v>ISIC 61</v>
      </c>
      <c r="O32" s="34">
        <f t="shared" si="0"/>
        <v>65434.376494370845</v>
      </c>
      <c r="P32" s="34">
        <f>About!$A$42*'EU KLEMS Split 1'!O32</f>
        <v>73940.845438639051</v>
      </c>
    </row>
    <row r="33" spans="2:16" x14ac:dyDescent="0.25">
      <c r="B33" s="42" t="s">
        <v>180</v>
      </c>
      <c r="C33" s="43" t="s">
        <v>31</v>
      </c>
      <c r="D33" s="44"/>
      <c r="E33" s="43">
        <f>SUMIF('OECD VAL EU28 '!$D$6:$AM$6, 'EU KLEMS Split 1'!C33, 'OECD VAL EU28 '!$D$95:$AM$95)</f>
        <v>228874.16099999999</v>
      </c>
      <c r="F33" s="45"/>
      <c r="H33" s="42" t="s">
        <v>180</v>
      </c>
      <c r="I33" s="46">
        <f>SUMIF('EU KLEMS LAB'!$B$9:$B$44, 'EU KLEMS Split 1'!H33, 'EU KLEMS LAB'!$C$9:$C$44)</f>
        <v>234358.06367114323</v>
      </c>
      <c r="J33" s="47">
        <f t="shared" si="2"/>
        <v>234358.06367114323</v>
      </c>
      <c r="K33" s="46">
        <f t="shared" si="2"/>
        <v>234358.06367114323</v>
      </c>
      <c r="L33" s="43" t="s">
        <v>31</v>
      </c>
      <c r="N33" t="str">
        <v>ISIC 62T63</v>
      </c>
      <c r="O33" s="34">
        <f t="shared" si="0"/>
        <v>234358.06367114323</v>
      </c>
      <c r="P33" s="34">
        <f>About!$A$42*'EU KLEMS Split 1'!O33</f>
        <v>264824.61194839183</v>
      </c>
    </row>
    <row r="34" spans="2:16" x14ac:dyDescent="0.25">
      <c r="B34" s="42" t="s">
        <v>181</v>
      </c>
      <c r="C34" s="43" t="s">
        <v>32</v>
      </c>
      <c r="D34" s="44"/>
      <c r="E34" s="43">
        <f>SUMIF('OECD VAL EU28 '!$D$6:$AM$6, 'EU KLEMS Split 1'!C34, 'OECD VAL EU28 '!$D$95:$AM$95)</f>
        <v>404619.85599999997</v>
      </c>
      <c r="F34" s="45"/>
      <c r="H34" s="42" t="s">
        <v>181</v>
      </c>
      <c r="I34" s="46">
        <f>SUMIF('EU KLEMS LAB'!$B$9:$B$44, 'EU KLEMS Split 1'!H34, 'EU KLEMS LAB'!$C$9:$C$44)</f>
        <v>396485.67822774273</v>
      </c>
      <c r="J34" s="47">
        <f t="shared" si="2"/>
        <v>396485.67822774273</v>
      </c>
      <c r="K34" s="46">
        <f t="shared" si="2"/>
        <v>396485.67822774273</v>
      </c>
      <c r="L34" s="43" t="s">
        <v>32</v>
      </c>
      <c r="N34" t="str">
        <v>ISIC 64T66</v>
      </c>
      <c r="O34" s="34">
        <f t="shared" si="0"/>
        <v>396485.67822774273</v>
      </c>
      <c r="P34" s="34">
        <f>About!$A$42*'EU KLEMS Split 1'!O34</f>
        <v>448028.81639734923</v>
      </c>
    </row>
    <row r="35" spans="2:16" x14ac:dyDescent="0.25">
      <c r="B35" s="42" t="s">
        <v>182</v>
      </c>
      <c r="C35" s="43" t="s">
        <v>33</v>
      </c>
      <c r="D35" s="44"/>
      <c r="E35" s="43">
        <f>SUMIF('OECD VAL EU28 '!$D$6:$AM$6, 'EU KLEMS Split 1'!C35, 'OECD VAL EU28 '!$D$95:$AM$95)</f>
        <v>79112.295999999988</v>
      </c>
      <c r="F35" s="45"/>
      <c r="H35" s="42" t="s">
        <v>182</v>
      </c>
      <c r="I35" s="46">
        <f>SUMIF('EU KLEMS LAB'!$B$9:$B$44, 'EU KLEMS Split 1'!H35, 'EU KLEMS LAB'!$C$9:$C$44)</f>
        <v>89941.325847761036</v>
      </c>
      <c r="J35" s="47">
        <f t="shared" si="2"/>
        <v>89941.325847761036</v>
      </c>
      <c r="K35" s="46">
        <f t="shared" si="2"/>
        <v>89941.325847761036</v>
      </c>
      <c r="L35" s="43" t="s">
        <v>33</v>
      </c>
      <c r="N35" t="str">
        <v>ISIC 68</v>
      </c>
      <c r="O35" s="34">
        <f t="shared" si="0"/>
        <v>89941.325847761036</v>
      </c>
      <c r="P35" s="34">
        <f>About!$A$42*'EU KLEMS Split 1'!O35</f>
        <v>101633.69820796997</v>
      </c>
    </row>
    <row r="36" spans="2:16" x14ac:dyDescent="0.25">
      <c r="B36" s="42" t="s">
        <v>183</v>
      </c>
      <c r="C36" s="43" t="s">
        <v>34</v>
      </c>
      <c r="D36" s="44"/>
      <c r="E36" s="43">
        <f>SUMIF('OECD VAL EU28 '!$D$6:$AM$6, 'EU KLEMS Split 1'!C36, 'OECD VAL EU28 '!$D$95:$AM$95)</f>
        <v>932557.15800000029</v>
      </c>
      <c r="F36" s="45"/>
      <c r="H36" s="42" t="s">
        <v>183</v>
      </c>
      <c r="I36" s="46">
        <f>SUMIF('EU KLEMS LAB'!$B$9:$B$44, 'EU KLEMS Split 1'!H36, 'EU KLEMS LAB'!$C$9:$C$44)</f>
        <v>738780.8350135443</v>
      </c>
      <c r="J36" s="47">
        <f t="shared" si="2"/>
        <v>738780.8350135443</v>
      </c>
      <c r="K36" s="46">
        <f t="shared" si="2"/>
        <v>738780.8350135443</v>
      </c>
      <c r="L36" s="43" t="s">
        <v>34</v>
      </c>
      <c r="N36" t="str">
        <v>ISIC 69T82</v>
      </c>
      <c r="O36" s="34">
        <f t="shared" si="0"/>
        <v>738780.8350135443</v>
      </c>
      <c r="P36" s="34">
        <f>About!$A$42*'EU KLEMS Split 1'!O36</f>
        <v>834822.343565305</v>
      </c>
    </row>
    <row r="37" spans="2:16" x14ac:dyDescent="0.25">
      <c r="B37" s="42" t="s">
        <v>184</v>
      </c>
      <c r="C37" s="43" t="s">
        <v>35</v>
      </c>
      <c r="D37" s="44"/>
      <c r="E37" s="43">
        <f>SUMIF('OECD VAL EU28 '!$D$6:$AM$6, 'EU KLEMS Split 1'!C37, 'OECD VAL EU28 '!$D$95:$AM$95)</f>
        <v>686385.85100000002</v>
      </c>
      <c r="F37" s="45"/>
      <c r="H37" s="42" t="s">
        <v>184</v>
      </c>
      <c r="I37" s="46">
        <f>SUMIF('EU KLEMS LAB'!$B$9:$B$44, 'EU KLEMS Split 1'!H37, 'EU KLEMS LAB'!$C$9:$C$44)</f>
        <v>626790.08257300453</v>
      </c>
      <c r="J37" s="47">
        <f t="shared" si="2"/>
        <v>626790.08257300453</v>
      </c>
      <c r="K37" s="46">
        <f t="shared" si="2"/>
        <v>626790.08257300453</v>
      </c>
      <c r="L37" s="43" t="s">
        <v>35</v>
      </c>
      <c r="N37" t="str">
        <v>ISIC 84</v>
      </c>
      <c r="O37" s="34">
        <f t="shared" si="0"/>
        <v>626790.08257300453</v>
      </c>
      <c r="P37" s="34">
        <f>About!$A$42*'EU KLEMS Split 1'!O37</f>
        <v>708272.79330749507</v>
      </c>
    </row>
    <row r="38" spans="2:16" x14ac:dyDescent="0.25">
      <c r="B38" s="42" t="s">
        <v>185</v>
      </c>
      <c r="C38" s="43" t="s">
        <v>36</v>
      </c>
      <c r="D38" s="44"/>
      <c r="E38" s="43">
        <f>SUMIF('OECD VAL EU28 '!$D$6:$AM$6, 'EU KLEMS Split 1'!C38, 'OECD VAL EU28 '!$D$95:$AM$95)</f>
        <v>635343.929</v>
      </c>
      <c r="F38" s="45"/>
      <c r="H38" s="42" t="s">
        <v>185</v>
      </c>
      <c r="I38" s="46">
        <f>SUMIF('EU KLEMS LAB'!$B$9:$B$44, 'EU KLEMS Split 1'!H38, 'EU KLEMS LAB'!$C$9:$C$44)</f>
        <v>606326.82132503169</v>
      </c>
      <c r="J38" s="47">
        <f t="shared" si="2"/>
        <v>606326.82132503169</v>
      </c>
      <c r="K38" s="46">
        <f t="shared" si="2"/>
        <v>606326.82132503169</v>
      </c>
      <c r="L38" s="43" t="s">
        <v>36</v>
      </c>
      <c r="N38" t="str">
        <v>ISIC 85</v>
      </c>
      <c r="O38" s="34">
        <f t="shared" si="0"/>
        <v>606326.82132503169</v>
      </c>
      <c r="P38" s="34">
        <f>About!$A$42*'EU KLEMS Split 1'!O38</f>
        <v>685149.3080972858</v>
      </c>
    </row>
    <row r="39" spans="2:16" x14ac:dyDescent="0.25">
      <c r="B39" s="42" t="s">
        <v>186</v>
      </c>
      <c r="C39" s="43" t="s">
        <v>37</v>
      </c>
      <c r="D39" s="44"/>
      <c r="E39" s="43">
        <f>SUMIF('OECD VAL EU28 '!$D$6:$AM$6, 'EU KLEMS Split 1'!C39, 'OECD VAL EU28 '!$D$95:$AM$95)</f>
        <v>804973.25500000012</v>
      </c>
      <c r="F39" s="45"/>
      <c r="H39" s="42" t="s">
        <v>186</v>
      </c>
      <c r="I39" s="46">
        <f>SUMIF('EU KLEMS LAB'!$B$9:$B$44, 'EU KLEMS Split 1'!H39, 'EU KLEMS LAB'!$C$9:$C$44)</f>
        <v>807977.44741988333</v>
      </c>
      <c r="J39" s="47">
        <f t="shared" si="2"/>
        <v>807977.44741988333</v>
      </c>
      <c r="K39" s="46">
        <f t="shared" si="2"/>
        <v>807977.44741988333</v>
      </c>
      <c r="L39" s="43" t="s">
        <v>37</v>
      </c>
      <c r="N39" t="str">
        <v>ISIC 86T88</v>
      </c>
      <c r="O39" s="34">
        <f t="shared" si="0"/>
        <v>807977.44741988333</v>
      </c>
      <c r="P39" s="34">
        <f>About!$A$42*'EU KLEMS Split 1'!O39</f>
        <v>913014.51558446803</v>
      </c>
    </row>
    <row r="40" spans="2:16" x14ac:dyDescent="0.25">
      <c r="B40" s="74" t="s">
        <v>187</v>
      </c>
      <c r="C40" s="102" t="s">
        <v>38</v>
      </c>
      <c r="D40" s="44"/>
      <c r="E40" s="102">
        <f>SUMIF('OECD VAL EU28 '!$D$6:$AM$6, 'EU KLEMS Split 1'!C40, 'OECD VAL EU28 '!$D$95:$AM$95)</f>
        <v>246466.511</v>
      </c>
      <c r="F40" s="103"/>
      <c r="H40" s="74" t="s">
        <v>187</v>
      </c>
      <c r="I40" s="46">
        <f>SUMIF('EU KLEMS LAB'!$B$9:$B$44, 'EU KLEMS Split 1'!H40, 'EU KLEMS LAB'!$C$9:$C$44)</f>
        <v>120596.93896566787</v>
      </c>
      <c r="J40" s="47">
        <f t="shared" si="2"/>
        <v>120596.93896566787</v>
      </c>
      <c r="K40" s="101">
        <f>SUM(J40:J41)</f>
        <v>316646.19604144461</v>
      </c>
      <c r="L40" s="102" t="s">
        <v>38</v>
      </c>
      <c r="N40" t="str">
        <v>ISIC 90T96</v>
      </c>
      <c r="O40" s="34">
        <f t="shared" si="0"/>
        <v>316646.19604144461</v>
      </c>
      <c r="P40" s="34">
        <f>About!$A$42*'EU KLEMS Split 1'!O40</f>
        <v>357810.20152683236</v>
      </c>
    </row>
    <row r="41" spans="2:16" x14ac:dyDescent="0.25">
      <c r="B41" s="74" t="s">
        <v>188</v>
      </c>
      <c r="C41" s="102"/>
      <c r="D41" s="44"/>
      <c r="E41" s="102">
        <f>SUMIF('[6]Filtered EMPN OECD Data'!$B$1:$AQ$1, 'EU KLEMS Split 1'!C41, '[6]Filtered EMPN OECD Data'!$B$57:$AQ$57)</f>
        <v>0</v>
      </c>
      <c r="F41" s="103"/>
      <c r="H41" s="74" t="s">
        <v>188</v>
      </c>
      <c r="I41" s="46">
        <f>SUMIF('EU KLEMS LAB'!$B$9:$B$44, 'EU KLEMS Split 1'!H41, 'EU KLEMS LAB'!$C$9:$C$44)</f>
        <v>196049.25707577675</v>
      </c>
      <c r="J41" s="47">
        <f t="shared" si="2"/>
        <v>196049.25707577675</v>
      </c>
      <c r="K41" s="101"/>
      <c r="L41" s="102"/>
      <c r="N41" t="str">
        <v>ISIC 97T98</v>
      </c>
      <c r="O41" s="34">
        <f t="shared" si="0"/>
        <v>55060.738627053826</v>
      </c>
      <c r="P41" s="34">
        <f>About!$A$42*'EU KLEMS Split 1'!O41</f>
        <v>62218.63464857082</v>
      </c>
    </row>
    <row r="42" spans="2:16" x14ac:dyDescent="0.25">
      <c r="B42" s="74" t="s">
        <v>189</v>
      </c>
      <c r="C42" s="102" t="s">
        <v>39</v>
      </c>
      <c r="D42" s="44"/>
      <c r="E42" s="102">
        <f>SUMIF('OECD VAL EU28 '!$D$6:$AM$6, 'EU KLEMS Split 1'!C42, 'OECD VAL EU28 '!$D$95:$AM$95)</f>
        <v>59990.69999999999</v>
      </c>
      <c r="F42" s="103"/>
      <c r="H42" s="74" t="s">
        <v>189</v>
      </c>
      <c r="I42" s="46">
        <f>SUMIF('EU KLEMS LAB'!$B$9:$B$44, 'EU KLEMS Split 1'!H42, 'EU KLEMS LAB'!$C$9:$C$44)</f>
        <v>55060.738627053826</v>
      </c>
      <c r="J42" s="47">
        <f t="shared" si="2"/>
        <v>55060.738627053826</v>
      </c>
      <c r="K42" s="101">
        <f>SUM(J42:J43)</f>
        <v>55060.738627053826</v>
      </c>
      <c r="L42" s="102" t="s">
        <v>39</v>
      </c>
    </row>
    <row r="43" spans="2:16" x14ac:dyDescent="0.25">
      <c r="B43" s="74" t="s">
        <v>190</v>
      </c>
      <c r="C43" s="102"/>
      <c r="D43" s="44"/>
      <c r="E43" s="102">
        <f>SUMIF('[6]Filtered EMPN OECD Data'!$B$1:$AQ$1, 'EU KLEMS Split 1'!C43, '[6]Filtered EMPN OECD Data'!$B$57:$AQ$57)</f>
        <v>0</v>
      </c>
      <c r="F43" s="103"/>
      <c r="H43" s="74" t="s">
        <v>190</v>
      </c>
      <c r="I43" s="46">
        <f>SUMIF('EU KLEMS LAB'!$B$9:$B$44, 'EU KLEMS Split 1'!H43, 'EU KLEMS LAB'!$C$9:$C$44)</f>
        <v>0</v>
      </c>
      <c r="J43" s="47">
        <f t="shared" si="2"/>
        <v>0</v>
      </c>
      <c r="K43" s="101"/>
      <c r="L43" s="102"/>
    </row>
  </sheetData>
  <mergeCells count="28">
    <mergeCell ref="C40:C41"/>
    <mergeCell ref="E40:E41"/>
    <mergeCell ref="F40:F41"/>
    <mergeCell ref="K40:K41"/>
    <mergeCell ref="L40:L41"/>
    <mergeCell ref="C42:C43"/>
    <mergeCell ref="E42:E43"/>
    <mergeCell ref="F42:F43"/>
    <mergeCell ref="K42:K43"/>
    <mergeCell ref="L42:L43"/>
    <mergeCell ref="B20:B21"/>
    <mergeCell ref="H20:H21"/>
    <mergeCell ref="I20:I21"/>
    <mergeCell ref="B23:B24"/>
    <mergeCell ref="H23:H24"/>
    <mergeCell ref="I23:I24"/>
    <mergeCell ref="B16:B17"/>
    <mergeCell ref="H16:H17"/>
    <mergeCell ref="I16:I17"/>
    <mergeCell ref="B18:B19"/>
    <mergeCell ref="H18:H19"/>
    <mergeCell ref="I18:I19"/>
    <mergeCell ref="B7:B9"/>
    <mergeCell ref="H7:H9"/>
    <mergeCell ref="I7:I9"/>
    <mergeCell ref="B12:B13"/>
    <mergeCell ref="H12:H13"/>
    <mergeCell ref="I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0F11-2DDC-4D52-9311-3C78D34E5F63}">
  <sheetPr>
    <tabColor theme="9" tint="0.59999389629810485"/>
  </sheetPr>
  <dimension ref="B2:C44"/>
  <sheetViews>
    <sheetView workbookViewId="0">
      <selection activeCell="C44" sqref="C44"/>
    </sheetView>
  </sheetViews>
  <sheetFormatPr defaultRowHeight="15" x14ac:dyDescent="0.25"/>
  <sheetData>
    <row r="2" spans="2:3" x14ac:dyDescent="0.25">
      <c r="B2" s="1" t="s">
        <v>154</v>
      </c>
    </row>
    <row r="3" spans="2:3" x14ac:dyDescent="0.25">
      <c r="B3" s="36" t="s">
        <v>155</v>
      </c>
    </row>
    <row r="4" spans="2:3" x14ac:dyDescent="0.25">
      <c r="B4" s="36" t="s">
        <v>192</v>
      </c>
    </row>
    <row r="5" spans="2:3" x14ac:dyDescent="0.25">
      <c r="B5" t="s">
        <v>193</v>
      </c>
    </row>
    <row r="6" spans="2:3" x14ac:dyDescent="0.25">
      <c r="B6" t="s">
        <v>156</v>
      </c>
    </row>
    <row r="8" spans="2:3" x14ac:dyDescent="0.25">
      <c r="C8" t="s">
        <v>191</v>
      </c>
    </row>
    <row r="9" spans="2:3" x14ac:dyDescent="0.25">
      <c r="B9" t="s">
        <v>157</v>
      </c>
      <c r="C9" s="38">
        <v>218070.16190978303</v>
      </c>
    </row>
    <row r="10" spans="2:3" x14ac:dyDescent="0.25">
      <c r="B10" t="s">
        <v>158</v>
      </c>
      <c r="C10" s="38">
        <v>27271.152345238093</v>
      </c>
    </row>
    <row r="11" spans="2:3" x14ac:dyDescent="0.25">
      <c r="B11" t="s">
        <v>159</v>
      </c>
      <c r="C11" s="38">
        <v>159447.68455914641</v>
      </c>
    </row>
    <row r="12" spans="2:3" x14ac:dyDescent="0.25">
      <c r="B12" t="s">
        <v>160</v>
      </c>
      <c r="C12" s="38">
        <v>46986.469033608773</v>
      </c>
    </row>
    <row r="13" spans="2:3" x14ac:dyDescent="0.25">
      <c r="B13" t="s">
        <v>161</v>
      </c>
      <c r="C13" s="38">
        <v>82390.973494723308</v>
      </c>
    </row>
    <row r="14" spans="2:3" x14ac:dyDescent="0.25">
      <c r="B14" t="s">
        <v>162</v>
      </c>
      <c r="C14" s="38">
        <v>10572.649614361182</v>
      </c>
    </row>
    <row r="15" spans="2:3" x14ac:dyDescent="0.25">
      <c r="B15" t="s">
        <v>163</v>
      </c>
      <c r="C15" s="38">
        <v>107888.86387141648</v>
      </c>
    </row>
    <row r="16" spans="2:3" x14ac:dyDescent="0.25">
      <c r="B16" t="s">
        <v>164</v>
      </c>
      <c r="C16" s="38">
        <v>106477.89415439501</v>
      </c>
    </row>
    <row r="17" spans="2:3" x14ac:dyDescent="0.25">
      <c r="B17" t="s">
        <v>165</v>
      </c>
      <c r="C17" s="38">
        <v>183501.63026548174</v>
      </c>
    </row>
    <row r="18" spans="2:3" x14ac:dyDescent="0.25">
      <c r="B18" t="s">
        <v>166</v>
      </c>
      <c r="C18" s="38">
        <v>123008.04938959115</v>
      </c>
    </row>
    <row r="19" spans="2:3" x14ac:dyDescent="0.25">
      <c r="B19" t="s">
        <v>167</v>
      </c>
      <c r="C19" s="38">
        <v>149993.35421721134</v>
      </c>
    </row>
    <row r="20" spans="2:3" x14ac:dyDescent="0.25">
      <c r="B20" t="s">
        <v>168</v>
      </c>
      <c r="C20" s="38">
        <v>155349.8847127223</v>
      </c>
    </row>
    <row r="21" spans="2:3" x14ac:dyDescent="0.25">
      <c r="B21" t="s">
        <v>169</v>
      </c>
      <c r="C21" s="38">
        <v>130133.54727936507</v>
      </c>
    </row>
    <row r="22" spans="2:3" x14ac:dyDescent="0.25">
      <c r="B22" t="s">
        <v>170</v>
      </c>
      <c r="C22" s="38">
        <v>131022.74395307316</v>
      </c>
    </row>
    <row r="23" spans="2:3" x14ac:dyDescent="0.25">
      <c r="B23" t="s">
        <v>171</v>
      </c>
      <c r="C23" s="38">
        <v>532598.88297833898</v>
      </c>
    </row>
    <row r="24" spans="2:3" x14ac:dyDescent="0.25">
      <c r="B24" t="s">
        <v>172</v>
      </c>
      <c r="C24" s="38">
        <v>0</v>
      </c>
    </row>
    <row r="25" spans="2:3" x14ac:dyDescent="0.25">
      <c r="B25" t="s">
        <v>173</v>
      </c>
      <c r="C25" s="38">
        <v>0</v>
      </c>
    </row>
    <row r="26" spans="2:3" x14ac:dyDescent="0.25">
      <c r="B26" t="s">
        <v>174</v>
      </c>
      <c r="C26" s="38">
        <v>0</v>
      </c>
    </row>
    <row r="27" spans="2:3" x14ac:dyDescent="0.25">
      <c r="B27" t="s">
        <v>175</v>
      </c>
      <c r="C27" s="38">
        <v>0</v>
      </c>
    </row>
    <row r="28" spans="2:3" x14ac:dyDescent="0.25">
      <c r="B28" t="s">
        <v>176</v>
      </c>
      <c r="C28" s="38">
        <v>0</v>
      </c>
    </row>
    <row r="29" spans="2:3" x14ac:dyDescent="0.25">
      <c r="B29" t="s">
        <v>177</v>
      </c>
      <c r="C29" s="38">
        <v>277057.93259090598</v>
      </c>
    </row>
    <row r="30" spans="2:3" x14ac:dyDescent="0.25">
      <c r="B30" t="s">
        <v>178</v>
      </c>
      <c r="C30" s="38">
        <v>91296.98930454925</v>
      </c>
    </row>
    <row r="31" spans="2:3" x14ac:dyDescent="0.25">
      <c r="B31" t="s">
        <v>179</v>
      </c>
      <c r="C31" s="38">
        <v>65434.376494370845</v>
      </c>
    </row>
    <row r="32" spans="2:3" x14ac:dyDescent="0.25">
      <c r="B32" t="s">
        <v>180</v>
      </c>
      <c r="C32" s="38">
        <v>234358.06367114323</v>
      </c>
    </row>
    <row r="33" spans="2:3" x14ac:dyDescent="0.25">
      <c r="B33" t="s">
        <v>181</v>
      </c>
      <c r="C33" s="38">
        <v>396485.67822774273</v>
      </c>
    </row>
    <row r="34" spans="2:3" x14ac:dyDescent="0.25">
      <c r="B34" t="s">
        <v>182</v>
      </c>
      <c r="C34" s="38">
        <v>89941.325847761036</v>
      </c>
    </row>
    <row r="35" spans="2:3" x14ac:dyDescent="0.25">
      <c r="B35" t="s">
        <v>183</v>
      </c>
      <c r="C35" s="38">
        <v>738780.8350135443</v>
      </c>
    </row>
    <row r="36" spans="2:3" x14ac:dyDescent="0.25">
      <c r="B36" t="s">
        <v>184</v>
      </c>
      <c r="C36" s="38">
        <v>626790.08257300453</v>
      </c>
    </row>
    <row r="37" spans="2:3" x14ac:dyDescent="0.25">
      <c r="B37" t="s">
        <v>185</v>
      </c>
      <c r="C37" s="38">
        <v>606326.82132503169</v>
      </c>
    </row>
    <row r="38" spans="2:3" x14ac:dyDescent="0.25">
      <c r="B38" t="s">
        <v>186</v>
      </c>
      <c r="C38" s="38">
        <v>807977.44741988333</v>
      </c>
    </row>
    <row r="39" spans="2:3" x14ac:dyDescent="0.25">
      <c r="B39" t="s">
        <v>187</v>
      </c>
      <c r="C39" s="38">
        <v>120596.93896566787</v>
      </c>
    </row>
    <row r="40" spans="2:3" x14ac:dyDescent="0.25">
      <c r="B40" t="s">
        <v>188</v>
      </c>
      <c r="C40" s="38">
        <v>196049.25707577675</v>
      </c>
    </row>
    <row r="41" spans="2:3" x14ac:dyDescent="0.25">
      <c r="B41" t="s">
        <v>189</v>
      </c>
      <c r="C41" s="38">
        <v>55060.738627053826</v>
      </c>
    </row>
    <row r="42" spans="2:3" x14ac:dyDescent="0.25">
      <c r="B42" t="s">
        <v>190</v>
      </c>
      <c r="C42" s="38">
        <v>0</v>
      </c>
    </row>
    <row r="43" spans="2:3" x14ac:dyDescent="0.25">
      <c r="B43" t="s">
        <v>206</v>
      </c>
      <c r="C43" s="37">
        <v>1066687.6436310448</v>
      </c>
    </row>
    <row r="44" spans="2:3" x14ac:dyDescent="0.25">
      <c r="B44" t="s">
        <v>207</v>
      </c>
      <c r="C44" s="37">
        <v>424382.27612197102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606E-9553-4578-9AAC-90AD85CB7A19}">
  <sheetPr>
    <tabColor theme="9" tint="0.59999389629810485"/>
  </sheetPr>
  <dimension ref="A1:AM97"/>
  <sheetViews>
    <sheetView showGridLines="0" topLeftCell="A65" workbookViewId="0">
      <selection activeCell="C6" sqref="A6:C44"/>
    </sheetView>
  </sheetViews>
  <sheetFormatPr defaultColWidth="8.7109375" defaultRowHeight="12.75" x14ac:dyDescent="0.2"/>
  <cols>
    <col min="1" max="2" width="26.140625" style="6" customWidth="1"/>
    <col min="3" max="3" width="2.42578125" style="6" customWidth="1"/>
    <col min="4" max="16384" width="8.7109375" style="6"/>
  </cols>
  <sheetData>
    <row r="1" spans="1:39" hidden="1" x14ac:dyDescent="0.2">
      <c r="A1" s="5" t="e">
        <f ca="1">DotStatQuery(B1)</f>
        <v>#NAME?</v>
      </c>
      <c r="B1" s="5" t="s">
        <v>3</v>
      </c>
    </row>
    <row r="2" spans="1:39" ht="23.25" x14ac:dyDescent="0.2">
      <c r="A2" s="18" t="s">
        <v>40</v>
      </c>
    </row>
    <row r="3" spans="1:39" x14ac:dyDescent="0.2">
      <c r="A3" s="104" t="s">
        <v>41</v>
      </c>
      <c r="B3" s="105"/>
      <c r="C3" s="106"/>
      <c r="D3" s="107" t="s">
        <v>42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9"/>
    </row>
    <row r="4" spans="1:39" x14ac:dyDescent="0.2">
      <c r="A4" s="104" t="s">
        <v>5</v>
      </c>
      <c r="B4" s="105"/>
      <c r="C4" s="106"/>
      <c r="D4" s="110" t="s">
        <v>6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2"/>
    </row>
    <row r="5" spans="1:39" x14ac:dyDescent="0.2">
      <c r="A5" s="104" t="s">
        <v>7</v>
      </c>
      <c r="B5" s="105"/>
      <c r="C5" s="106"/>
      <c r="D5" s="110" t="s">
        <v>43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/>
    </row>
    <row r="6" spans="1:39" s="75" customFormat="1" ht="21" x14ac:dyDescent="0.2">
      <c r="A6" s="82" t="s">
        <v>205</v>
      </c>
      <c r="B6" s="76"/>
      <c r="C6" s="77"/>
      <c r="D6" s="78" t="s">
        <v>9</v>
      </c>
      <c r="E6" s="79" t="s">
        <v>200</v>
      </c>
      <c r="F6" s="79" t="s">
        <v>10</v>
      </c>
      <c r="G6" s="79" t="s">
        <v>11</v>
      </c>
      <c r="H6" s="79" t="s">
        <v>12</v>
      </c>
      <c r="I6" s="79" t="s">
        <v>13</v>
      </c>
      <c r="J6" s="79" t="s">
        <v>14</v>
      </c>
      <c r="K6" s="79" t="s">
        <v>15</v>
      </c>
      <c r="L6" s="79" t="s">
        <v>16</v>
      </c>
      <c r="M6" s="79" t="s">
        <v>201</v>
      </c>
      <c r="N6" s="79" t="s">
        <v>17</v>
      </c>
      <c r="O6" s="79" t="s">
        <v>202</v>
      </c>
      <c r="P6" s="79" t="s">
        <v>203</v>
      </c>
      <c r="Q6" s="79" t="s">
        <v>18</v>
      </c>
      <c r="R6" s="79" t="s">
        <v>19</v>
      </c>
      <c r="S6" s="79" t="s">
        <v>20</v>
      </c>
      <c r="T6" s="79" t="s">
        <v>21</v>
      </c>
      <c r="U6" s="79" t="s">
        <v>22</v>
      </c>
      <c r="V6" s="79" t="s">
        <v>23</v>
      </c>
      <c r="W6" s="79" t="s">
        <v>24</v>
      </c>
      <c r="X6" s="79" t="s">
        <v>204</v>
      </c>
      <c r="Y6" s="79" t="s">
        <v>25</v>
      </c>
      <c r="Z6" s="79" t="s">
        <v>26</v>
      </c>
      <c r="AA6" s="79" t="s">
        <v>27</v>
      </c>
      <c r="AB6" s="79" t="s">
        <v>28</v>
      </c>
      <c r="AC6" s="79" t="s">
        <v>29</v>
      </c>
      <c r="AD6" s="79" t="s">
        <v>30</v>
      </c>
      <c r="AE6" s="79" t="s">
        <v>31</v>
      </c>
      <c r="AF6" s="79" t="s">
        <v>32</v>
      </c>
      <c r="AG6" s="80" t="s">
        <v>33</v>
      </c>
      <c r="AH6" s="81" t="s">
        <v>34</v>
      </c>
      <c r="AI6" s="81" t="s">
        <v>35</v>
      </c>
      <c r="AJ6" s="81" t="s">
        <v>36</v>
      </c>
      <c r="AK6" s="81" t="s">
        <v>37</v>
      </c>
      <c r="AL6" s="81" t="s">
        <v>38</v>
      </c>
      <c r="AM6" s="81" t="s">
        <v>39</v>
      </c>
    </row>
    <row r="7" spans="1:39" ht="126" x14ac:dyDescent="0.2">
      <c r="A7" s="116" t="s">
        <v>44</v>
      </c>
      <c r="B7" s="117"/>
      <c r="C7" s="118"/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19" t="s">
        <v>53</v>
      </c>
      <c r="M7" s="19" t="s">
        <v>54</v>
      </c>
      <c r="N7" s="19" t="s">
        <v>55</v>
      </c>
      <c r="O7" s="19" t="s">
        <v>56</v>
      </c>
      <c r="P7" s="19" t="s">
        <v>57</v>
      </c>
      <c r="Q7" s="19" t="s">
        <v>58</v>
      </c>
      <c r="R7" s="19" t="s">
        <v>59</v>
      </c>
      <c r="S7" s="19" t="s">
        <v>60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65</v>
      </c>
      <c r="Y7" s="19" t="s">
        <v>66</v>
      </c>
      <c r="Z7" s="19" t="s">
        <v>67</v>
      </c>
      <c r="AA7" s="19" t="s">
        <v>68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78</v>
      </c>
      <c r="AL7" s="19" t="s">
        <v>79</v>
      </c>
      <c r="AM7" s="19" t="s">
        <v>80</v>
      </c>
    </row>
    <row r="8" spans="1:39" ht="13.5" x14ac:dyDescent="0.25">
      <c r="A8" s="20" t="s">
        <v>4</v>
      </c>
      <c r="B8" s="20" t="s">
        <v>81</v>
      </c>
      <c r="C8" s="21" t="s">
        <v>8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1" t="s">
        <v>8</v>
      </c>
      <c r="J8" s="21" t="s">
        <v>8</v>
      </c>
      <c r="K8" s="21" t="s">
        <v>8</v>
      </c>
      <c r="L8" s="21" t="s">
        <v>8</v>
      </c>
      <c r="M8" s="21" t="s">
        <v>8</v>
      </c>
      <c r="N8" s="21" t="s">
        <v>8</v>
      </c>
      <c r="O8" s="21" t="s">
        <v>8</v>
      </c>
      <c r="P8" s="21" t="s">
        <v>8</v>
      </c>
      <c r="Q8" s="21" t="s">
        <v>8</v>
      </c>
      <c r="R8" s="21" t="s">
        <v>8</v>
      </c>
      <c r="S8" s="21" t="s">
        <v>8</v>
      </c>
      <c r="T8" s="21" t="s">
        <v>8</v>
      </c>
      <c r="U8" s="21" t="s">
        <v>8</v>
      </c>
      <c r="V8" s="21" t="s">
        <v>8</v>
      </c>
      <c r="W8" s="21" t="s">
        <v>8</v>
      </c>
      <c r="X8" s="21" t="s">
        <v>8</v>
      </c>
      <c r="Y8" s="21" t="s">
        <v>8</v>
      </c>
      <c r="Z8" s="21" t="s">
        <v>8</v>
      </c>
      <c r="AA8" s="21" t="s">
        <v>8</v>
      </c>
      <c r="AB8" s="21" t="s">
        <v>8</v>
      </c>
      <c r="AC8" s="21" t="s">
        <v>8</v>
      </c>
      <c r="AD8" s="21" t="s">
        <v>8</v>
      </c>
      <c r="AE8" s="21" t="s">
        <v>8</v>
      </c>
      <c r="AF8" s="21" t="s">
        <v>8</v>
      </c>
      <c r="AG8" s="21" t="s">
        <v>8</v>
      </c>
      <c r="AH8" s="21" t="s">
        <v>8</v>
      </c>
      <c r="AI8" s="21" t="s">
        <v>8</v>
      </c>
      <c r="AJ8" s="21" t="s">
        <v>8</v>
      </c>
      <c r="AK8" s="21" t="s">
        <v>8</v>
      </c>
      <c r="AL8" s="21" t="s">
        <v>8</v>
      </c>
      <c r="AM8" s="21" t="s">
        <v>8</v>
      </c>
    </row>
    <row r="9" spans="1:39" ht="21" x14ac:dyDescent="0.25">
      <c r="A9" s="113" t="s">
        <v>150</v>
      </c>
      <c r="B9" s="22" t="s">
        <v>82</v>
      </c>
      <c r="C9" s="21" t="s">
        <v>8</v>
      </c>
      <c r="D9" s="23">
        <v>701.24599999999998</v>
      </c>
      <c r="E9" s="23">
        <v>194.738</v>
      </c>
      <c r="F9" s="23">
        <v>267.60000000000002</v>
      </c>
      <c r="G9" s="23">
        <v>11.789</v>
      </c>
      <c r="H9" s="23">
        <v>3507.5770000000002</v>
      </c>
      <c r="I9" s="23">
        <v>735.94100000000003</v>
      </c>
      <c r="J9" s="23">
        <v>1540.164</v>
      </c>
      <c r="K9" s="23">
        <v>1800.713</v>
      </c>
      <c r="L9" s="23">
        <v>179.59399999999999</v>
      </c>
      <c r="M9" s="23">
        <v>2576.0189999999998</v>
      </c>
      <c r="N9" s="23">
        <v>1520.5730000000001</v>
      </c>
      <c r="O9" s="23">
        <v>1776.2059999999999</v>
      </c>
      <c r="P9" s="23">
        <v>2586.4690000000001</v>
      </c>
      <c r="Q9" s="23">
        <v>4112.6109999999999</v>
      </c>
      <c r="R9" s="23">
        <v>1552.6559999999999</v>
      </c>
      <c r="S9" s="23">
        <v>2824.9749999999999</v>
      </c>
      <c r="T9" s="23">
        <v>5107.6289999999999</v>
      </c>
      <c r="U9" s="23">
        <v>1931.405</v>
      </c>
      <c r="V9" s="23">
        <v>424.66300000000001</v>
      </c>
      <c r="W9" s="23">
        <v>3532.43</v>
      </c>
      <c r="X9" s="23">
        <v>3694.28</v>
      </c>
      <c r="Y9" s="23">
        <v>12311.474</v>
      </c>
      <c r="Z9" s="23">
        <v>24491.695</v>
      </c>
      <c r="AA9" s="23">
        <v>10112.023999999999</v>
      </c>
      <c r="AB9" s="23">
        <v>8051.7749999999996</v>
      </c>
      <c r="AC9" s="23">
        <v>1535.0740000000001</v>
      </c>
      <c r="AD9" s="23">
        <v>1207.088</v>
      </c>
      <c r="AE9" s="23">
        <v>4013.404</v>
      </c>
      <c r="AF9" s="23">
        <v>9660.6859999999997</v>
      </c>
      <c r="AG9" s="23">
        <v>2072.1350000000002</v>
      </c>
      <c r="AH9" s="23">
        <v>17933.983</v>
      </c>
      <c r="AI9" s="23">
        <v>14079.045</v>
      </c>
      <c r="AJ9" s="23">
        <v>15101.915000000001</v>
      </c>
      <c r="AK9" s="23">
        <v>16985.025000000001</v>
      </c>
      <c r="AL9" s="23">
        <v>5370.43</v>
      </c>
      <c r="AM9" s="23">
        <v>195</v>
      </c>
    </row>
    <row r="10" spans="1:39" ht="21" x14ac:dyDescent="0.25">
      <c r="A10" s="114"/>
      <c r="B10" s="22" t="s">
        <v>83</v>
      </c>
      <c r="C10" s="21" t="s">
        <v>8</v>
      </c>
      <c r="D10" s="24">
        <v>-1753.827</v>
      </c>
      <c r="E10" s="24">
        <v>-10.715999999999999</v>
      </c>
      <c r="F10" s="24">
        <v>15.122999999999999</v>
      </c>
      <c r="G10" s="24">
        <v>1.464</v>
      </c>
      <c r="H10" s="24">
        <v>90.13</v>
      </c>
      <c r="I10" s="24">
        <v>3.0649999999999999</v>
      </c>
      <c r="J10" s="24">
        <v>62.49</v>
      </c>
      <c r="K10" s="24">
        <v>29.568999999999999</v>
      </c>
      <c r="L10" s="24">
        <v>28.099</v>
      </c>
      <c r="M10" s="24">
        <v>103.852</v>
      </c>
      <c r="N10" s="24">
        <v>72.022999999999996</v>
      </c>
      <c r="O10" s="24">
        <v>81.724000000000004</v>
      </c>
      <c r="P10" s="24">
        <v>142.18799999999999</v>
      </c>
      <c r="Q10" s="24">
        <v>143.459</v>
      </c>
      <c r="R10" s="24">
        <v>44.314</v>
      </c>
      <c r="S10" s="24">
        <v>77.385999999999996</v>
      </c>
      <c r="T10" s="24">
        <v>240.72</v>
      </c>
      <c r="U10" s="24">
        <v>73.034000000000006</v>
      </c>
      <c r="V10" s="24">
        <v>22.109000000000002</v>
      </c>
      <c r="W10" s="24">
        <v>186.84899999999999</v>
      </c>
      <c r="X10" s="24">
        <v>372.63799999999998</v>
      </c>
      <c r="Y10" s="24">
        <v>667.86599999999999</v>
      </c>
      <c r="Z10" s="24">
        <v>1365.1980000000001</v>
      </c>
      <c r="AA10" s="24">
        <v>726.26599999999996</v>
      </c>
      <c r="AB10" s="24">
        <v>224.10300000000001</v>
      </c>
      <c r="AC10" s="24">
        <v>22.105</v>
      </c>
      <c r="AD10" s="24">
        <v>81.094999999999999</v>
      </c>
      <c r="AE10" s="24">
        <v>225.99700000000001</v>
      </c>
      <c r="AF10" s="24">
        <v>1569.09</v>
      </c>
      <c r="AG10" s="24">
        <v>490.96199999999999</v>
      </c>
      <c r="AH10" s="24">
        <v>1008.187</v>
      </c>
      <c r="AI10" s="24">
        <v>496.28399999999999</v>
      </c>
      <c r="AJ10" s="24">
        <v>610.38300000000004</v>
      </c>
      <c r="AK10" s="24">
        <v>31.928000000000001</v>
      </c>
      <c r="AL10" s="24">
        <v>196.35</v>
      </c>
      <c r="AM10" s="24">
        <v>0</v>
      </c>
    </row>
    <row r="11" spans="1:39" ht="21" x14ac:dyDescent="0.25">
      <c r="A11" s="115"/>
      <c r="B11" s="22" t="s">
        <v>84</v>
      </c>
      <c r="C11" s="21" t="s">
        <v>8</v>
      </c>
      <c r="D11" s="23">
        <v>5299.4809999999998</v>
      </c>
      <c r="E11" s="23">
        <v>566.47799999999995</v>
      </c>
      <c r="F11" s="23">
        <v>224.67699999999999</v>
      </c>
      <c r="G11" s="23">
        <v>11.648</v>
      </c>
      <c r="H11" s="23">
        <v>2938.893</v>
      </c>
      <c r="I11" s="23">
        <v>363.99400000000003</v>
      </c>
      <c r="J11" s="23">
        <v>936.74599999999998</v>
      </c>
      <c r="K11" s="23">
        <v>1257.7190000000001</v>
      </c>
      <c r="L11" s="23">
        <v>254.90700000000001</v>
      </c>
      <c r="M11" s="23">
        <v>2759.7289999999998</v>
      </c>
      <c r="N11" s="23">
        <v>1008.405</v>
      </c>
      <c r="O11" s="23">
        <v>957.17</v>
      </c>
      <c r="P11" s="23">
        <v>1649.742</v>
      </c>
      <c r="Q11" s="23">
        <v>2203.33</v>
      </c>
      <c r="R11" s="23">
        <v>1683.529</v>
      </c>
      <c r="S11" s="23">
        <v>2393.0390000000002</v>
      </c>
      <c r="T11" s="23">
        <v>3261.2510000000002</v>
      </c>
      <c r="U11" s="23">
        <v>2250.3620000000001</v>
      </c>
      <c r="V11" s="23">
        <v>370.02800000000002</v>
      </c>
      <c r="W11" s="23">
        <v>1865.421</v>
      </c>
      <c r="X11" s="23">
        <v>5622.482</v>
      </c>
      <c r="Y11" s="23">
        <v>8404.26</v>
      </c>
      <c r="Z11" s="23">
        <v>16431.607</v>
      </c>
      <c r="AA11" s="23">
        <v>8565.4089999999997</v>
      </c>
      <c r="AB11" s="23">
        <v>9403.0229999999992</v>
      </c>
      <c r="AC11" s="23">
        <v>1026.3209999999999</v>
      </c>
      <c r="AD11" s="23">
        <v>1649.7170000000001</v>
      </c>
      <c r="AE11" s="23">
        <v>2176.9989999999998</v>
      </c>
      <c r="AF11" s="23">
        <v>3813.2240000000002</v>
      </c>
      <c r="AG11" s="23">
        <v>30411.003000000001</v>
      </c>
      <c r="AH11" s="23">
        <v>13366.43</v>
      </c>
      <c r="AI11" s="23">
        <v>2845.8710000000001</v>
      </c>
      <c r="AJ11" s="23">
        <v>2917.1019999999999</v>
      </c>
      <c r="AK11" s="23">
        <v>6483.0460000000003</v>
      </c>
      <c r="AL11" s="23">
        <v>3993.62</v>
      </c>
      <c r="AM11" s="23">
        <v>0</v>
      </c>
    </row>
    <row r="12" spans="1:39" ht="21" x14ac:dyDescent="0.25">
      <c r="A12" s="113" t="s">
        <v>149</v>
      </c>
      <c r="B12" s="22" t="s">
        <v>82</v>
      </c>
      <c r="C12" s="21" t="s">
        <v>8</v>
      </c>
      <c r="D12" s="24">
        <v>640.93700000000001</v>
      </c>
      <c r="E12" s="24">
        <v>31.786999999999999</v>
      </c>
      <c r="F12" s="24">
        <v>96.885999999999996</v>
      </c>
      <c r="G12" s="24">
        <v>0.61499999999999999</v>
      </c>
      <c r="H12" s="24">
        <v>5361.9309999999996</v>
      </c>
      <c r="I12" s="24">
        <v>1102.498</v>
      </c>
      <c r="J12" s="24">
        <v>591.13400000000001</v>
      </c>
      <c r="K12" s="24">
        <v>1544.819</v>
      </c>
      <c r="L12" s="24">
        <v>1617.797</v>
      </c>
      <c r="M12" s="24">
        <v>7389.7929999999997</v>
      </c>
      <c r="N12" s="24">
        <v>1619.732</v>
      </c>
      <c r="O12" s="24">
        <v>1983.7819999999999</v>
      </c>
      <c r="P12" s="24">
        <v>2485.0790000000002</v>
      </c>
      <c r="Q12" s="24">
        <v>3003.75</v>
      </c>
      <c r="R12" s="24">
        <v>856.21900000000005</v>
      </c>
      <c r="S12" s="24">
        <v>1062.296</v>
      </c>
      <c r="T12" s="24">
        <v>2330.931</v>
      </c>
      <c r="U12" s="24">
        <v>2247.15</v>
      </c>
      <c r="V12" s="24">
        <v>608.65200000000004</v>
      </c>
      <c r="W12" s="24">
        <v>2509.922</v>
      </c>
      <c r="X12" s="24">
        <v>4690.0140000000001</v>
      </c>
      <c r="Y12" s="24">
        <v>11489.189</v>
      </c>
      <c r="Z12" s="24">
        <v>28463.371999999999</v>
      </c>
      <c r="AA12" s="24">
        <v>15076.995000000001</v>
      </c>
      <c r="AB12" s="24">
        <v>4383.902</v>
      </c>
      <c r="AC12" s="24">
        <v>1723.7449999999999</v>
      </c>
      <c r="AD12" s="24">
        <v>2189.2179999999998</v>
      </c>
      <c r="AE12" s="24">
        <v>5176.3280000000004</v>
      </c>
      <c r="AF12" s="24">
        <v>11488.13</v>
      </c>
      <c r="AG12" s="24">
        <v>1069.153</v>
      </c>
      <c r="AH12" s="24">
        <v>27172.262999999999</v>
      </c>
      <c r="AI12" s="24">
        <v>28872.364000000001</v>
      </c>
      <c r="AJ12" s="24">
        <v>25487.934000000001</v>
      </c>
      <c r="AK12" s="24">
        <v>24187.116000000002</v>
      </c>
      <c r="AL12" s="24">
        <v>5344.4229999999998</v>
      </c>
      <c r="AM12" s="24">
        <v>478.9</v>
      </c>
    </row>
    <row r="13" spans="1:39" ht="21" x14ac:dyDescent="0.25">
      <c r="A13" s="114"/>
      <c r="B13" s="22" t="s">
        <v>83</v>
      </c>
      <c r="C13" s="21" t="s">
        <v>8</v>
      </c>
      <c r="D13" s="23">
        <v>-653.75900000000001</v>
      </c>
      <c r="E13" s="23">
        <v>1.1719999999999999</v>
      </c>
      <c r="F13" s="23">
        <v>9.4600000000000009</v>
      </c>
      <c r="G13" s="23">
        <v>7.5999999999999998E-2</v>
      </c>
      <c r="H13" s="23">
        <v>-172.33500000000001</v>
      </c>
      <c r="I13" s="23">
        <v>-63.784999999999997</v>
      </c>
      <c r="J13" s="23">
        <v>-41.75</v>
      </c>
      <c r="K13" s="23">
        <v>-92.593000000000004</v>
      </c>
      <c r="L13" s="23">
        <v>-79.156000000000006</v>
      </c>
      <c r="M13" s="23">
        <v>-302.99799999999999</v>
      </c>
      <c r="N13" s="23">
        <v>-91.989000000000004</v>
      </c>
      <c r="O13" s="23">
        <v>-27.108000000000001</v>
      </c>
      <c r="P13" s="23">
        <v>-127.70699999999999</v>
      </c>
      <c r="Q13" s="23">
        <v>-143.21299999999999</v>
      </c>
      <c r="R13" s="23">
        <v>-162.68100000000001</v>
      </c>
      <c r="S13" s="23">
        <v>-81.881</v>
      </c>
      <c r="T13" s="23">
        <v>-102.497</v>
      </c>
      <c r="U13" s="23">
        <v>-127.408</v>
      </c>
      <c r="V13" s="23">
        <v>-71.923000000000002</v>
      </c>
      <c r="W13" s="23">
        <v>-48.167999999999999</v>
      </c>
      <c r="X13" s="23">
        <v>259.63799999999998</v>
      </c>
      <c r="Y13" s="23">
        <v>-173.61</v>
      </c>
      <c r="Z13" s="23">
        <v>-419.05700000000002</v>
      </c>
      <c r="AA13" s="23">
        <v>-535.66499999999996</v>
      </c>
      <c r="AB13" s="23">
        <v>44.456000000000003</v>
      </c>
      <c r="AC13" s="23">
        <v>-28.815999999999999</v>
      </c>
      <c r="AD13" s="23">
        <v>7.4379999999999997</v>
      </c>
      <c r="AE13" s="23">
        <v>-133.42500000000001</v>
      </c>
      <c r="AF13" s="23">
        <v>2173.9259999999999</v>
      </c>
      <c r="AG13" s="23">
        <v>4169.0140000000001</v>
      </c>
      <c r="AH13" s="23">
        <v>-3305.9290000000001</v>
      </c>
      <c r="AI13" s="23">
        <v>-465.58600000000001</v>
      </c>
      <c r="AJ13" s="23">
        <v>-312.91000000000003</v>
      </c>
      <c r="AK13" s="23">
        <v>-2446.9090000000001</v>
      </c>
      <c r="AL13" s="23">
        <v>-157.143</v>
      </c>
      <c r="AM13" s="23">
        <v>0</v>
      </c>
    </row>
    <row r="14" spans="1:39" ht="21" x14ac:dyDescent="0.25">
      <c r="A14" s="115"/>
      <c r="B14" s="22" t="s">
        <v>84</v>
      </c>
      <c r="C14" s="21" t="s">
        <v>8</v>
      </c>
      <c r="D14" s="24">
        <v>3121.3220000000001</v>
      </c>
      <c r="E14" s="24">
        <v>28.140999999999998</v>
      </c>
      <c r="F14" s="24">
        <v>76.953999999999994</v>
      </c>
      <c r="G14" s="24">
        <v>0.60799999999999998</v>
      </c>
      <c r="H14" s="24">
        <v>3708.7040000000002</v>
      </c>
      <c r="I14" s="24">
        <v>601.38699999999994</v>
      </c>
      <c r="J14" s="24">
        <v>273.21600000000001</v>
      </c>
      <c r="K14" s="24">
        <v>834.07500000000005</v>
      </c>
      <c r="L14" s="24">
        <v>822.15800000000002</v>
      </c>
      <c r="M14" s="24">
        <v>9643.0040000000008</v>
      </c>
      <c r="N14" s="24">
        <v>761.35599999999999</v>
      </c>
      <c r="O14" s="24">
        <v>665.42499999999995</v>
      </c>
      <c r="P14" s="24">
        <v>541.72799999999995</v>
      </c>
      <c r="Q14" s="24">
        <v>1231.663</v>
      </c>
      <c r="R14" s="24">
        <v>693.36199999999997</v>
      </c>
      <c r="S14" s="24">
        <v>543.18399999999997</v>
      </c>
      <c r="T14" s="24">
        <v>1660.1669999999999</v>
      </c>
      <c r="U14" s="24">
        <v>415.858</v>
      </c>
      <c r="V14" s="24">
        <v>559.97199999999998</v>
      </c>
      <c r="W14" s="24">
        <v>912.54499999999996</v>
      </c>
      <c r="X14" s="24">
        <v>4969.7470000000003</v>
      </c>
      <c r="Y14" s="24">
        <v>10461.321</v>
      </c>
      <c r="Z14" s="24">
        <v>21764.584999999999</v>
      </c>
      <c r="AA14" s="24">
        <v>8450.07</v>
      </c>
      <c r="AB14" s="24">
        <v>3322.942</v>
      </c>
      <c r="AC14" s="24">
        <v>1619.771</v>
      </c>
      <c r="AD14" s="24">
        <v>3452.9430000000002</v>
      </c>
      <c r="AE14" s="24">
        <v>2874.297</v>
      </c>
      <c r="AF14" s="24">
        <v>10698.843999999999</v>
      </c>
      <c r="AG14" s="24">
        <v>29958.432000000001</v>
      </c>
      <c r="AH14" s="24">
        <v>33166.065999999999</v>
      </c>
      <c r="AI14" s="24">
        <v>3308.3220000000001</v>
      </c>
      <c r="AJ14" s="24">
        <v>3426.7759999999998</v>
      </c>
      <c r="AK14" s="24">
        <v>8725.9940000000006</v>
      </c>
      <c r="AL14" s="24">
        <v>3487.62</v>
      </c>
      <c r="AM14" s="24">
        <v>0</v>
      </c>
    </row>
    <row r="15" spans="1:39" ht="21" x14ac:dyDescent="0.25">
      <c r="A15" s="113" t="s">
        <v>148</v>
      </c>
      <c r="B15" s="22" t="s">
        <v>82</v>
      </c>
      <c r="C15" s="21" t="s">
        <v>8</v>
      </c>
      <c r="D15" s="23">
        <v>1571.2159999999999</v>
      </c>
      <c r="E15" s="23">
        <v>565.09</v>
      </c>
      <c r="F15" s="23">
        <v>172.84100000000001</v>
      </c>
      <c r="G15" s="23">
        <v>45.651000000000003</v>
      </c>
      <c r="H15" s="23">
        <v>1668.393</v>
      </c>
      <c r="I15" s="23">
        <v>570.84</v>
      </c>
      <c r="J15" s="23">
        <v>415.995</v>
      </c>
      <c r="K15" s="23">
        <v>607.99199999999996</v>
      </c>
      <c r="L15" s="23">
        <v>49.923999999999999</v>
      </c>
      <c r="M15" s="23">
        <v>786.16700000000003</v>
      </c>
      <c r="N15" s="23">
        <v>1465.905</v>
      </c>
      <c r="O15" s="23">
        <v>1027.701</v>
      </c>
      <c r="P15" s="23">
        <v>906.37800000000004</v>
      </c>
      <c r="Q15" s="23">
        <v>2625.1320000000001</v>
      </c>
      <c r="R15" s="23">
        <v>789.92700000000002</v>
      </c>
      <c r="S15" s="23">
        <v>1733.0070000000001</v>
      </c>
      <c r="T15" s="23">
        <v>2426.0709999999999</v>
      </c>
      <c r="U15" s="23">
        <v>3549.556</v>
      </c>
      <c r="V15" s="23">
        <v>471.80500000000001</v>
      </c>
      <c r="W15" s="23">
        <v>1662.02</v>
      </c>
      <c r="X15" s="23">
        <v>1796.4839999999999</v>
      </c>
      <c r="Y15" s="23">
        <v>3658.3960000000002</v>
      </c>
      <c r="Z15" s="23">
        <v>8744.393</v>
      </c>
      <c r="AA15" s="23">
        <v>4583.1139999999996</v>
      </c>
      <c r="AB15" s="23">
        <v>1522.44</v>
      </c>
      <c r="AC15" s="23">
        <v>524.73</v>
      </c>
      <c r="AD15" s="23">
        <v>605.91800000000001</v>
      </c>
      <c r="AE15" s="23">
        <v>2381.6060000000002</v>
      </c>
      <c r="AF15" s="23">
        <v>2469.5889999999999</v>
      </c>
      <c r="AG15" s="23">
        <v>796.38300000000004</v>
      </c>
      <c r="AH15" s="23">
        <v>5513.674</v>
      </c>
      <c r="AI15" s="23">
        <v>6415.2510000000002</v>
      </c>
      <c r="AJ15" s="23">
        <v>4963.5079999999998</v>
      </c>
      <c r="AK15" s="23">
        <v>5316.4139999999998</v>
      </c>
      <c r="AL15" s="23">
        <v>1511.021</v>
      </c>
      <c r="AM15" s="23">
        <v>140.80000000000001</v>
      </c>
    </row>
    <row r="16" spans="1:39" ht="21" x14ac:dyDescent="0.25">
      <c r="A16" s="114"/>
      <c r="B16" s="22" t="s">
        <v>83</v>
      </c>
      <c r="C16" s="21" t="s">
        <v>8</v>
      </c>
      <c r="D16" s="24">
        <v>-1072.7360000000001</v>
      </c>
      <c r="E16" s="24">
        <v>13.334</v>
      </c>
      <c r="F16" s="24">
        <v>-29.599</v>
      </c>
      <c r="G16" s="24">
        <v>0.26800000000000002</v>
      </c>
      <c r="H16" s="24">
        <v>-12.276999999999999</v>
      </c>
      <c r="I16" s="24">
        <v>-5.4470000000000001</v>
      </c>
      <c r="J16" s="24">
        <v>2.2770000000000001</v>
      </c>
      <c r="K16" s="24">
        <v>-1.423</v>
      </c>
      <c r="L16" s="24">
        <v>0.16300000000000001</v>
      </c>
      <c r="M16" s="24">
        <v>-1.3009999999999999</v>
      </c>
      <c r="N16" s="24">
        <v>-11.302</v>
      </c>
      <c r="O16" s="24">
        <v>2.1139999999999999</v>
      </c>
      <c r="P16" s="24">
        <v>2.073</v>
      </c>
      <c r="Q16" s="24">
        <v>-3.5369999999999999</v>
      </c>
      <c r="R16" s="24">
        <v>-14.837999999999999</v>
      </c>
      <c r="S16" s="24">
        <v>-11.505000000000001</v>
      </c>
      <c r="T16" s="24">
        <v>-13.659000000000001</v>
      </c>
      <c r="U16" s="24">
        <v>-0.20300000000000001</v>
      </c>
      <c r="V16" s="24">
        <v>-6.22</v>
      </c>
      <c r="W16" s="24">
        <v>-8.984</v>
      </c>
      <c r="X16" s="24">
        <v>91.468999999999994</v>
      </c>
      <c r="Y16" s="24">
        <v>31.628</v>
      </c>
      <c r="Z16" s="24">
        <v>29.838999999999999</v>
      </c>
      <c r="AA16" s="24">
        <v>-90.938999999999993</v>
      </c>
      <c r="AB16" s="24">
        <v>-0.48799999999999999</v>
      </c>
      <c r="AC16" s="24">
        <v>8.7810000000000006</v>
      </c>
      <c r="AD16" s="24">
        <v>9.0649999999999995</v>
      </c>
      <c r="AE16" s="24">
        <v>-47.279000000000003</v>
      </c>
      <c r="AF16" s="24">
        <v>239.19800000000001</v>
      </c>
      <c r="AG16" s="24">
        <v>141.471</v>
      </c>
      <c r="AH16" s="24">
        <v>-244.56399999999999</v>
      </c>
      <c r="AI16" s="24">
        <v>27.969000000000001</v>
      </c>
      <c r="AJ16" s="24">
        <v>2.8860000000000001</v>
      </c>
      <c r="AK16" s="24">
        <v>-6.5039999999999996</v>
      </c>
      <c r="AL16" s="24">
        <v>-66.344999999999999</v>
      </c>
      <c r="AM16" s="24">
        <v>0</v>
      </c>
    </row>
    <row r="17" spans="1:39" ht="21" x14ac:dyDescent="0.25">
      <c r="A17" s="115"/>
      <c r="B17" s="22" t="s">
        <v>84</v>
      </c>
      <c r="C17" s="21" t="s">
        <v>8</v>
      </c>
      <c r="D17" s="23">
        <v>3663.92</v>
      </c>
      <c r="E17" s="23">
        <v>583.67600000000004</v>
      </c>
      <c r="F17" s="23">
        <v>148.458</v>
      </c>
      <c r="G17" s="23">
        <v>31.280999999999999</v>
      </c>
      <c r="H17" s="23">
        <v>1989.184</v>
      </c>
      <c r="I17" s="23">
        <v>456.60700000000003</v>
      </c>
      <c r="J17" s="23">
        <v>595.02800000000002</v>
      </c>
      <c r="K17" s="23">
        <v>721.33</v>
      </c>
      <c r="L17" s="23">
        <v>144.81299999999999</v>
      </c>
      <c r="M17" s="23">
        <v>1564.934</v>
      </c>
      <c r="N17" s="23">
        <v>2109.1970000000001</v>
      </c>
      <c r="O17" s="23">
        <v>1049.085</v>
      </c>
      <c r="P17" s="23">
        <v>778.649</v>
      </c>
      <c r="Q17" s="23">
        <v>2460.2049999999999</v>
      </c>
      <c r="R17" s="23">
        <v>1742.912</v>
      </c>
      <c r="S17" s="23">
        <v>1773.4970000000001</v>
      </c>
      <c r="T17" s="23">
        <v>1873.4880000000001</v>
      </c>
      <c r="U17" s="23">
        <v>5146.9470000000001</v>
      </c>
      <c r="V17" s="23">
        <v>539.81500000000005</v>
      </c>
      <c r="W17" s="23">
        <v>1459.364</v>
      </c>
      <c r="X17" s="23">
        <v>5568.4470000000001</v>
      </c>
      <c r="Y17" s="23">
        <v>5751.8760000000002</v>
      </c>
      <c r="Z17" s="23">
        <v>9494.2690000000002</v>
      </c>
      <c r="AA17" s="23">
        <v>4993.8249999999998</v>
      </c>
      <c r="AB17" s="23">
        <v>1790.748</v>
      </c>
      <c r="AC17" s="23">
        <v>1247.1890000000001</v>
      </c>
      <c r="AD17" s="23">
        <v>1704.4169999999999</v>
      </c>
      <c r="AE17" s="23">
        <v>2191.473</v>
      </c>
      <c r="AF17" s="23">
        <v>4490.2129999999997</v>
      </c>
      <c r="AG17" s="23">
        <v>13220.446</v>
      </c>
      <c r="AH17" s="23">
        <v>5775.19</v>
      </c>
      <c r="AI17" s="23">
        <v>3890.08</v>
      </c>
      <c r="AJ17" s="23">
        <v>2087.5059999999999</v>
      </c>
      <c r="AK17" s="23">
        <v>1948.19</v>
      </c>
      <c r="AL17" s="23">
        <v>2126.625</v>
      </c>
      <c r="AM17" s="23">
        <v>0</v>
      </c>
    </row>
    <row r="18" spans="1:39" ht="21" x14ac:dyDescent="0.25">
      <c r="A18" s="113" t="s">
        <v>147</v>
      </c>
      <c r="B18" s="22" t="s">
        <v>82</v>
      </c>
      <c r="C18" s="21" t="s">
        <v>8</v>
      </c>
      <c r="D18" s="24">
        <v>1132.539</v>
      </c>
      <c r="E18" s="24">
        <v>65.323999999999998</v>
      </c>
      <c r="F18" s="24">
        <v>32.286999999999999</v>
      </c>
      <c r="G18" s="24">
        <v>66.707999999999998</v>
      </c>
      <c r="H18" s="24">
        <v>2094.1819999999998</v>
      </c>
      <c r="I18" s="24">
        <v>250.01900000000001</v>
      </c>
      <c r="J18" s="24">
        <v>468.43599999999998</v>
      </c>
      <c r="K18" s="24">
        <v>731.06600000000003</v>
      </c>
      <c r="L18" s="24">
        <v>404.78500000000003</v>
      </c>
      <c r="M18" s="24">
        <v>3652.49</v>
      </c>
      <c r="N18" s="24">
        <v>654.53800000000001</v>
      </c>
      <c r="O18" s="24">
        <v>872.72299999999996</v>
      </c>
      <c r="P18" s="24">
        <v>344.96899999999999</v>
      </c>
      <c r="Q18" s="24">
        <v>2141.3409999999999</v>
      </c>
      <c r="R18" s="24">
        <v>1179.636</v>
      </c>
      <c r="S18" s="24">
        <v>844.32600000000002</v>
      </c>
      <c r="T18" s="24">
        <v>4152.5940000000001</v>
      </c>
      <c r="U18" s="24">
        <v>253.31399999999999</v>
      </c>
      <c r="V18" s="24">
        <v>215.18600000000001</v>
      </c>
      <c r="W18" s="24">
        <v>2237</v>
      </c>
      <c r="X18" s="24">
        <v>1525.5319999999999</v>
      </c>
      <c r="Y18" s="24">
        <v>9147.8320000000003</v>
      </c>
      <c r="Z18" s="24">
        <v>22341.146000000001</v>
      </c>
      <c r="AA18" s="24">
        <v>7242.0690000000004</v>
      </c>
      <c r="AB18" s="24">
        <v>2976.721</v>
      </c>
      <c r="AC18" s="24">
        <v>2386.806</v>
      </c>
      <c r="AD18" s="24">
        <v>972.07799999999997</v>
      </c>
      <c r="AE18" s="24">
        <v>4163.991</v>
      </c>
      <c r="AF18" s="24">
        <v>7926.7979999999998</v>
      </c>
      <c r="AG18" s="24">
        <v>2023.5909999999999</v>
      </c>
      <c r="AH18" s="24">
        <v>18010.62</v>
      </c>
      <c r="AI18" s="24">
        <v>10642.183999999999</v>
      </c>
      <c r="AJ18" s="24">
        <v>14290.32</v>
      </c>
      <c r="AK18" s="24">
        <v>26360.138999999999</v>
      </c>
      <c r="AL18" s="24">
        <v>5316.87</v>
      </c>
      <c r="AM18" s="24">
        <v>742.4</v>
      </c>
    </row>
    <row r="19" spans="1:39" ht="21" x14ac:dyDescent="0.25">
      <c r="A19" s="114"/>
      <c r="B19" s="22" t="s">
        <v>83</v>
      </c>
      <c r="C19" s="21" t="s">
        <v>8</v>
      </c>
      <c r="D19" s="23">
        <v>-864.30899999999997</v>
      </c>
      <c r="E19" s="23">
        <v>-4.8650000000000002</v>
      </c>
      <c r="F19" s="23">
        <v>-0.27300000000000002</v>
      </c>
      <c r="G19" s="23">
        <v>8.282</v>
      </c>
      <c r="H19" s="23">
        <v>34.909999999999997</v>
      </c>
      <c r="I19" s="23">
        <v>3.5750000000000002</v>
      </c>
      <c r="J19" s="23">
        <v>3.738</v>
      </c>
      <c r="K19" s="23">
        <v>5.0650000000000004</v>
      </c>
      <c r="L19" s="23">
        <v>9.4239999999999995</v>
      </c>
      <c r="M19" s="23">
        <v>25.634</v>
      </c>
      <c r="N19" s="23">
        <v>2.2389999999999999</v>
      </c>
      <c r="O19" s="23">
        <v>5.0279999999999996</v>
      </c>
      <c r="P19" s="23">
        <v>1.57</v>
      </c>
      <c r="Q19" s="23">
        <v>2.7210000000000001</v>
      </c>
      <c r="R19" s="23">
        <v>-0.58899999999999997</v>
      </c>
      <c r="S19" s="23">
        <v>-1.1279999999999999</v>
      </c>
      <c r="T19" s="23">
        <v>3.1960000000000002</v>
      </c>
      <c r="U19" s="23">
        <v>1.0669999999999999</v>
      </c>
      <c r="V19" s="23">
        <v>1.018</v>
      </c>
      <c r="W19" s="23">
        <v>7.5359999999999996</v>
      </c>
      <c r="X19" s="23">
        <v>19.21</v>
      </c>
      <c r="Y19" s="23">
        <v>55.69</v>
      </c>
      <c r="Z19" s="23">
        <v>-21.795999999999999</v>
      </c>
      <c r="AA19" s="23">
        <v>-90.519000000000005</v>
      </c>
      <c r="AB19" s="23">
        <v>-46.186999999999998</v>
      </c>
      <c r="AC19" s="23">
        <v>-9.8339999999999996</v>
      </c>
      <c r="AD19" s="23">
        <v>3.5859999999999999</v>
      </c>
      <c r="AE19" s="23">
        <v>-13.134</v>
      </c>
      <c r="AF19" s="23">
        <v>1164.9469999999999</v>
      </c>
      <c r="AG19" s="23">
        <v>2515.5450000000001</v>
      </c>
      <c r="AH19" s="23">
        <v>-67.400999999999996</v>
      </c>
      <c r="AI19" s="23">
        <v>-21.524000000000001</v>
      </c>
      <c r="AJ19" s="23">
        <v>-82.613</v>
      </c>
      <c r="AK19" s="23">
        <v>-228.89099999999999</v>
      </c>
      <c r="AL19" s="23">
        <v>-9.8689999999999998</v>
      </c>
      <c r="AM19" s="23">
        <v>0</v>
      </c>
    </row>
    <row r="20" spans="1:39" ht="21" x14ac:dyDescent="0.25">
      <c r="A20" s="115"/>
      <c r="B20" s="22" t="s">
        <v>84</v>
      </c>
      <c r="C20" s="21" t="s">
        <v>8</v>
      </c>
      <c r="D20" s="24">
        <v>2946.97</v>
      </c>
      <c r="E20" s="24">
        <v>3579.8409999999999</v>
      </c>
      <c r="F20" s="24">
        <v>41.585999999999999</v>
      </c>
      <c r="G20" s="24">
        <v>65.911000000000001</v>
      </c>
      <c r="H20" s="24">
        <v>942.00800000000004</v>
      </c>
      <c r="I20" s="24">
        <v>120.306</v>
      </c>
      <c r="J20" s="24">
        <v>210.327</v>
      </c>
      <c r="K20" s="24">
        <v>237.06899999999999</v>
      </c>
      <c r="L20" s="24">
        <v>-108.709</v>
      </c>
      <c r="M20" s="24">
        <v>8234.3760000000002</v>
      </c>
      <c r="N20" s="24">
        <v>410.822</v>
      </c>
      <c r="O20" s="24">
        <v>427.44900000000001</v>
      </c>
      <c r="P20" s="24">
        <v>81.460999999999999</v>
      </c>
      <c r="Q20" s="24">
        <v>691.33799999999997</v>
      </c>
      <c r="R20" s="24">
        <v>1209.153</v>
      </c>
      <c r="S20" s="24">
        <v>437.90100000000001</v>
      </c>
      <c r="T20" s="24">
        <v>2529.21</v>
      </c>
      <c r="U20" s="24">
        <v>132.91900000000001</v>
      </c>
      <c r="V20" s="24">
        <v>29.696000000000002</v>
      </c>
      <c r="W20" s="24">
        <v>2071.4639999999999</v>
      </c>
      <c r="X20" s="24">
        <v>4062.2579999999998</v>
      </c>
      <c r="Y20" s="24">
        <v>3024.2779999999998</v>
      </c>
      <c r="Z20" s="24">
        <v>12219.15</v>
      </c>
      <c r="AA20" s="24">
        <v>6789.25</v>
      </c>
      <c r="AB20" s="24">
        <v>1202.1659999999999</v>
      </c>
      <c r="AC20" s="24">
        <v>1756.9280000000001</v>
      </c>
      <c r="AD20" s="24">
        <v>1506.836</v>
      </c>
      <c r="AE20" s="24">
        <v>1424.2429999999999</v>
      </c>
      <c r="AF20" s="24">
        <v>7026.7550000000001</v>
      </c>
      <c r="AG20" s="24">
        <v>21416.964</v>
      </c>
      <c r="AH20" s="24">
        <v>5674.2809999999999</v>
      </c>
      <c r="AI20" s="24">
        <v>3045.04</v>
      </c>
      <c r="AJ20" s="24">
        <v>2872.694</v>
      </c>
      <c r="AK20" s="24">
        <v>1993.3530000000001</v>
      </c>
      <c r="AL20" s="24">
        <v>2901.3989999999999</v>
      </c>
      <c r="AM20" s="24">
        <v>0</v>
      </c>
    </row>
    <row r="21" spans="1:39" ht="21" x14ac:dyDescent="0.25">
      <c r="A21" s="113" t="s">
        <v>146</v>
      </c>
      <c r="B21" s="22" t="s">
        <v>82</v>
      </c>
      <c r="C21" s="21" t="s">
        <v>8</v>
      </c>
      <c r="D21" s="23">
        <v>232.04</v>
      </c>
      <c r="E21" s="23">
        <v>87.513000000000005</v>
      </c>
      <c r="F21" s="23">
        <v>38.322000000000003</v>
      </c>
      <c r="G21" s="23">
        <v>0.99399999999999999</v>
      </c>
      <c r="H21" s="23">
        <v>220.352</v>
      </c>
      <c r="I21" s="23">
        <v>143.63300000000001</v>
      </c>
      <c r="J21" s="23">
        <v>303.21199999999999</v>
      </c>
      <c r="K21" s="23">
        <v>77.778999999999996</v>
      </c>
      <c r="L21" s="23">
        <v>31.216000000000001</v>
      </c>
      <c r="M21" s="23">
        <v>47.07</v>
      </c>
      <c r="N21" s="23">
        <v>62.776000000000003</v>
      </c>
      <c r="O21" s="23">
        <v>93.998000000000005</v>
      </c>
      <c r="P21" s="23">
        <v>12.685</v>
      </c>
      <c r="Q21" s="23">
        <v>269.43200000000002</v>
      </c>
      <c r="R21" s="23">
        <v>83.944999999999993</v>
      </c>
      <c r="S21" s="23">
        <v>102.087</v>
      </c>
      <c r="T21" s="23">
        <v>84.626999999999995</v>
      </c>
      <c r="U21" s="23">
        <v>101.28100000000001</v>
      </c>
      <c r="V21" s="23">
        <v>11.715</v>
      </c>
      <c r="W21" s="23">
        <v>262.36799999999999</v>
      </c>
      <c r="X21" s="23">
        <v>181.24</v>
      </c>
      <c r="Y21" s="23">
        <v>794.73199999999997</v>
      </c>
      <c r="Z21" s="23">
        <v>1287.6500000000001</v>
      </c>
      <c r="AA21" s="23">
        <v>681.77599999999995</v>
      </c>
      <c r="AB21" s="23">
        <v>254.137</v>
      </c>
      <c r="AC21" s="23">
        <v>109.402</v>
      </c>
      <c r="AD21" s="23">
        <v>130.607</v>
      </c>
      <c r="AE21" s="23">
        <v>400.303</v>
      </c>
      <c r="AF21" s="23">
        <v>317.24799999999999</v>
      </c>
      <c r="AG21" s="23">
        <v>159.39599999999999</v>
      </c>
      <c r="AH21" s="23">
        <v>1058.027</v>
      </c>
      <c r="AI21" s="23">
        <v>1093.7550000000001</v>
      </c>
      <c r="AJ21" s="23">
        <v>796.62300000000005</v>
      </c>
      <c r="AK21" s="23">
        <v>668.40800000000002</v>
      </c>
      <c r="AL21" s="23">
        <v>350.41800000000001</v>
      </c>
      <c r="AM21" s="23">
        <v>0</v>
      </c>
    </row>
    <row r="22" spans="1:39" ht="21" x14ac:dyDescent="0.25">
      <c r="A22" s="114"/>
      <c r="B22" s="22" t="s">
        <v>83</v>
      </c>
      <c r="C22" s="21" t="s">
        <v>8</v>
      </c>
      <c r="D22" s="24">
        <v>-170.648</v>
      </c>
      <c r="E22" s="24">
        <v>10.179</v>
      </c>
      <c r="F22" s="24">
        <v>0.32500000000000001</v>
      </c>
      <c r="G22" s="24">
        <v>0.123</v>
      </c>
      <c r="H22" s="24">
        <v>7.0999999999999994E-2</v>
      </c>
      <c r="I22" s="24">
        <v>0.126</v>
      </c>
      <c r="J22" s="24">
        <v>0.73</v>
      </c>
      <c r="K22" s="24">
        <v>0.64</v>
      </c>
      <c r="L22" s="24">
        <v>7.2080000000000002</v>
      </c>
      <c r="M22" s="24">
        <v>-0.216</v>
      </c>
      <c r="N22" s="24">
        <v>0.17399999999999999</v>
      </c>
      <c r="O22" s="24">
        <v>1.016</v>
      </c>
      <c r="P22" s="24">
        <v>3.4000000000000002E-2</v>
      </c>
      <c r="Q22" s="24">
        <v>0.33900000000000002</v>
      </c>
      <c r="R22" s="24">
        <v>0.182</v>
      </c>
      <c r="S22" s="24">
        <v>0.14399999999999999</v>
      </c>
      <c r="T22" s="24">
        <v>4.4999999999999998E-2</v>
      </c>
      <c r="U22" s="24">
        <v>7.0999999999999994E-2</v>
      </c>
      <c r="V22" s="24">
        <v>-2.7E-2</v>
      </c>
      <c r="W22" s="24">
        <v>9.1999999999999998E-2</v>
      </c>
      <c r="X22" s="24">
        <v>50.68</v>
      </c>
      <c r="Y22" s="24">
        <v>4.54</v>
      </c>
      <c r="Z22" s="24">
        <v>2.9729999999999999</v>
      </c>
      <c r="AA22" s="24">
        <v>2.012</v>
      </c>
      <c r="AB22" s="24">
        <v>0.51400000000000001</v>
      </c>
      <c r="AC22" s="24">
        <v>-3.2480000000000002</v>
      </c>
      <c r="AD22" s="24">
        <v>4.7E-2</v>
      </c>
      <c r="AE22" s="24">
        <v>-2.6219999999999999</v>
      </c>
      <c r="AF22" s="24">
        <v>16.914999999999999</v>
      </c>
      <c r="AG22" s="24">
        <v>31.962</v>
      </c>
      <c r="AH22" s="24">
        <v>-16.821999999999999</v>
      </c>
      <c r="AI22" s="24">
        <v>6.758</v>
      </c>
      <c r="AJ22" s="24">
        <v>-1.1020000000000001</v>
      </c>
      <c r="AK22" s="24">
        <v>-0.33400000000000002</v>
      </c>
      <c r="AL22" s="24">
        <v>-4.9000000000000002E-2</v>
      </c>
      <c r="AM22" s="24">
        <v>0</v>
      </c>
    </row>
    <row r="23" spans="1:39" ht="21" x14ac:dyDescent="0.25">
      <c r="A23" s="115"/>
      <c r="B23" s="22" t="s">
        <v>84</v>
      </c>
      <c r="C23" s="21" t="s">
        <v>8</v>
      </c>
      <c r="D23" s="23">
        <v>599.80799999999999</v>
      </c>
      <c r="E23" s="23">
        <v>69.409000000000006</v>
      </c>
      <c r="F23" s="23">
        <v>72.453000000000003</v>
      </c>
      <c r="G23" s="23">
        <v>0.98199999999999998</v>
      </c>
      <c r="H23" s="23">
        <v>180.37700000000001</v>
      </c>
      <c r="I23" s="23">
        <v>48.540999999999997</v>
      </c>
      <c r="J23" s="23">
        <v>229.458</v>
      </c>
      <c r="K23" s="23">
        <v>61.780999999999999</v>
      </c>
      <c r="L23" s="23">
        <v>68.575999999999993</v>
      </c>
      <c r="M23" s="23">
        <v>42.246000000000002</v>
      </c>
      <c r="N23" s="23">
        <v>41.45</v>
      </c>
      <c r="O23" s="23">
        <v>46.186999999999998</v>
      </c>
      <c r="P23" s="23">
        <v>5.2809999999999997</v>
      </c>
      <c r="Q23" s="23">
        <v>101.82899999999999</v>
      </c>
      <c r="R23" s="23">
        <v>67.972999999999999</v>
      </c>
      <c r="S23" s="23">
        <v>64.567999999999998</v>
      </c>
      <c r="T23" s="23">
        <v>46.828000000000003</v>
      </c>
      <c r="U23" s="23">
        <v>57.847999999999999</v>
      </c>
      <c r="V23" s="23">
        <v>7.9119999999999999</v>
      </c>
      <c r="W23" s="23">
        <v>103.34</v>
      </c>
      <c r="X23" s="23">
        <v>535.48</v>
      </c>
      <c r="Y23" s="23">
        <v>420.02800000000002</v>
      </c>
      <c r="Z23" s="23">
        <v>1025.6769999999999</v>
      </c>
      <c r="AA23" s="23">
        <v>848.41200000000003</v>
      </c>
      <c r="AB23" s="23">
        <v>102.45</v>
      </c>
      <c r="AC23" s="23">
        <v>51.246000000000002</v>
      </c>
      <c r="AD23" s="23">
        <v>228.04599999999999</v>
      </c>
      <c r="AE23" s="23">
        <v>259.01900000000001</v>
      </c>
      <c r="AF23" s="23">
        <v>439.73700000000002</v>
      </c>
      <c r="AG23" s="23">
        <v>1778.0419999999999</v>
      </c>
      <c r="AH23" s="23">
        <v>732.19500000000005</v>
      </c>
      <c r="AI23" s="23">
        <v>319.78699999999998</v>
      </c>
      <c r="AJ23" s="23">
        <v>121.57899999999999</v>
      </c>
      <c r="AK23" s="23">
        <v>103.426</v>
      </c>
      <c r="AL23" s="23">
        <v>155.631</v>
      </c>
      <c r="AM23" s="23">
        <v>0</v>
      </c>
    </row>
    <row r="24" spans="1:39" ht="21" x14ac:dyDescent="0.25">
      <c r="A24" s="113" t="s">
        <v>145</v>
      </c>
      <c r="B24" s="22" t="s">
        <v>82</v>
      </c>
      <c r="C24" s="21" t="s">
        <v>8</v>
      </c>
      <c r="D24" s="24">
        <v>1222.4159999999999</v>
      </c>
      <c r="E24" s="24">
        <v>11.284000000000001</v>
      </c>
      <c r="F24" s="24">
        <v>249.858</v>
      </c>
      <c r="G24" s="24">
        <v>18.701000000000001</v>
      </c>
      <c r="H24" s="24">
        <v>1833.8130000000001</v>
      </c>
      <c r="I24" s="24">
        <v>289.63</v>
      </c>
      <c r="J24" s="24">
        <v>941.63400000000001</v>
      </c>
      <c r="K24" s="24">
        <v>2063.0390000000002</v>
      </c>
      <c r="L24" s="24">
        <v>305.34199999999998</v>
      </c>
      <c r="M24" s="24">
        <v>1234.405</v>
      </c>
      <c r="N24" s="24">
        <v>704.00300000000004</v>
      </c>
      <c r="O24" s="24">
        <v>729.02300000000002</v>
      </c>
      <c r="P24" s="24">
        <v>1037.0039999999999</v>
      </c>
      <c r="Q24" s="24">
        <v>2039.2529999999999</v>
      </c>
      <c r="R24" s="24">
        <v>1819.9860000000001</v>
      </c>
      <c r="S24" s="24">
        <v>995.22199999999998</v>
      </c>
      <c r="T24" s="24">
        <v>3116.6489999999999</v>
      </c>
      <c r="U24" s="24">
        <v>362.18599999999998</v>
      </c>
      <c r="V24" s="24">
        <v>369.41899999999998</v>
      </c>
      <c r="W24" s="24">
        <v>1614.3779999999999</v>
      </c>
      <c r="X24" s="24">
        <v>1475.0730000000001</v>
      </c>
      <c r="Y24" s="24">
        <v>9068.3359999999993</v>
      </c>
      <c r="Z24" s="24">
        <v>12096.516</v>
      </c>
      <c r="AA24" s="24">
        <v>6423.7719999999999</v>
      </c>
      <c r="AB24" s="24">
        <v>2578.2809999999999</v>
      </c>
      <c r="AC24" s="24">
        <v>1559.7650000000001</v>
      </c>
      <c r="AD24" s="24">
        <v>789.74300000000005</v>
      </c>
      <c r="AE24" s="24">
        <v>4105.0770000000002</v>
      </c>
      <c r="AF24" s="24">
        <v>3151.7260000000001</v>
      </c>
      <c r="AG24" s="24">
        <v>1095.0540000000001</v>
      </c>
      <c r="AH24" s="24">
        <v>12272.989</v>
      </c>
      <c r="AI24" s="24">
        <v>8772.6039999999994</v>
      </c>
      <c r="AJ24" s="24">
        <v>8984.9140000000007</v>
      </c>
      <c r="AK24" s="24">
        <v>17772.606</v>
      </c>
      <c r="AL24" s="24">
        <v>4134.1940000000004</v>
      </c>
      <c r="AM24" s="24">
        <v>271.8</v>
      </c>
    </row>
    <row r="25" spans="1:39" ht="21" x14ac:dyDescent="0.25">
      <c r="A25" s="114"/>
      <c r="B25" s="22" t="s">
        <v>83</v>
      </c>
      <c r="C25" s="21" t="s">
        <v>8</v>
      </c>
      <c r="D25" s="23">
        <v>-1770.454</v>
      </c>
      <c r="E25" s="23">
        <v>0.27100000000000002</v>
      </c>
      <c r="F25" s="23">
        <v>1.514</v>
      </c>
      <c r="G25" s="23">
        <v>2.3220000000000001</v>
      </c>
      <c r="H25" s="23">
        <v>-22.847000000000001</v>
      </c>
      <c r="I25" s="23">
        <v>-7.8250000000000002</v>
      </c>
      <c r="J25" s="23">
        <v>-21.936</v>
      </c>
      <c r="K25" s="23">
        <v>-15.347</v>
      </c>
      <c r="L25" s="23">
        <v>7.952</v>
      </c>
      <c r="M25" s="23">
        <v>-23.753</v>
      </c>
      <c r="N25" s="23">
        <v>-12.433999999999999</v>
      </c>
      <c r="O25" s="23">
        <v>-5.3949999999999996</v>
      </c>
      <c r="P25" s="23">
        <v>6.84</v>
      </c>
      <c r="Q25" s="23">
        <v>-36.956000000000003</v>
      </c>
      <c r="R25" s="23">
        <v>-46.978999999999999</v>
      </c>
      <c r="S25" s="23">
        <v>-19.163</v>
      </c>
      <c r="T25" s="23">
        <v>-57.371000000000002</v>
      </c>
      <c r="U25" s="23">
        <v>-10.695</v>
      </c>
      <c r="V25" s="23">
        <v>-61.093000000000004</v>
      </c>
      <c r="W25" s="23">
        <v>-28.273</v>
      </c>
      <c r="X25" s="23">
        <v>96.602000000000004</v>
      </c>
      <c r="Y25" s="23">
        <v>-1.147</v>
      </c>
      <c r="Z25" s="23">
        <v>-32.003</v>
      </c>
      <c r="AA25" s="23">
        <v>-63.326000000000001</v>
      </c>
      <c r="AB25" s="23">
        <v>-26.506</v>
      </c>
      <c r="AC25" s="23">
        <v>-25.132000000000001</v>
      </c>
      <c r="AD25" s="23">
        <v>-5.4740000000000002</v>
      </c>
      <c r="AE25" s="23">
        <v>-52.926000000000002</v>
      </c>
      <c r="AF25" s="23">
        <v>154.63800000000001</v>
      </c>
      <c r="AG25" s="23">
        <v>-60.265000000000001</v>
      </c>
      <c r="AH25" s="23">
        <v>-142.511</v>
      </c>
      <c r="AI25" s="23">
        <v>3.3780000000000001</v>
      </c>
      <c r="AJ25" s="23">
        <v>-35.198</v>
      </c>
      <c r="AK25" s="23">
        <v>-29.132000000000001</v>
      </c>
      <c r="AL25" s="23">
        <v>-67.072999999999993</v>
      </c>
      <c r="AM25" s="23">
        <v>0</v>
      </c>
    </row>
    <row r="26" spans="1:39" ht="21" x14ac:dyDescent="0.25">
      <c r="A26" s="115"/>
      <c r="B26" s="22" t="s">
        <v>84</v>
      </c>
      <c r="C26" s="21" t="s">
        <v>8</v>
      </c>
      <c r="D26" s="24">
        <v>5640.7380000000003</v>
      </c>
      <c r="E26" s="24">
        <v>15.545</v>
      </c>
      <c r="F26" s="24">
        <v>386.52800000000002</v>
      </c>
      <c r="G26" s="24">
        <v>18.477</v>
      </c>
      <c r="H26" s="24">
        <v>1088.634</v>
      </c>
      <c r="I26" s="24">
        <v>141.89599999999999</v>
      </c>
      <c r="J26" s="24">
        <v>405.90199999999999</v>
      </c>
      <c r="K26" s="24">
        <v>1974.508</v>
      </c>
      <c r="L26" s="24">
        <v>347.80599999999998</v>
      </c>
      <c r="M26" s="24">
        <v>2490.9479999999999</v>
      </c>
      <c r="N26" s="24">
        <v>438.73099999999999</v>
      </c>
      <c r="O26" s="24">
        <v>394.47199999999998</v>
      </c>
      <c r="P26" s="24">
        <v>692.15599999999995</v>
      </c>
      <c r="Q26" s="24">
        <v>776.40300000000002</v>
      </c>
      <c r="R26" s="24">
        <v>2533.1930000000002</v>
      </c>
      <c r="S26" s="24">
        <v>1033.941</v>
      </c>
      <c r="T26" s="24">
        <v>2089.922</v>
      </c>
      <c r="U26" s="24">
        <v>188.709</v>
      </c>
      <c r="V26" s="24">
        <v>118.774</v>
      </c>
      <c r="W26" s="24">
        <v>598.09500000000003</v>
      </c>
      <c r="X26" s="24">
        <v>4731.2259999999997</v>
      </c>
      <c r="Y26" s="24">
        <v>3747.1109999999999</v>
      </c>
      <c r="Z26" s="24">
        <v>6684.3869999999997</v>
      </c>
      <c r="AA26" s="24">
        <v>3483.2539999999999</v>
      </c>
      <c r="AB26" s="24">
        <v>769.42499999999995</v>
      </c>
      <c r="AC26" s="24">
        <v>956.76599999999996</v>
      </c>
      <c r="AD26" s="24">
        <v>1572.931</v>
      </c>
      <c r="AE26" s="24">
        <v>2528.049</v>
      </c>
      <c r="AF26" s="24">
        <v>2466.2359999999999</v>
      </c>
      <c r="AG26" s="24">
        <v>24272.111000000001</v>
      </c>
      <c r="AH26" s="24">
        <v>4646.1220000000003</v>
      </c>
      <c r="AI26" s="24">
        <v>3674.4180000000001</v>
      </c>
      <c r="AJ26" s="24">
        <v>2416.9839999999999</v>
      </c>
      <c r="AK26" s="24">
        <v>2198.9259999999999</v>
      </c>
      <c r="AL26" s="24">
        <v>1914.079</v>
      </c>
      <c r="AM26" s="24">
        <v>0</v>
      </c>
    </row>
    <row r="27" spans="1:39" ht="21" x14ac:dyDescent="0.25">
      <c r="A27" s="113" t="s">
        <v>144</v>
      </c>
      <c r="B27" s="22" t="s">
        <v>82</v>
      </c>
      <c r="C27" s="21" t="s">
        <v>8</v>
      </c>
      <c r="D27" s="23">
        <v>11154.022999999999</v>
      </c>
      <c r="E27" s="23">
        <v>47.436</v>
      </c>
      <c r="F27" s="23">
        <v>890.72</v>
      </c>
      <c r="G27" s="23">
        <v>35.223999999999997</v>
      </c>
      <c r="H27" s="23">
        <v>24513.475999999999</v>
      </c>
      <c r="I27" s="23">
        <v>3971.0450000000001</v>
      </c>
      <c r="J27" s="23">
        <v>2729.7040000000002</v>
      </c>
      <c r="K27" s="23">
        <v>6310.8609999999999</v>
      </c>
      <c r="L27" s="23">
        <v>1170.732</v>
      </c>
      <c r="M27" s="23">
        <v>15546.380999999999</v>
      </c>
      <c r="N27" s="23">
        <v>8900.4069999999992</v>
      </c>
      <c r="O27" s="23">
        <v>5362.951</v>
      </c>
      <c r="P27" s="23">
        <v>5679.6139999999996</v>
      </c>
      <c r="Q27" s="23">
        <v>15290.638000000001</v>
      </c>
      <c r="R27" s="23">
        <v>7441.1220000000003</v>
      </c>
      <c r="S27" s="23">
        <v>5709.3509999999997</v>
      </c>
      <c r="T27" s="23">
        <v>9034.5609999999997</v>
      </c>
      <c r="U27" s="23">
        <v>10837.513000000001</v>
      </c>
      <c r="V27" s="23">
        <v>8766.31</v>
      </c>
      <c r="W27" s="23">
        <v>23463.284</v>
      </c>
      <c r="X27" s="23">
        <v>21829.046999999999</v>
      </c>
      <c r="Y27" s="23">
        <v>73790.263999999996</v>
      </c>
      <c r="Z27" s="23">
        <v>159249.834</v>
      </c>
      <c r="AA27" s="23">
        <v>69644.596000000005</v>
      </c>
      <c r="AB27" s="23">
        <v>36667.639000000003</v>
      </c>
      <c r="AC27" s="23">
        <v>15972.924000000001</v>
      </c>
      <c r="AD27" s="23">
        <v>10482.745000000001</v>
      </c>
      <c r="AE27" s="23">
        <v>39849.381999999998</v>
      </c>
      <c r="AF27" s="23">
        <v>57215.618000000002</v>
      </c>
      <c r="AG27" s="23">
        <v>17553.698</v>
      </c>
      <c r="AH27" s="23">
        <v>204144.18</v>
      </c>
      <c r="AI27" s="23">
        <v>125048.731</v>
      </c>
      <c r="AJ27" s="23">
        <v>99845.043000000005</v>
      </c>
      <c r="AK27" s="23">
        <v>136475.59400000001</v>
      </c>
      <c r="AL27" s="23">
        <v>42732.163</v>
      </c>
      <c r="AM27" s="23">
        <v>3738</v>
      </c>
    </row>
    <row r="28" spans="1:39" ht="21" x14ac:dyDescent="0.25">
      <c r="A28" s="114"/>
      <c r="B28" s="22" t="s">
        <v>83</v>
      </c>
      <c r="C28" s="21" t="s">
        <v>8</v>
      </c>
      <c r="D28" s="24">
        <v>-7399.7539999999999</v>
      </c>
      <c r="E28" s="24">
        <v>-1.742</v>
      </c>
      <c r="F28" s="24">
        <v>139.911</v>
      </c>
      <c r="G28" s="24">
        <v>4.3730000000000002</v>
      </c>
      <c r="H28" s="24">
        <v>2073.4409999999998</v>
      </c>
      <c r="I28" s="24">
        <v>251.392</v>
      </c>
      <c r="J28" s="24">
        <v>171.13</v>
      </c>
      <c r="K28" s="24">
        <v>393.51600000000002</v>
      </c>
      <c r="L28" s="24">
        <v>371.685</v>
      </c>
      <c r="M28" s="24">
        <v>1434.83</v>
      </c>
      <c r="N28" s="24">
        <v>600.56899999999996</v>
      </c>
      <c r="O28" s="24">
        <v>446.54</v>
      </c>
      <c r="P28" s="24">
        <v>464.93</v>
      </c>
      <c r="Q28" s="24">
        <v>797.57899999999995</v>
      </c>
      <c r="R28" s="24">
        <v>322.42599999999999</v>
      </c>
      <c r="S28" s="24">
        <v>354.87099999999998</v>
      </c>
      <c r="T28" s="24">
        <v>546.96900000000005</v>
      </c>
      <c r="U28" s="24">
        <v>867.36900000000003</v>
      </c>
      <c r="V28" s="24">
        <v>723.02200000000005</v>
      </c>
      <c r="W28" s="24">
        <v>1079.559</v>
      </c>
      <c r="X28" s="24">
        <v>2675.819</v>
      </c>
      <c r="Y28" s="24">
        <v>2918.36</v>
      </c>
      <c r="Z28" s="24">
        <v>8123.2489999999998</v>
      </c>
      <c r="AA28" s="24">
        <v>3797.8760000000002</v>
      </c>
      <c r="AB28" s="24">
        <v>1552.742</v>
      </c>
      <c r="AC28" s="24">
        <v>-140.01</v>
      </c>
      <c r="AD28" s="24">
        <v>1090.5509999999999</v>
      </c>
      <c r="AE28" s="24">
        <v>1377.9939999999999</v>
      </c>
      <c r="AF28" s="24">
        <v>6985.9629999999997</v>
      </c>
      <c r="AG28" s="24">
        <v>26420.41</v>
      </c>
      <c r="AH28" s="24">
        <v>5629.9390000000003</v>
      </c>
      <c r="AI28" s="24">
        <v>3458.7170000000001</v>
      </c>
      <c r="AJ28" s="24">
        <v>-1257.9159999999999</v>
      </c>
      <c r="AK28" s="24">
        <v>5809.8180000000002</v>
      </c>
      <c r="AL28" s="24">
        <v>190.096</v>
      </c>
      <c r="AM28" s="24">
        <v>0</v>
      </c>
    </row>
    <row r="29" spans="1:39" ht="21" x14ac:dyDescent="0.25">
      <c r="A29" s="115"/>
      <c r="B29" s="22" t="s">
        <v>84</v>
      </c>
      <c r="C29" s="21" t="s">
        <v>8</v>
      </c>
      <c r="D29" s="23">
        <v>34271.330999999998</v>
      </c>
      <c r="E29" s="23">
        <v>180.60599999999999</v>
      </c>
      <c r="F29" s="23">
        <v>762.86900000000003</v>
      </c>
      <c r="G29" s="23">
        <v>34.802999999999997</v>
      </c>
      <c r="H29" s="23">
        <v>20582.282999999999</v>
      </c>
      <c r="I29" s="23">
        <v>1428.7629999999999</v>
      </c>
      <c r="J29" s="23">
        <v>243.666</v>
      </c>
      <c r="K29" s="23">
        <v>2098.8229999999999</v>
      </c>
      <c r="L29" s="23">
        <v>1281.0830000000001</v>
      </c>
      <c r="M29" s="23">
        <v>17498.089</v>
      </c>
      <c r="N29" s="23">
        <v>2485.5239999999999</v>
      </c>
      <c r="O29" s="23">
        <v>2596.2089999999998</v>
      </c>
      <c r="P29" s="23">
        <v>600.05600000000004</v>
      </c>
      <c r="Q29" s="23">
        <v>5027.8829999999998</v>
      </c>
      <c r="R29" s="23">
        <v>4621.5529999999999</v>
      </c>
      <c r="S29" s="23">
        <v>1252.3789999999999</v>
      </c>
      <c r="T29" s="23">
        <v>3533.87</v>
      </c>
      <c r="U29" s="23">
        <v>2552.4180000000001</v>
      </c>
      <c r="V29" s="23">
        <v>8481.268</v>
      </c>
      <c r="W29" s="23">
        <v>7183.0569999999998</v>
      </c>
      <c r="X29" s="23">
        <v>28787.434000000001</v>
      </c>
      <c r="Y29" s="23">
        <v>39508.576000000001</v>
      </c>
      <c r="Z29" s="23">
        <v>66613.616999999998</v>
      </c>
      <c r="AA29" s="23">
        <v>29716.829000000002</v>
      </c>
      <c r="AB29" s="23">
        <v>21080.719000000001</v>
      </c>
      <c r="AC29" s="23">
        <v>11317.486000000001</v>
      </c>
      <c r="AD29" s="23">
        <v>16693.903999999999</v>
      </c>
      <c r="AE29" s="23">
        <v>14857.824000000001</v>
      </c>
      <c r="AF29" s="23">
        <v>35378.417999999998</v>
      </c>
      <c r="AG29" s="23">
        <v>240945.092</v>
      </c>
      <c r="AH29" s="23">
        <v>82657.180999999997</v>
      </c>
      <c r="AI29" s="23">
        <v>40744.152000000002</v>
      </c>
      <c r="AJ29" s="23">
        <v>14813.873</v>
      </c>
      <c r="AK29" s="23">
        <v>52896.487999999998</v>
      </c>
      <c r="AL29" s="23">
        <v>15952.241</v>
      </c>
      <c r="AM29" s="23">
        <v>0</v>
      </c>
    </row>
    <row r="30" spans="1:39" ht="21" x14ac:dyDescent="0.25">
      <c r="A30" s="113" t="s">
        <v>143</v>
      </c>
      <c r="B30" s="22" t="s">
        <v>82</v>
      </c>
      <c r="C30" s="21" t="s">
        <v>8</v>
      </c>
      <c r="D30" s="24">
        <v>6925.1189999999997</v>
      </c>
      <c r="E30" s="24">
        <v>2174.2080000000001</v>
      </c>
      <c r="F30" s="24">
        <v>2490.4369999999999</v>
      </c>
      <c r="G30" s="24">
        <v>76.887</v>
      </c>
      <c r="H30" s="24">
        <v>36640.588000000003</v>
      </c>
      <c r="I30" s="24">
        <v>5687.3040000000001</v>
      </c>
      <c r="J30" s="24">
        <v>5879.9170000000004</v>
      </c>
      <c r="K30" s="24">
        <v>13001.543</v>
      </c>
      <c r="L30" s="24">
        <v>2326.88</v>
      </c>
      <c r="M30" s="24">
        <v>37737.557000000001</v>
      </c>
      <c r="N30" s="24">
        <v>21262.601999999999</v>
      </c>
      <c r="O30" s="24">
        <v>11347.204</v>
      </c>
      <c r="P30" s="24">
        <v>16215.255999999999</v>
      </c>
      <c r="Q30" s="24">
        <v>42338.207000000002</v>
      </c>
      <c r="R30" s="24">
        <v>25044.697</v>
      </c>
      <c r="S30" s="24">
        <v>30192.763999999999</v>
      </c>
      <c r="T30" s="24">
        <v>72444.23</v>
      </c>
      <c r="U30" s="24">
        <v>71194.187000000005</v>
      </c>
      <c r="V30" s="24">
        <v>11009.51</v>
      </c>
      <c r="W30" s="24">
        <v>33337.392999999996</v>
      </c>
      <c r="X30" s="24">
        <v>30839.792000000001</v>
      </c>
      <c r="Y30" s="24">
        <v>86561.956000000006</v>
      </c>
      <c r="Z30" s="24">
        <v>198086.39300000001</v>
      </c>
      <c r="AA30" s="24">
        <v>78365.62</v>
      </c>
      <c r="AB30" s="24">
        <v>33182.909</v>
      </c>
      <c r="AC30" s="24">
        <v>17618.526000000002</v>
      </c>
      <c r="AD30" s="24">
        <v>9583.9189999999999</v>
      </c>
      <c r="AE30" s="24">
        <v>48166.866000000002</v>
      </c>
      <c r="AF30" s="24">
        <v>78905.036999999997</v>
      </c>
      <c r="AG30" s="24">
        <v>13847.047</v>
      </c>
      <c r="AH30" s="24">
        <v>181757.24600000001</v>
      </c>
      <c r="AI30" s="24">
        <v>147189.31899999999</v>
      </c>
      <c r="AJ30" s="24">
        <v>112585.266</v>
      </c>
      <c r="AK30" s="24">
        <v>171251.394</v>
      </c>
      <c r="AL30" s="24">
        <v>58497.485000000001</v>
      </c>
      <c r="AM30" s="24">
        <v>8453.2999999999993</v>
      </c>
    </row>
    <row r="31" spans="1:39" ht="21" x14ac:dyDescent="0.25">
      <c r="A31" s="114"/>
      <c r="B31" s="22" t="s">
        <v>83</v>
      </c>
      <c r="C31" s="21" t="s">
        <v>8</v>
      </c>
      <c r="D31" s="23">
        <v>-5328.2629999999999</v>
      </c>
      <c r="E31" s="23">
        <v>-1243.662</v>
      </c>
      <c r="F31" s="23">
        <v>10.525</v>
      </c>
      <c r="G31" s="23">
        <v>9.5459999999999994</v>
      </c>
      <c r="H31" s="23">
        <v>88.683000000000007</v>
      </c>
      <c r="I31" s="23">
        <v>19.013999999999999</v>
      </c>
      <c r="J31" s="23">
        <v>5.0709999999999997</v>
      </c>
      <c r="K31" s="23">
        <v>29.597999999999999</v>
      </c>
      <c r="L31" s="23">
        <v>103.57599999999999</v>
      </c>
      <c r="M31" s="23">
        <v>283.31</v>
      </c>
      <c r="N31" s="23">
        <v>36.811</v>
      </c>
      <c r="O31" s="23">
        <v>94.91</v>
      </c>
      <c r="P31" s="23">
        <v>-62.896000000000001</v>
      </c>
      <c r="Q31" s="23">
        <v>105.77200000000001</v>
      </c>
      <c r="R31" s="23">
        <v>-80.114000000000004</v>
      </c>
      <c r="S31" s="23">
        <v>23.574999999999999</v>
      </c>
      <c r="T31" s="23">
        <v>77.757000000000005</v>
      </c>
      <c r="U31" s="23">
        <v>266.66699999999997</v>
      </c>
      <c r="V31" s="23">
        <v>-22.73</v>
      </c>
      <c r="W31" s="23">
        <v>43.079000000000001</v>
      </c>
      <c r="X31" s="23">
        <v>70.95</v>
      </c>
      <c r="Y31" s="23">
        <v>-12.688000000000001</v>
      </c>
      <c r="Z31" s="23">
        <v>2003.021</v>
      </c>
      <c r="AA31" s="23">
        <v>-1133.425</v>
      </c>
      <c r="AB31" s="23">
        <v>-4.766</v>
      </c>
      <c r="AC31" s="23">
        <v>-28.187999999999999</v>
      </c>
      <c r="AD31" s="23">
        <v>30.518000000000001</v>
      </c>
      <c r="AE31" s="23">
        <v>192.39099999999999</v>
      </c>
      <c r="AF31" s="23">
        <v>1229.721</v>
      </c>
      <c r="AG31" s="23">
        <v>6787.6409999999996</v>
      </c>
      <c r="AH31" s="23">
        <v>-1098.527</v>
      </c>
      <c r="AI31" s="23">
        <v>-17.989000000000001</v>
      </c>
      <c r="AJ31" s="23">
        <v>-1636.6869999999999</v>
      </c>
      <c r="AK31" s="23">
        <v>-5007.34</v>
      </c>
      <c r="AL31" s="23">
        <v>26.702999999999999</v>
      </c>
      <c r="AM31" s="23">
        <v>0</v>
      </c>
    </row>
    <row r="32" spans="1:39" ht="21" x14ac:dyDescent="0.25">
      <c r="A32" s="115"/>
      <c r="B32" s="22" t="s">
        <v>84</v>
      </c>
      <c r="C32" s="21" t="s">
        <v>8</v>
      </c>
      <c r="D32" s="24">
        <v>17139.145</v>
      </c>
      <c r="E32" s="24">
        <v>1523.654</v>
      </c>
      <c r="F32" s="24">
        <v>1127.838</v>
      </c>
      <c r="G32" s="24">
        <v>75.968000000000004</v>
      </c>
      <c r="H32" s="24">
        <v>13053.728999999999</v>
      </c>
      <c r="I32" s="24">
        <v>2469.2820000000002</v>
      </c>
      <c r="J32" s="24">
        <v>2130.9119999999998</v>
      </c>
      <c r="K32" s="24">
        <v>7754.8590000000004</v>
      </c>
      <c r="L32" s="24">
        <v>4031.0439999999999</v>
      </c>
      <c r="M32" s="24">
        <v>39538.533000000003</v>
      </c>
      <c r="N32" s="24">
        <v>10599.087</v>
      </c>
      <c r="O32" s="24">
        <v>7215.1859999999997</v>
      </c>
      <c r="P32" s="24">
        <v>7689.241</v>
      </c>
      <c r="Q32" s="24">
        <v>17584.521000000001</v>
      </c>
      <c r="R32" s="24">
        <v>18066.417000000001</v>
      </c>
      <c r="S32" s="24">
        <v>16532.161</v>
      </c>
      <c r="T32" s="24">
        <v>33796.012999999999</v>
      </c>
      <c r="U32" s="24">
        <v>65974.044999999998</v>
      </c>
      <c r="V32" s="24">
        <v>6100.52</v>
      </c>
      <c r="W32" s="24">
        <v>11442.227999999999</v>
      </c>
      <c r="X32" s="24">
        <v>52242.059000000001</v>
      </c>
      <c r="Y32" s="24">
        <v>51915.631999999998</v>
      </c>
      <c r="Z32" s="24">
        <v>100714.086</v>
      </c>
      <c r="AA32" s="24">
        <v>62706.205000000002</v>
      </c>
      <c r="AB32" s="24">
        <v>14482.856</v>
      </c>
      <c r="AC32" s="24">
        <v>16237.361000000001</v>
      </c>
      <c r="AD32" s="24">
        <v>20629.863000000001</v>
      </c>
      <c r="AE32" s="24">
        <v>30663.643</v>
      </c>
      <c r="AF32" s="24">
        <v>43512.341999999997</v>
      </c>
      <c r="AG32" s="24">
        <v>311413.212</v>
      </c>
      <c r="AH32" s="24">
        <v>153398.08100000001</v>
      </c>
      <c r="AI32" s="24">
        <v>35005.269999999997</v>
      </c>
      <c r="AJ32" s="24">
        <v>25426.42</v>
      </c>
      <c r="AK32" s="24">
        <v>62204.345999999998</v>
      </c>
      <c r="AL32" s="24">
        <v>56618.012000000002</v>
      </c>
      <c r="AM32" s="24">
        <v>0</v>
      </c>
    </row>
    <row r="33" spans="1:39" ht="21" x14ac:dyDescent="0.25">
      <c r="A33" s="113" t="s">
        <v>142</v>
      </c>
      <c r="B33" s="22" t="s">
        <v>82</v>
      </c>
      <c r="C33" s="21" t="s">
        <v>8</v>
      </c>
      <c r="D33" s="23">
        <v>1026.671</v>
      </c>
      <c r="E33" s="23">
        <v>15.359</v>
      </c>
      <c r="F33" s="23">
        <v>352.70699999999999</v>
      </c>
      <c r="G33" s="23">
        <v>19.079999999999998</v>
      </c>
      <c r="H33" s="23">
        <v>2075.0700000000002</v>
      </c>
      <c r="I33" s="23">
        <v>311.298</v>
      </c>
      <c r="J33" s="23">
        <v>41.545000000000002</v>
      </c>
      <c r="K33" s="23">
        <v>317.41899999999998</v>
      </c>
      <c r="L33" s="23">
        <v>117.24</v>
      </c>
      <c r="M33" s="23">
        <v>741.23800000000006</v>
      </c>
      <c r="N33" s="23">
        <v>336.52100000000002</v>
      </c>
      <c r="O33" s="23">
        <v>393.66899999999998</v>
      </c>
      <c r="P33" s="23">
        <v>514.75199999999995</v>
      </c>
      <c r="Q33" s="23">
        <v>569.95299999999997</v>
      </c>
      <c r="R33" s="23">
        <v>96.875</v>
      </c>
      <c r="S33" s="23">
        <v>167.102</v>
      </c>
      <c r="T33" s="23">
        <v>267.423</v>
      </c>
      <c r="U33" s="23">
        <v>28.495000000000001</v>
      </c>
      <c r="V33" s="23">
        <v>130.08799999999999</v>
      </c>
      <c r="W33" s="23">
        <v>304.00900000000001</v>
      </c>
      <c r="X33" s="23">
        <v>1690.125</v>
      </c>
      <c r="Y33" s="23">
        <v>1293.7070000000001</v>
      </c>
      <c r="Z33" s="23">
        <v>9306.4930000000004</v>
      </c>
      <c r="AA33" s="23">
        <v>3734.2710000000002</v>
      </c>
      <c r="AB33" s="23">
        <v>2409.6419999999998</v>
      </c>
      <c r="AC33" s="23">
        <v>672.89700000000005</v>
      </c>
      <c r="AD33" s="23">
        <v>1136.3510000000001</v>
      </c>
      <c r="AE33" s="23">
        <v>536.92200000000003</v>
      </c>
      <c r="AF33" s="23">
        <v>3684.6329999999998</v>
      </c>
      <c r="AG33" s="23">
        <v>129.554</v>
      </c>
      <c r="AH33" s="23">
        <v>4023.991</v>
      </c>
      <c r="AI33" s="23">
        <v>12555.403</v>
      </c>
      <c r="AJ33" s="23">
        <v>7618.69</v>
      </c>
      <c r="AK33" s="23">
        <v>3664.0770000000002</v>
      </c>
      <c r="AL33" s="23">
        <v>3795.1979999999999</v>
      </c>
      <c r="AM33" s="23">
        <v>580.4</v>
      </c>
    </row>
    <row r="34" spans="1:39" ht="21" x14ac:dyDescent="0.25">
      <c r="A34" s="114"/>
      <c r="B34" s="22" t="s">
        <v>83</v>
      </c>
      <c r="C34" s="21" t="s">
        <v>8</v>
      </c>
      <c r="D34" s="24">
        <v>-2652.3040000000001</v>
      </c>
      <c r="E34" s="24">
        <v>6.7000000000000004E-2</v>
      </c>
      <c r="F34" s="24">
        <v>2.2890000000000001</v>
      </c>
      <c r="G34" s="24">
        <v>2.3690000000000002</v>
      </c>
      <c r="H34" s="24">
        <v>-40.24</v>
      </c>
      <c r="I34" s="24">
        <v>-3.3759999999999999</v>
      </c>
      <c r="J34" s="24">
        <v>-0.78</v>
      </c>
      <c r="K34" s="24">
        <v>-3.29</v>
      </c>
      <c r="L34" s="24">
        <v>-16.606000000000002</v>
      </c>
      <c r="M34" s="24">
        <v>-8.3059999999999992</v>
      </c>
      <c r="N34" s="24">
        <v>-5.08</v>
      </c>
      <c r="O34" s="24">
        <v>-3.9380000000000002</v>
      </c>
      <c r="P34" s="24">
        <v>-11.913</v>
      </c>
      <c r="Q34" s="24">
        <v>-1.5760000000000001</v>
      </c>
      <c r="R34" s="24">
        <v>-1.4450000000000001</v>
      </c>
      <c r="S34" s="24">
        <v>-2.2469999999999999</v>
      </c>
      <c r="T34" s="24">
        <v>-2.024</v>
      </c>
      <c r="U34" s="24">
        <v>-0.371</v>
      </c>
      <c r="V34" s="24">
        <v>-1.2989999999999999</v>
      </c>
      <c r="W34" s="24">
        <v>-2.7719999999999998</v>
      </c>
      <c r="X34" s="24">
        <v>405.93799999999999</v>
      </c>
      <c r="Y34" s="24">
        <v>0.13600000000000001</v>
      </c>
      <c r="Z34" s="24">
        <v>-75.031999999999996</v>
      </c>
      <c r="AA34" s="24">
        <v>2300.306</v>
      </c>
      <c r="AB34" s="24">
        <v>-23.463999999999999</v>
      </c>
      <c r="AC34" s="24">
        <v>6.7679999999999998</v>
      </c>
      <c r="AD34" s="24">
        <v>-12.862</v>
      </c>
      <c r="AE34" s="24">
        <v>-2.734</v>
      </c>
      <c r="AF34" s="24">
        <v>327.89800000000002</v>
      </c>
      <c r="AG34" s="24">
        <v>10.125</v>
      </c>
      <c r="AH34" s="24">
        <v>-29.026</v>
      </c>
      <c r="AI34" s="24">
        <v>8.0120000000000005</v>
      </c>
      <c r="AJ34" s="24">
        <v>1.002</v>
      </c>
      <c r="AK34" s="24">
        <v>2.3E-2</v>
      </c>
      <c r="AL34" s="24">
        <v>0.154</v>
      </c>
      <c r="AM34" s="24">
        <v>0</v>
      </c>
    </row>
    <row r="35" spans="1:39" ht="21" x14ac:dyDescent="0.25">
      <c r="A35" s="115"/>
      <c r="B35" s="22" t="s">
        <v>84</v>
      </c>
      <c r="C35" s="21" t="s">
        <v>8</v>
      </c>
      <c r="D35" s="23">
        <v>8954.0329999999994</v>
      </c>
      <c r="E35" s="23">
        <v>7.9729999999999999</v>
      </c>
      <c r="F35" s="23">
        <v>394.70299999999997</v>
      </c>
      <c r="G35" s="23">
        <v>18.852</v>
      </c>
      <c r="H35" s="23">
        <v>4000.67</v>
      </c>
      <c r="I35" s="23">
        <v>242.27799999999999</v>
      </c>
      <c r="J35" s="23">
        <v>17.835000000000001</v>
      </c>
      <c r="K35" s="23">
        <v>127.27</v>
      </c>
      <c r="L35" s="23">
        <v>295.86599999999999</v>
      </c>
      <c r="M35" s="23">
        <v>983.66800000000001</v>
      </c>
      <c r="N35" s="23">
        <v>50.759</v>
      </c>
      <c r="O35" s="23">
        <v>469.56900000000002</v>
      </c>
      <c r="P35" s="23">
        <v>1281.3610000000001</v>
      </c>
      <c r="Q35" s="23">
        <v>848.62300000000005</v>
      </c>
      <c r="R35" s="23">
        <v>168.77099999999999</v>
      </c>
      <c r="S35" s="23">
        <v>220.04499999999999</v>
      </c>
      <c r="T35" s="23">
        <v>271.20100000000002</v>
      </c>
      <c r="U35" s="23">
        <v>43.776000000000003</v>
      </c>
      <c r="V35" s="23">
        <v>94.31</v>
      </c>
      <c r="W35" s="23">
        <v>833.16399999999999</v>
      </c>
      <c r="X35" s="23">
        <v>4184.3370000000004</v>
      </c>
      <c r="Y35" s="23">
        <v>2340.7570000000001</v>
      </c>
      <c r="Z35" s="23">
        <v>8837.0390000000007</v>
      </c>
      <c r="AA35" s="23">
        <v>6024.0240000000003</v>
      </c>
      <c r="AB35" s="23">
        <v>8836.3220000000001</v>
      </c>
      <c r="AC35" s="23">
        <v>232.83500000000001</v>
      </c>
      <c r="AD35" s="23">
        <v>2929.2109999999998</v>
      </c>
      <c r="AE35" s="23">
        <v>383.41199999999998</v>
      </c>
      <c r="AF35" s="23">
        <v>4014.37</v>
      </c>
      <c r="AG35" s="23">
        <v>30825.620999999999</v>
      </c>
      <c r="AH35" s="23">
        <v>4844.8339999999998</v>
      </c>
      <c r="AI35" s="23">
        <v>5394.4840000000004</v>
      </c>
      <c r="AJ35" s="23">
        <v>2765.0079999999998</v>
      </c>
      <c r="AK35" s="23">
        <v>3945.3</v>
      </c>
      <c r="AL35" s="23">
        <v>2984.2469999999998</v>
      </c>
      <c r="AM35" s="23">
        <v>0</v>
      </c>
    </row>
    <row r="36" spans="1:39" ht="21" x14ac:dyDescent="0.25">
      <c r="A36" s="113" t="s">
        <v>141</v>
      </c>
      <c r="B36" s="22" t="s">
        <v>82</v>
      </c>
      <c r="C36" s="21" t="s">
        <v>8</v>
      </c>
      <c r="D36" s="24">
        <v>1294.9079999999999</v>
      </c>
      <c r="E36" s="24">
        <v>25.437000000000001</v>
      </c>
      <c r="F36" s="24">
        <v>53.253999999999998</v>
      </c>
      <c r="G36" s="24">
        <v>18.038</v>
      </c>
      <c r="H36" s="24">
        <v>1374.078</v>
      </c>
      <c r="I36" s="24">
        <v>368.30500000000001</v>
      </c>
      <c r="J36" s="24">
        <v>171.22800000000001</v>
      </c>
      <c r="K36" s="24">
        <v>383.07499999999999</v>
      </c>
      <c r="L36" s="24">
        <v>221.18899999999999</v>
      </c>
      <c r="M36" s="24">
        <v>979.18100000000004</v>
      </c>
      <c r="N36" s="24">
        <v>723.21</v>
      </c>
      <c r="O36" s="24">
        <v>394.90800000000002</v>
      </c>
      <c r="P36" s="24">
        <v>403.52</v>
      </c>
      <c r="Q36" s="24">
        <v>1031.038</v>
      </c>
      <c r="R36" s="24">
        <v>826.875</v>
      </c>
      <c r="S36" s="24">
        <v>591.23099999999999</v>
      </c>
      <c r="T36" s="24">
        <v>1164.336</v>
      </c>
      <c r="U36" s="24">
        <v>1867.6849999999999</v>
      </c>
      <c r="V36" s="24">
        <v>80.314999999999998</v>
      </c>
      <c r="W36" s="24">
        <v>747.46900000000005</v>
      </c>
      <c r="X36" s="24">
        <v>1435.9860000000001</v>
      </c>
      <c r="Y36" s="24">
        <v>2170.7150000000001</v>
      </c>
      <c r="Z36" s="24">
        <v>6270.6350000000002</v>
      </c>
      <c r="AA36" s="24">
        <v>3514.5439999999999</v>
      </c>
      <c r="AB36" s="24">
        <v>1292.8340000000001</v>
      </c>
      <c r="AC36" s="24">
        <v>476.62799999999999</v>
      </c>
      <c r="AD36" s="24">
        <v>556.26</v>
      </c>
      <c r="AE36" s="24">
        <v>1552.402</v>
      </c>
      <c r="AF36" s="24">
        <v>1914.171</v>
      </c>
      <c r="AG36" s="24">
        <v>615.43399999999997</v>
      </c>
      <c r="AH36" s="24">
        <v>5588.3130000000001</v>
      </c>
      <c r="AI36" s="24">
        <v>5844.0140000000001</v>
      </c>
      <c r="AJ36" s="24">
        <v>3699.248</v>
      </c>
      <c r="AK36" s="24">
        <v>3554.5529999999999</v>
      </c>
      <c r="AL36" s="24">
        <v>1513.059</v>
      </c>
      <c r="AM36" s="24">
        <v>20.5</v>
      </c>
    </row>
    <row r="37" spans="1:39" ht="21" x14ac:dyDescent="0.25">
      <c r="A37" s="114"/>
      <c r="B37" s="22" t="s">
        <v>83</v>
      </c>
      <c r="C37" s="21" t="s">
        <v>8</v>
      </c>
      <c r="D37" s="23">
        <v>-1723.7059999999999</v>
      </c>
      <c r="E37" s="23">
        <v>0.16600000000000001</v>
      </c>
      <c r="F37" s="23">
        <v>0.83</v>
      </c>
      <c r="G37" s="23">
        <v>2.2389999999999999</v>
      </c>
      <c r="H37" s="23">
        <v>37.802999999999997</v>
      </c>
      <c r="I37" s="23">
        <v>-11.992000000000001</v>
      </c>
      <c r="J37" s="23">
        <v>3.3029999999999999</v>
      </c>
      <c r="K37" s="23">
        <v>1.8939999999999999</v>
      </c>
      <c r="L37" s="23">
        <v>52.703000000000003</v>
      </c>
      <c r="M37" s="23">
        <v>55.709000000000003</v>
      </c>
      <c r="N37" s="23">
        <v>18.067</v>
      </c>
      <c r="O37" s="23">
        <v>13.063000000000001</v>
      </c>
      <c r="P37" s="23">
        <v>19.056999999999999</v>
      </c>
      <c r="Q37" s="23">
        <v>18.789000000000001</v>
      </c>
      <c r="R37" s="23">
        <v>23.55</v>
      </c>
      <c r="S37" s="23">
        <v>10.686</v>
      </c>
      <c r="T37" s="23">
        <v>36.271999999999998</v>
      </c>
      <c r="U37" s="23">
        <v>78.706000000000003</v>
      </c>
      <c r="V37" s="23">
        <v>2.2629999999999999</v>
      </c>
      <c r="W37" s="23">
        <v>13.452</v>
      </c>
      <c r="X37" s="23">
        <v>238.464</v>
      </c>
      <c r="Y37" s="23">
        <v>51.777000000000001</v>
      </c>
      <c r="Z37" s="23">
        <v>209.92</v>
      </c>
      <c r="AA37" s="23">
        <v>85.734999999999999</v>
      </c>
      <c r="AB37" s="23">
        <v>16.738</v>
      </c>
      <c r="AC37" s="23">
        <v>7.2949999999999999</v>
      </c>
      <c r="AD37" s="23">
        <v>60.491</v>
      </c>
      <c r="AE37" s="23">
        <v>27.425999999999998</v>
      </c>
      <c r="AF37" s="23">
        <v>526.39200000000005</v>
      </c>
      <c r="AG37" s="23">
        <v>96.194999999999993</v>
      </c>
      <c r="AH37" s="23">
        <v>156.96600000000001</v>
      </c>
      <c r="AI37" s="23">
        <v>17.675000000000001</v>
      </c>
      <c r="AJ37" s="23">
        <v>40.484999999999999</v>
      </c>
      <c r="AK37" s="23">
        <v>14.968</v>
      </c>
      <c r="AL37" s="23">
        <v>12.085000000000001</v>
      </c>
      <c r="AM37" s="23">
        <v>0</v>
      </c>
    </row>
    <row r="38" spans="1:39" ht="21" x14ac:dyDescent="0.25">
      <c r="A38" s="115"/>
      <c r="B38" s="22" t="s">
        <v>84</v>
      </c>
      <c r="C38" s="21" t="s">
        <v>8</v>
      </c>
      <c r="D38" s="24">
        <v>4987.7979999999998</v>
      </c>
      <c r="E38" s="24">
        <v>7.1959999999999997</v>
      </c>
      <c r="F38" s="24">
        <v>43.616</v>
      </c>
      <c r="G38" s="24">
        <v>17.823</v>
      </c>
      <c r="H38" s="24">
        <v>906.81899999999996</v>
      </c>
      <c r="I38" s="24">
        <v>124.887</v>
      </c>
      <c r="J38" s="24">
        <v>91.968999999999994</v>
      </c>
      <c r="K38" s="24">
        <v>303.53100000000001</v>
      </c>
      <c r="L38" s="24">
        <v>628.60799999999995</v>
      </c>
      <c r="M38" s="24">
        <v>1992.41</v>
      </c>
      <c r="N38" s="24">
        <v>828.22299999999996</v>
      </c>
      <c r="O38" s="24">
        <v>382.62900000000002</v>
      </c>
      <c r="P38" s="24">
        <v>210.62299999999999</v>
      </c>
      <c r="Q38" s="24">
        <v>565.57299999999998</v>
      </c>
      <c r="R38" s="24">
        <v>1069.7750000000001</v>
      </c>
      <c r="S38" s="24">
        <v>449.68299999999999</v>
      </c>
      <c r="T38" s="24">
        <v>2207.3919999999998</v>
      </c>
      <c r="U38" s="24">
        <v>3157.2089999999998</v>
      </c>
      <c r="V38" s="24">
        <v>97.522000000000006</v>
      </c>
      <c r="W38" s="24">
        <v>502.47899999999998</v>
      </c>
      <c r="X38" s="24">
        <v>1384.0509999999999</v>
      </c>
      <c r="Y38" s="24">
        <v>2056.6080000000002</v>
      </c>
      <c r="Z38" s="24">
        <v>4225.9449999999997</v>
      </c>
      <c r="AA38" s="24">
        <v>2960.3209999999999</v>
      </c>
      <c r="AB38" s="24">
        <v>417.12900000000002</v>
      </c>
      <c r="AC38" s="24">
        <v>560.976</v>
      </c>
      <c r="AD38" s="24">
        <v>1005.149</v>
      </c>
      <c r="AE38" s="24">
        <v>838.77200000000005</v>
      </c>
      <c r="AF38" s="24">
        <v>1231.6369999999999</v>
      </c>
      <c r="AG38" s="24">
        <v>7556.7709999999997</v>
      </c>
      <c r="AH38" s="24">
        <v>3409.0219999999999</v>
      </c>
      <c r="AI38" s="24">
        <v>2723.7109999999998</v>
      </c>
      <c r="AJ38" s="24">
        <v>1093.4680000000001</v>
      </c>
      <c r="AK38" s="24">
        <v>735.87900000000002</v>
      </c>
      <c r="AL38" s="24">
        <v>1457.4570000000001</v>
      </c>
      <c r="AM38" s="24">
        <v>0</v>
      </c>
    </row>
    <row r="39" spans="1:39" ht="21" x14ac:dyDescent="0.25">
      <c r="A39" s="113" t="s">
        <v>140</v>
      </c>
      <c r="B39" s="22" t="s">
        <v>82</v>
      </c>
      <c r="C39" s="21" t="s">
        <v>8</v>
      </c>
      <c r="D39" s="23">
        <v>934.89099999999996</v>
      </c>
      <c r="E39" s="23">
        <v>30.260999999999999</v>
      </c>
      <c r="F39" s="23">
        <v>310.49599999999998</v>
      </c>
      <c r="G39" s="23">
        <v>5.6340000000000003</v>
      </c>
      <c r="H39" s="23">
        <v>5074.9520000000002</v>
      </c>
      <c r="I39" s="23">
        <v>173.84800000000001</v>
      </c>
      <c r="J39" s="23">
        <v>273.23599999999999</v>
      </c>
      <c r="K39" s="23">
        <v>724.53399999999999</v>
      </c>
      <c r="L39" s="23">
        <v>170.12899999999999</v>
      </c>
      <c r="M39" s="23">
        <v>5678.0969999999998</v>
      </c>
      <c r="N39" s="23">
        <v>726.92200000000003</v>
      </c>
      <c r="O39" s="23">
        <v>723.16300000000001</v>
      </c>
      <c r="P39" s="23">
        <v>525.36300000000006</v>
      </c>
      <c r="Q39" s="23">
        <v>1009.1420000000001</v>
      </c>
      <c r="R39" s="23">
        <v>3358.0529999999999</v>
      </c>
      <c r="S39" s="23">
        <v>406.267</v>
      </c>
      <c r="T39" s="23">
        <v>1607.16</v>
      </c>
      <c r="U39" s="23">
        <v>276.26600000000002</v>
      </c>
      <c r="V39" s="23">
        <v>157.76900000000001</v>
      </c>
      <c r="W39" s="23">
        <v>10290.674000000001</v>
      </c>
      <c r="X39" s="23">
        <v>1216.4880000000001</v>
      </c>
      <c r="Y39" s="23">
        <v>4306.326</v>
      </c>
      <c r="Z39" s="23">
        <v>10654.84</v>
      </c>
      <c r="AA39" s="23">
        <v>3601.2359999999999</v>
      </c>
      <c r="AB39" s="23">
        <v>3756.0329999999999</v>
      </c>
      <c r="AC39" s="23">
        <v>2311.3119999999999</v>
      </c>
      <c r="AD39" s="23">
        <v>743.84100000000001</v>
      </c>
      <c r="AE39" s="23">
        <v>3435.6329999999998</v>
      </c>
      <c r="AF39" s="23">
        <v>7749.9830000000002</v>
      </c>
      <c r="AG39" s="23">
        <v>508.62099999999998</v>
      </c>
      <c r="AH39" s="23">
        <v>9805.2999999999993</v>
      </c>
      <c r="AI39" s="23">
        <v>6744.6350000000002</v>
      </c>
      <c r="AJ39" s="23">
        <v>8413.7510000000002</v>
      </c>
      <c r="AK39" s="23">
        <v>11632.688</v>
      </c>
      <c r="AL39" s="23">
        <v>1527.567</v>
      </c>
      <c r="AM39" s="23">
        <v>191.3</v>
      </c>
    </row>
    <row r="40" spans="1:39" ht="21" x14ac:dyDescent="0.25">
      <c r="A40" s="114"/>
      <c r="B40" s="22" t="s">
        <v>83</v>
      </c>
      <c r="C40" s="21" t="s">
        <v>8</v>
      </c>
      <c r="D40" s="24">
        <v>-2084.66</v>
      </c>
      <c r="E40" s="24">
        <v>0.64100000000000001</v>
      </c>
      <c r="F40" s="24">
        <v>40.436</v>
      </c>
      <c r="G40" s="24">
        <v>0.69899999999999995</v>
      </c>
      <c r="H40" s="24">
        <v>268.71300000000002</v>
      </c>
      <c r="I40" s="24">
        <v>35.789000000000001</v>
      </c>
      <c r="J40" s="24">
        <v>3.7989999999999999</v>
      </c>
      <c r="K40" s="24">
        <v>22.51</v>
      </c>
      <c r="L40" s="24">
        <v>1.3009999999999999</v>
      </c>
      <c r="M40" s="24">
        <v>199.46799999999999</v>
      </c>
      <c r="N40" s="24">
        <v>42.713000000000001</v>
      </c>
      <c r="O40" s="24">
        <v>31.984999999999999</v>
      </c>
      <c r="P40" s="24">
        <v>13.074</v>
      </c>
      <c r="Q40" s="24">
        <v>37.704000000000001</v>
      </c>
      <c r="R40" s="24">
        <v>130.87</v>
      </c>
      <c r="S40" s="24">
        <v>6.9160000000000004</v>
      </c>
      <c r="T40" s="24">
        <v>39.537999999999997</v>
      </c>
      <c r="U40" s="24">
        <v>16.216999999999999</v>
      </c>
      <c r="V40" s="24">
        <v>5.6239999999999997</v>
      </c>
      <c r="W40" s="24">
        <v>20.094000000000001</v>
      </c>
      <c r="X40" s="24">
        <v>572.12400000000002</v>
      </c>
      <c r="Y40" s="24">
        <v>34.406999999999996</v>
      </c>
      <c r="Z40" s="24">
        <v>149.33199999999999</v>
      </c>
      <c r="AA40" s="24">
        <v>352.48</v>
      </c>
      <c r="AB40" s="24">
        <v>78.025999999999996</v>
      </c>
      <c r="AC40" s="24">
        <v>54.046999999999997</v>
      </c>
      <c r="AD40" s="24">
        <v>37.411000000000001</v>
      </c>
      <c r="AE40" s="24">
        <v>96.134</v>
      </c>
      <c r="AF40" s="24">
        <v>305.74700000000001</v>
      </c>
      <c r="AG40" s="24">
        <v>769.18399999999997</v>
      </c>
      <c r="AH40" s="24">
        <v>-48.859000000000002</v>
      </c>
      <c r="AI40" s="24">
        <v>7.1459999999999999</v>
      </c>
      <c r="AJ40" s="24">
        <v>-62.694000000000003</v>
      </c>
      <c r="AK40" s="24">
        <v>16.678999999999998</v>
      </c>
      <c r="AL40" s="24">
        <v>27.943999999999999</v>
      </c>
      <c r="AM40" s="24">
        <v>0</v>
      </c>
    </row>
    <row r="41" spans="1:39" ht="21" x14ac:dyDescent="0.25">
      <c r="A41" s="115"/>
      <c r="B41" s="22" t="s">
        <v>84</v>
      </c>
      <c r="C41" s="21" t="s">
        <v>8</v>
      </c>
      <c r="D41" s="23">
        <v>3725.1689999999999</v>
      </c>
      <c r="E41" s="23">
        <v>16.099</v>
      </c>
      <c r="F41" s="23">
        <v>241.06800000000001</v>
      </c>
      <c r="G41" s="23">
        <v>5.5670000000000002</v>
      </c>
      <c r="H41" s="23">
        <v>15899.035</v>
      </c>
      <c r="I41" s="23">
        <v>144.26300000000001</v>
      </c>
      <c r="J41" s="23">
        <v>133.86500000000001</v>
      </c>
      <c r="K41" s="23">
        <v>511.45699999999999</v>
      </c>
      <c r="L41" s="23">
        <v>267.97000000000003</v>
      </c>
      <c r="M41" s="23">
        <v>40007.235000000001</v>
      </c>
      <c r="N41" s="23">
        <v>498.96600000000001</v>
      </c>
      <c r="O41" s="23">
        <v>401.05200000000002</v>
      </c>
      <c r="P41" s="23">
        <v>175.06200000000001</v>
      </c>
      <c r="Q41" s="23">
        <v>652.85299999999995</v>
      </c>
      <c r="R41" s="23">
        <v>5733.576</v>
      </c>
      <c r="S41" s="23">
        <v>400.91699999999997</v>
      </c>
      <c r="T41" s="23">
        <v>1475.8019999999999</v>
      </c>
      <c r="U41" s="23">
        <v>169.51599999999999</v>
      </c>
      <c r="V41" s="23">
        <v>41.506999999999998</v>
      </c>
      <c r="W41" s="23">
        <v>4823.433</v>
      </c>
      <c r="X41" s="23">
        <v>2588.1880000000001</v>
      </c>
      <c r="Y41" s="23">
        <v>2458.7669999999998</v>
      </c>
      <c r="Z41" s="23">
        <v>11053.127</v>
      </c>
      <c r="AA41" s="23">
        <v>3145.5839999999998</v>
      </c>
      <c r="AB41" s="23">
        <v>965.24099999999999</v>
      </c>
      <c r="AC41" s="23">
        <v>10974.341</v>
      </c>
      <c r="AD41" s="23">
        <v>1180.1479999999999</v>
      </c>
      <c r="AE41" s="23">
        <v>5007.732</v>
      </c>
      <c r="AF41" s="23">
        <v>9983.77</v>
      </c>
      <c r="AG41" s="23">
        <v>14668.194</v>
      </c>
      <c r="AH41" s="23">
        <v>17989.359</v>
      </c>
      <c r="AI41" s="23">
        <v>1517.7190000000001</v>
      </c>
      <c r="AJ41" s="23">
        <v>1377.8430000000001</v>
      </c>
      <c r="AK41" s="23">
        <v>2240.5340000000001</v>
      </c>
      <c r="AL41" s="23">
        <v>1613.6890000000001</v>
      </c>
      <c r="AM41" s="23">
        <v>0</v>
      </c>
    </row>
    <row r="42" spans="1:39" ht="21" x14ac:dyDescent="0.25">
      <c r="A42" s="113" t="s">
        <v>139</v>
      </c>
      <c r="B42" s="22" t="s">
        <v>82</v>
      </c>
      <c r="C42" s="21" t="s">
        <v>8</v>
      </c>
      <c r="D42" s="24">
        <v>9969.9429999999993</v>
      </c>
      <c r="E42" s="24">
        <v>703.53099999999995</v>
      </c>
      <c r="F42" s="24">
        <v>118.235</v>
      </c>
      <c r="G42" s="24">
        <v>271.37599999999998</v>
      </c>
      <c r="H42" s="24">
        <v>15818.112999999999</v>
      </c>
      <c r="I42" s="24">
        <v>14254.548000000001</v>
      </c>
      <c r="J42" s="24">
        <v>2566.9180000000001</v>
      </c>
      <c r="K42" s="24">
        <v>5715.4539999999997</v>
      </c>
      <c r="L42" s="24">
        <v>3615.835</v>
      </c>
      <c r="M42" s="24">
        <v>11643.761</v>
      </c>
      <c r="N42" s="24">
        <v>7882.9750000000004</v>
      </c>
      <c r="O42" s="24">
        <v>6642.0020000000004</v>
      </c>
      <c r="P42" s="24">
        <v>6086.7939999999999</v>
      </c>
      <c r="Q42" s="24">
        <v>18575.105</v>
      </c>
      <c r="R42" s="24">
        <v>5394.3810000000003</v>
      </c>
      <c r="S42" s="24">
        <v>7694.692</v>
      </c>
      <c r="T42" s="24">
        <v>23766.145</v>
      </c>
      <c r="U42" s="24">
        <v>9030.23</v>
      </c>
      <c r="V42" s="24">
        <v>4348.0510000000004</v>
      </c>
      <c r="W42" s="24">
        <v>12807.991</v>
      </c>
      <c r="X42" s="24">
        <v>14220.482</v>
      </c>
      <c r="Y42" s="24">
        <v>33847.228999999999</v>
      </c>
      <c r="Z42" s="24">
        <v>78076.495999999999</v>
      </c>
      <c r="AA42" s="24">
        <v>40694.563000000002</v>
      </c>
      <c r="AB42" s="24">
        <v>28290.896000000001</v>
      </c>
      <c r="AC42" s="24">
        <v>5003.165</v>
      </c>
      <c r="AD42" s="24">
        <v>4797.6360000000004</v>
      </c>
      <c r="AE42" s="24">
        <v>16887.089</v>
      </c>
      <c r="AF42" s="24">
        <v>38310.665999999997</v>
      </c>
      <c r="AG42" s="24">
        <v>2500.9160000000002</v>
      </c>
      <c r="AH42" s="24">
        <v>59539.366000000002</v>
      </c>
      <c r="AI42" s="24">
        <v>74589.718999999997</v>
      </c>
      <c r="AJ42" s="24">
        <v>60437.591</v>
      </c>
      <c r="AK42" s="24">
        <v>63683.218000000001</v>
      </c>
      <c r="AL42" s="24">
        <v>19258.912</v>
      </c>
      <c r="AM42" s="24">
        <v>20916.8</v>
      </c>
    </row>
    <row r="43" spans="1:39" ht="21" x14ac:dyDescent="0.25">
      <c r="A43" s="114"/>
      <c r="B43" s="22" t="s">
        <v>83</v>
      </c>
      <c r="C43" s="21" t="s">
        <v>8</v>
      </c>
      <c r="D43" s="23">
        <v>-5716.1559999999999</v>
      </c>
      <c r="E43" s="23">
        <v>208.55199999999999</v>
      </c>
      <c r="F43" s="23">
        <v>20.065999999999999</v>
      </c>
      <c r="G43" s="23">
        <v>33.692</v>
      </c>
      <c r="H43" s="23">
        <v>746.02200000000005</v>
      </c>
      <c r="I43" s="23">
        <v>712.42100000000005</v>
      </c>
      <c r="J43" s="23">
        <v>162.60599999999999</v>
      </c>
      <c r="K43" s="23">
        <v>262.70400000000001</v>
      </c>
      <c r="L43" s="23">
        <v>62.26</v>
      </c>
      <c r="M43" s="23">
        <v>844.52200000000005</v>
      </c>
      <c r="N43" s="23">
        <v>460.16699999999997</v>
      </c>
      <c r="O43" s="23">
        <v>311.07600000000002</v>
      </c>
      <c r="P43" s="23">
        <v>265.154</v>
      </c>
      <c r="Q43" s="23">
        <v>972.58100000000002</v>
      </c>
      <c r="R43" s="23">
        <v>232.08799999999999</v>
      </c>
      <c r="S43" s="23">
        <v>278.39499999999998</v>
      </c>
      <c r="T43" s="23">
        <v>988.93600000000004</v>
      </c>
      <c r="U43" s="23">
        <v>275.20800000000003</v>
      </c>
      <c r="V43" s="23">
        <v>116.651</v>
      </c>
      <c r="W43" s="23">
        <v>710.96199999999999</v>
      </c>
      <c r="X43" s="23">
        <v>2339.8200000000002</v>
      </c>
      <c r="Y43" s="23">
        <v>2151.6030000000001</v>
      </c>
      <c r="Z43" s="23">
        <v>4850.2700000000004</v>
      </c>
      <c r="AA43" s="23">
        <v>1857.443</v>
      </c>
      <c r="AB43" s="23">
        <v>1344.08</v>
      </c>
      <c r="AC43" s="23">
        <v>178.547</v>
      </c>
      <c r="AD43" s="23">
        <v>464.47399999999999</v>
      </c>
      <c r="AE43" s="23">
        <v>787.46299999999997</v>
      </c>
      <c r="AF43" s="23">
        <v>4553.491</v>
      </c>
      <c r="AG43" s="23">
        <v>22795.757000000001</v>
      </c>
      <c r="AH43" s="23">
        <v>3220.6869999999999</v>
      </c>
      <c r="AI43" s="23">
        <v>4248.5020000000004</v>
      </c>
      <c r="AJ43" s="23">
        <v>2208.4</v>
      </c>
      <c r="AK43" s="23">
        <v>3600.761</v>
      </c>
      <c r="AL43" s="23">
        <v>814.928</v>
      </c>
      <c r="AM43" s="23">
        <v>0</v>
      </c>
    </row>
    <row r="44" spans="1:39" ht="21" x14ac:dyDescent="0.25">
      <c r="A44" s="115"/>
      <c r="B44" s="22" t="s">
        <v>84</v>
      </c>
      <c r="C44" s="21" t="s">
        <v>8</v>
      </c>
      <c r="D44" s="24">
        <v>32715.613000000001</v>
      </c>
      <c r="E44" s="24">
        <v>2060.317</v>
      </c>
      <c r="F44" s="24">
        <v>219.2</v>
      </c>
      <c r="G44" s="24">
        <v>268.13299999999998</v>
      </c>
      <c r="H44" s="24">
        <v>12711.665000000001</v>
      </c>
      <c r="I44" s="24">
        <v>11063.231</v>
      </c>
      <c r="J44" s="24">
        <v>2360.5749999999998</v>
      </c>
      <c r="K44" s="24">
        <v>4309.942</v>
      </c>
      <c r="L44" s="24">
        <v>-1130.095</v>
      </c>
      <c r="M44" s="24">
        <v>9231.0169999999998</v>
      </c>
      <c r="N44" s="24">
        <v>4956.8580000000002</v>
      </c>
      <c r="O44" s="24">
        <v>3434.7220000000002</v>
      </c>
      <c r="P44" s="24">
        <v>2180.1509999999998</v>
      </c>
      <c r="Q44" s="24">
        <v>12015.314</v>
      </c>
      <c r="R44" s="24">
        <v>3568.73</v>
      </c>
      <c r="S44" s="24">
        <v>4062.2130000000002</v>
      </c>
      <c r="T44" s="24">
        <v>14113.519</v>
      </c>
      <c r="U44" s="24">
        <v>4270.1629999999996</v>
      </c>
      <c r="V44" s="24">
        <v>2788.3980000000001</v>
      </c>
      <c r="W44" s="24">
        <v>9984.3469999999998</v>
      </c>
      <c r="X44" s="24">
        <v>24894.899000000001</v>
      </c>
      <c r="Y44" s="24">
        <v>42626.868000000002</v>
      </c>
      <c r="Z44" s="24">
        <v>106376.534</v>
      </c>
      <c r="AA44" s="24">
        <v>45956.695</v>
      </c>
      <c r="AB44" s="24">
        <v>30808.124</v>
      </c>
      <c r="AC44" s="24">
        <v>4227.2879999999996</v>
      </c>
      <c r="AD44" s="24">
        <v>14421.49</v>
      </c>
      <c r="AE44" s="24">
        <v>13904.748</v>
      </c>
      <c r="AF44" s="24">
        <v>50142.442999999999</v>
      </c>
      <c r="AG44" s="24">
        <v>206384.027</v>
      </c>
      <c r="AH44" s="24">
        <v>93672.847999999998</v>
      </c>
      <c r="AI44" s="24">
        <v>30689.879000000001</v>
      </c>
      <c r="AJ44" s="24">
        <v>5994.2079999999996</v>
      </c>
      <c r="AK44" s="24">
        <v>32244.521000000001</v>
      </c>
      <c r="AL44" s="24">
        <v>24361.46</v>
      </c>
      <c r="AM44" s="24">
        <v>0</v>
      </c>
    </row>
    <row r="45" spans="1:39" ht="21" x14ac:dyDescent="0.25">
      <c r="A45" s="113" t="s">
        <v>138</v>
      </c>
      <c r="B45" s="22" t="s">
        <v>82</v>
      </c>
      <c r="C45" s="21" t="s">
        <v>8</v>
      </c>
      <c r="D45" s="23">
        <v>380.17</v>
      </c>
      <c r="E45" s="23">
        <v>24.088999999999999</v>
      </c>
      <c r="F45" s="23">
        <v>23.166</v>
      </c>
      <c r="G45" s="23">
        <v>9.0429999999999993</v>
      </c>
      <c r="H45" s="23">
        <v>264.15699999999998</v>
      </c>
      <c r="I45" s="23">
        <v>79.123999999999995</v>
      </c>
      <c r="J45" s="23">
        <v>254.18600000000001</v>
      </c>
      <c r="K45" s="23">
        <v>59.316000000000003</v>
      </c>
      <c r="L45" s="23">
        <v>0.56999999999999995</v>
      </c>
      <c r="M45" s="23">
        <v>61.116999999999997</v>
      </c>
      <c r="N45" s="23">
        <v>33.673000000000002</v>
      </c>
      <c r="O45" s="23">
        <v>72.977000000000004</v>
      </c>
      <c r="P45" s="23">
        <v>21.765000000000001</v>
      </c>
      <c r="Q45" s="23">
        <v>126.53400000000001</v>
      </c>
      <c r="R45" s="23">
        <v>38.805</v>
      </c>
      <c r="S45" s="23">
        <v>41.792999999999999</v>
      </c>
      <c r="T45" s="23">
        <v>48.087000000000003</v>
      </c>
      <c r="U45" s="23">
        <v>27.97</v>
      </c>
      <c r="V45" s="23">
        <v>30.547000000000001</v>
      </c>
      <c r="W45" s="23">
        <v>152.08099999999999</v>
      </c>
      <c r="X45" s="23">
        <v>294.80200000000002</v>
      </c>
      <c r="Y45" s="23">
        <v>922.56700000000001</v>
      </c>
      <c r="Z45" s="23">
        <v>1736.9639999999999</v>
      </c>
      <c r="AA45" s="23">
        <v>1007.6369999999999</v>
      </c>
      <c r="AB45" s="23">
        <v>260.71699999999998</v>
      </c>
      <c r="AC45" s="23">
        <v>80.102999999999994</v>
      </c>
      <c r="AD45" s="23">
        <v>116.568</v>
      </c>
      <c r="AE45" s="23">
        <v>381.92899999999997</v>
      </c>
      <c r="AF45" s="23">
        <v>536.51599999999996</v>
      </c>
      <c r="AG45" s="23">
        <v>304.83300000000003</v>
      </c>
      <c r="AH45" s="23">
        <v>962.92600000000004</v>
      </c>
      <c r="AI45" s="23">
        <v>1021.068</v>
      </c>
      <c r="AJ45" s="23">
        <v>955.94799999999998</v>
      </c>
      <c r="AK45" s="23">
        <v>663.24199999999996</v>
      </c>
      <c r="AL45" s="23">
        <v>343.23599999999999</v>
      </c>
      <c r="AM45" s="23">
        <v>40.700000000000003</v>
      </c>
    </row>
    <row r="46" spans="1:39" ht="21" x14ac:dyDescent="0.25">
      <c r="A46" s="114"/>
      <c r="B46" s="22" t="s">
        <v>83</v>
      </c>
      <c r="C46" s="21" t="s">
        <v>8</v>
      </c>
      <c r="D46" s="24">
        <v>-434.87900000000002</v>
      </c>
      <c r="E46" s="24">
        <v>0.42599999999999999</v>
      </c>
      <c r="F46" s="24">
        <v>0.64900000000000002</v>
      </c>
      <c r="G46" s="24">
        <v>1.123</v>
      </c>
      <c r="H46" s="24">
        <v>3.7829999999999999</v>
      </c>
      <c r="I46" s="24">
        <v>0.56799999999999995</v>
      </c>
      <c r="J46" s="24">
        <v>3.948</v>
      </c>
      <c r="K46" s="24">
        <v>0.49399999999999999</v>
      </c>
      <c r="L46" s="24">
        <v>0.02</v>
      </c>
      <c r="M46" s="24">
        <v>1.2569999999999999</v>
      </c>
      <c r="N46" s="24">
        <v>0.40400000000000003</v>
      </c>
      <c r="O46" s="24">
        <v>3.3170000000000002</v>
      </c>
      <c r="P46" s="24">
        <v>0.64700000000000002</v>
      </c>
      <c r="Q46" s="24">
        <v>1.0720000000000001</v>
      </c>
      <c r="R46" s="24">
        <v>0.19500000000000001</v>
      </c>
      <c r="S46" s="24">
        <v>0.28299999999999997</v>
      </c>
      <c r="T46" s="24">
        <v>0.38</v>
      </c>
      <c r="U46" s="24">
        <v>0.42599999999999999</v>
      </c>
      <c r="V46" s="24">
        <v>0.28699999999999998</v>
      </c>
      <c r="W46" s="24">
        <v>1.1459999999999999</v>
      </c>
      <c r="X46" s="24">
        <v>-188.74100000000001</v>
      </c>
      <c r="Y46" s="24">
        <v>12.226000000000001</v>
      </c>
      <c r="Z46" s="24">
        <v>19.114999999999998</v>
      </c>
      <c r="AA46" s="24">
        <v>-106.858</v>
      </c>
      <c r="AB46" s="24">
        <v>4.6879999999999997</v>
      </c>
      <c r="AC46" s="24">
        <v>0.36899999999999999</v>
      </c>
      <c r="AD46" s="24">
        <v>2.8370000000000002</v>
      </c>
      <c r="AE46" s="24">
        <v>0.90900000000000003</v>
      </c>
      <c r="AF46" s="24">
        <v>48.923000000000002</v>
      </c>
      <c r="AG46" s="24">
        <v>64.662000000000006</v>
      </c>
      <c r="AH46" s="24">
        <v>23.350999999999999</v>
      </c>
      <c r="AI46" s="24">
        <v>1.246</v>
      </c>
      <c r="AJ46" s="24">
        <v>7.31</v>
      </c>
      <c r="AK46" s="24">
        <v>4.9690000000000003</v>
      </c>
      <c r="AL46" s="24">
        <v>11.632</v>
      </c>
      <c r="AM46" s="24">
        <v>0</v>
      </c>
    </row>
    <row r="47" spans="1:39" ht="21" x14ac:dyDescent="0.25">
      <c r="A47" s="115"/>
      <c r="B47" s="22" t="s">
        <v>84</v>
      </c>
      <c r="C47" s="21" t="s">
        <v>8</v>
      </c>
      <c r="D47" s="23">
        <v>1037.2090000000001</v>
      </c>
      <c r="E47" s="23">
        <v>21.184000000000001</v>
      </c>
      <c r="F47" s="23">
        <v>28.085000000000001</v>
      </c>
      <c r="G47" s="23">
        <v>8.9350000000000005</v>
      </c>
      <c r="H47" s="23">
        <v>332.459</v>
      </c>
      <c r="I47" s="23">
        <v>47.908000000000001</v>
      </c>
      <c r="J47" s="23">
        <v>369.46699999999998</v>
      </c>
      <c r="K47" s="23">
        <v>59.09</v>
      </c>
      <c r="L47" s="23">
        <v>2.11</v>
      </c>
      <c r="M47" s="23">
        <v>95.325999999999993</v>
      </c>
      <c r="N47" s="23">
        <v>37.923000000000002</v>
      </c>
      <c r="O47" s="23">
        <v>117.60599999999999</v>
      </c>
      <c r="P47" s="23">
        <v>2.1890000000000001</v>
      </c>
      <c r="Q47" s="23">
        <v>106.893</v>
      </c>
      <c r="R47" s="23">
        <v>110.1</v>
      </c>
      <c r="S47" s="23">
        <v>37.323999999999998</v>
      </c>
      <c r="T47" s="23">
        <v>32.033000000000001</v>
      </c>
      <c r="U47" s="23">
        <v>26.004000000000001</v>
      </c>
      <c r="V47" s="23">
        <v>4.9660000000000002</v>
      </c>
      <c r="W47" s="23">
        <v>124.57299999999999</v>
      </c>
      <c r="X47" s="23">
        <v>676.73900000000003</v>
      </c>
      <c r="Y47" s="23">
        <v>602.50800000000004</v>
      </c>
      <c r="Z47" s="23">
        <v>1721.92</v>
      </c>
      <c r="AA47" s="23">
        <v>1243.3209999999999</v>
      </c>
      <c r="AB47" s="23">
        <v>175.79499999999999</v>
      </c>
      <c r="AC47" s="23">
        <v>46.027999999999999</v>
      </c>
      <c r="AD47" s="23">
        <v>234.89500000000001</v>
      </c>
      <c r="AE47" s="23">
        <v>220.06200000000001</v>
      </c>
      <c r="AF47" s="23">
        <v>526.86</v>
      </c>
      <c r="AG47" s="23">
        <v>2595.7049999999999</v>
      </c>
      <c r="AH47" s="23">
        <v>791.52300000000002</v>
      </c>
      <c r="AI47" s="23">
        <v>725.48500000000001</v>
      </c>
      <c r="AJ47" s="23">
        <v>213.84299999999999</v>
      </c>
      <c r="AK47" s="23">
        <v>141.78899999999999</v>
      </c>
      <c r="AL47" s="23">
        <v>302.43099999999998</v>
      </c>
      <c r="AM47" s="23">
        <v>0</v>
      </c>
    </row>
    <row r="48" spans="1:39" ht="21" x14ac:dyDescent="0.25">
      <c r="A48" s="113" t="s">
        <v>137</v>
      </c>
      <c r="B48" s="22" t="s">
        <v>82</v>
      </c>
      <c r="C48" s="21" t="s">
        <v>8</v>
      </c>
      <c r="D48" s="24">
        <v>456.53399999999999</v>
      </c>
      <c r="E48" s="24">
        <v>7.9740000000000002</v>
      </c>
      <c r="F48" s="24">
        <v>25.245999999999999</v>
      </c>
      <c r="G48" s="24">
        <v>9.2319999999999993</v>
      </c>
      <c r="H48" s="24">
        <v>545.30399999999997</v>
      </c>
      <c r="I48" s="24">
        <v>279.68400000000003</v>
      </c>
      <c r="J48" s="24">
        <v>241.78399999999999</v>
      </c>
      <c r="K48" s="24">
        <v>135.072</v>
      </c>
      <c r="L48" s="24">
        <v>61.606000000000002</v>
      </c>
      <c r="M48" s="24">
        <v>167.429</v>
      </c>
      <c r="N48" s="24">
        <v>128.44999999999999</v>
      </c>
      <c r="O48" s="24">
        <v>112.622</v>
      </c>
      <c r="P48" s="24">
        <v>10.566000000000001</v>
      </c>
      <c r="Q48" s="24">
        <v>198.214</v>
      </c>
      <c r="R48" s="24">
        <v>85.495999999999995</v>
      </c>
      <c r="S48" s="24">
        <v>69.251000000000005</v>
      </c>
      <c r="T48" s="24">
        <v>111.764</v>
      </c>
      <c r="U48" s="24">
        <v>44.79</v>
      </c>
      <c r="V48" s="24">
        <v>30.741</v>
      </c>
      <c r="W48" s="24">
        <v>624.09900000000005</v>
      </c>
      <c r="X48" s="24">
        <v>347.94499999999999</v>
      </c>
      <c r="Y48" s="24">
        <v>1350.8589999999999</v>
      </c>
      <c r="Z48" s="24">
        <v>2903.2429999999999</v>
      </c>
      <c r="AA48" s="24">
        <v>1383.7149999999999</v>
      </c>
      <c r="AB48" s="24">
        <v>348.89600000000002</v>
      </c>
      <c r="AC48" s="24">
        <v>102.294</v>
      </c>
      <c r="AD48" s="24">
        <v>160.52699999999999</v>
      </c>
      <c r="AE48" s="24">
        <v>462.03399999999999</v>
      </c>
      <c r="AF48" s="24">
        <v>379.04599999999999</v>
      </c>
      <c r="AG48" s="24">
        <v>195.988</v>
      </c>
      <c r="AH48" s="24">
        <v>1313.942</v>
      </c>
      <c r="AI48" s="24">
        <v>1328.5309999999999</v>
      </c>
      <c r="AJ48" s="24">
        <v>1477.7349999999999</v>
      </c>
      <c r="AK48" s="24">
        <v>1275.527</v>
      </c>
      <c r="AL48" s="24">
        <v>375.50200000000001</v>
      </c>
      <c r="AM48" s="24">
        <v>32.299999999999997</v>
      </c>
    </row>
    <row r="49" spans="1:39" ht="21" x14ac:dyDescent="0.25">
      <c r="A49" s="114"/>
      <c r="B49" s="22" t="s">
        <v>83</v>
      </c>
      <c r="C49" s="21" t="s">
        <v>8</v>
      </c>
      <c r="D49" s="23">
        <v>-26.059000000000001</v>
      </c>
      <c r="E49" s="23">
        <v>0.311</v>
      </c>
      <c r="F49" s="23">
        <v>0.98599999999999999</v>
      </c>
      <c r="G49" s="23">
        <v>1.1459999999999999</v>
      </c>
      <c r="H49" s="23">
        <v>5.8570000000000002</v>
      </c>
      <c r="I49" s="23">
        <v>1.36</v>
      </c>
      <c r="J49" s="23">
        <v>0.36299999999999999</v>
      </c>
      <c r="K49" s="23">
        <v>0.248</v>
      </c>
      <c r="L49" s="23">
        <v>34.314999999999998</v>
      </c>
      <c r="M49" s="23">
        <v>-2.387</v>
      </c>
      <c r="N49" s="23">
        <v>0.40200000000000002</v>
      </c>
      <c r="O49" s="23">
        <v>1.5669999999999999</v>
      </c>
      <c r="P49" s="23">
        <v>8.5000000000000006E-2</v>
      </c>
      <c r="Q49" s="23">
        <v>1.4670000000000001</v>
      </c>
      <c r="R49" s="23">
        <v>-0.313</v>
      </c>
      <c r="S49" s="23">
        <v>0.80200000000000005</v>
      </c>
      <c r="T49" s="23">
        <v>0.307</v>
      </c>
      <c r="U49" s="23">
        <v>0.127</v>
      </c>
      <c r="V49" s="23">
        <v>0.20200000000000001</v>
      </c>
      <c r="W49" s="23">
        <v>2.399</v>
      </c>
      <c r="X49" s="23">
        <v>1.46</v>
      </c>
      <c r="Y49" s="23">
        <v>9.8130000000000006</v>
      </c>
      <c r="Z49" s="23">
        <v>29.199000000000002</v>
      </c>
      <c r="AA49" s="23">
        <v>14.526999999999999</v>
      </c>
      <c r="AB49" s="23">
        <v>4.3159999999999998</v>
      </c>
      <c r="AC49" s="23">
        <v>2.9119999999999999</v>
      </c>
      <c r="AD49" s="23">
        <v>-3.8439999999999999</v>
      </c>
      <c r="AE49" s="23">
        <v>0.53400000000000003</v>
      </c>
      <c r="AF49" s="23">
        <v>76.257999999999996</v>
      </c>
      <c r="AG49" s="23">
        <v>35.548999999999999</v>
      </c>
      <c r="AH49" s="23">
        <v>6.7389999999999999</v>
      </c>
      <c r="AI49" s="23">
        <v>4.1479999999999997</v>
      </c>
      <c r="AJ49" s="23">
        <v>-5.7000000000000002E-2</v>
      </c>
      <c r="AK49" s="23">
        <v>0.88500000000000001</v>
      </c>
      <c r="AL49" s="23">
        <v>11.54</v>
      </c>
      <c r="AM49" s="23">
        <v>0</v>
      </c>
    </row>
    <row r="50" spans="1:39" ht="21" x14ac:dyDescent="0.25">
      <c r="A50" s="115"/>
      <c r="B50" s="22" t="s">
        <v>84</v>
      </c>
      <c r="C50" s="21" t="s">
        <v>8</v>
      </c>
      <c r="D50" s="24">
        <v>997.125</v>
      </c>
      <c r="E50" s="24">
        <v>15.214</v>
      </c>
      <c r="F50" s="24">
        <v>48.167999999999999</v>
      </c>
      <c r="G50" s="24">
        <v>9.1219999999999999</v>
      </c>
      <c r="H50" s="24">
        <v>1057.039</v>
      </c>
      <c r="I50" s="24">
        <v>282.45699999999999</v>
      </c>
      <c r="J50" s="24">
        <v>286.65300000000002</v>
      </c>
      <c r="K50" s="24">
        <v>212.18</v>
      </c>
      <c r="L50" s="24">
        <v>195.178</v>
      </c>
      <c r="M50" s="24">
        <v>608.35799999999995</v>
      </c>
      <c r="N50" s="24">
        <v>297.048</v>
      </c>
      <c r="O50" s="24">
        <v>152.511</v>
      </c>
      <c r="P50" s="24">
        <v>11.849</v>
      </c>
      <c r="Q50" s="24">
        <v>175.91900000000001</v>
      </c>
      <c r="R50" s="24">
        <v>92.716999999999999</v>
      </c>
      <c r="S50" s="24">
        <v>66.046999999999997</v>
      </c>
      <c r="T50" s="24">
        <v>103.929</v>
      </c>
      <c r="U50" s="24">
        <v>74.382999999999996</v>
      </c>
      <c r="V50" s="24">
        <v>67.057000000000002</v>
      </c>
      <c r="W50" s="24">
        <v>626.60199999999998</v>
      </c>
      <c r="X50" s="24">
        <v>737.39499999999998</v>
      </c>
      <c r="Y50" s="24">
        <v>1334.028</v>
      </c>
      <c r="Z50" s="24">
        <v>3819.058</v>
      </c>
      <c r="AA50" s="24">
        <v>2914.558</v>
      </c>
      <c r="AB50" s="24">
        <v>224.78800000000001</v>
      </c>
      <c r="AC50" s="24">
        <v>97.995000000000005</v>
      </c>
      <c r="AD50" s="24">
        <v>370.71699999999998</v>
      </c>
      <c r="AE50" s="24">
        <v>102.232</v>
      </c>
      <c r="AF50" s="24">
        <v>327.89600000000002</v>
      </c>
      <c r="AG50" s="24">
        <v>2313.5630000000001</v>
      </c>
      <c r="AH50" s="24">
        <v>1109.519</v>
      </c>
      <c r="AI50" s="24">
        <v>942.82100000000003</v>
      </c>
      <c r="AJ50" s="24">
        <v>199.422</v>
      </c>
      <c r="AK50" s="24">
        <v>110.988</v>
      </c>
      <c r="AL50" s="24">
        <v>400.35700000000003</v>
      </c>
      <c r="AM50" s="24">
        <v>0</v>
      </c>
    </row>
    <row r="51" spans="1:39" ht="21" x14ac:dyDescent="0.25">
      <c r="A51" s="113" t="s">
        <v>136</v>
      </c>
      <c r="B51" s="22" t="s">
        <v>82</v>
      </c>
      <c r="C51" s="21" t="s">
        <v>8</v>
      </c>
      <c r="D51" s="23">
        <v>54.85</v>
      </c>
      <c r="E51" s="23">
        <v>1.988</v>
      </c>
      <c r="F51" s="23">
        <v>5.8209999999999997</v>
      </c>
      <c r="G51" s="23">
        <v>1.61</v>
      </c>
      <c r="H51" s="23">
        <v>226.02</v>
      </c>
      <c r="I51" s="23">
        <v>118.07899999999999</v>
      </c>
      <c r="J51" s="23">
        <v>31.466999999999999</v>
      </c>
      <c r="K51" s="23">
        <v>45.412999999999997</v>
      </c>
      <c r="L51" s="23">
        <v>30.728999999999999</v>
      </c>
      <c r="M51" s="23">
        <v>71.992000000000004</v>
      </c>
      <c r="N51" s="23">
        <v>200.18</v>
      </c>
      <c r="O51" s="23">
        <v>165.88</v>
      </c>
      <c r="P51" s="23">
        <v>135.12</v>
      </c>
      <c r="Q51" s="23">
        <v>171.315</v>
      </c>
      <c r="R51" s="23">
        <v>103.21</v>
      </c>
      <c r="S51" s="23">
        <v>46.203000000000003</v>
      </c>
      <c r="T51" s="23">
        <v>338.47800000000001</v>
      </c>
      <c r="U51" s="23">
        <v>125.29</v>
      </c>
      <c r="V51" s="23">
        <v>11.214</v>
      </c>
      <c r="W51" s="23">
        <v>54.61</v>
      </c>
      <c r="X51" s="23">
        <v>361.517</v>
      </c>
      <c r="Y51" s="23">
        <v>2036.61</v>
      </c>
      <c r="Z51" s="23">
        <v>2596.8649999999998</v>
      </c>
      <c r="AA51" s="23">
        <v>1849.865</v>
      </c>
      <c r="AB51" s="23">
        <v>709.83500000000004</v>
      </c>
      <c r="AC51" s="23">
        <v>197.67699999999999</v>
      </c>
      <c r="AD51" s="23">
        <v>348.25900000000001</v>
      </c>
      <c r="AE51" s="23">
        <v>1239.558</v>
      </c>
      <c r="AF51" s="23">
        <v>5217.933</v>
      </c>
      <c r="AG51" s="23">
        <v>156.876</v>
      </c>
      <c r="AH51" s="23">
        <v>4162.0370000000003</v>
      </c>
      <c r="AI51" s="23">
        <v>2176.6849999999999</v>
      </c>
      <c r="AJ51" s="23">
        <v>1994.9290000000001</v>
      </c>
      <c r="AK51" s="23">
        <v>2289.0590000000002</v>
      </c>
      <c r="AL51" s="23">
        <v>583.29600000000005</v>
      </c>
      <c r="AM51" s="23">
        <v>142.6</v>
      </c>
    </row>
    <row r="52" spans="1:39" ht="21" x14ac:dyDescent="0.25">
      <c r="A52" s="114"/>
      <c r="B52" s="22" t="s">
        <v>83</v>
      </c>
      <c r="C52" s="21" t="s">
        <v>8</v>
      </c>
      <c r="D52" s="24">
        <v>-103.024</v>
      </c>
      <c r="E52" s="24">
        <v>0.58899999999999997</v>
      </c>
      <c r="F52" s="24">
        <v>0.98799999999999999</v>
      </c>
      <c r="G52" s="24">
        <v>0.2</v>
      </c>
      <c r="H52" s="24">
        <v>-2.6080000000000001</v>
      </c>
      <c r="I52" s="24">
        <v>-1.327</v>
      </c>
      <c r="J52" s="24">
        <v>-0.36599999999999999</v>
      </c>
      <c r="K52" s="24">
        <v>1.8520000000000001</v>
      </c>
      <c r="L52" s="24">
        <v>17.116</v>
      </c>
      <c r="M52" s="24">
        <v>-1.5429999999999999</v>
      </c>
      <c r="N52" s="24">
        <v>10.516</v>
      </c>
      <c r="O52" s="24">
        <v>11.362</v>
      </c>
      <c r="P52" s="24">
        <v>9.9120000000000008</v>
      </c>
      <c r="Q52" s="24">
        <v>10.157999999999999</v>
      </c>
      <c r="R52" s="24">
        <v>5.33</v>
      </c>
      <c r="S52" s="24">
        <v>2.7949999999999999</v>
      </c>
      <c r="T52" s="24">
        <v>18.34</v>
      </c>
      <c r="U52" s="24">
        <v>9.2059999999999995</v>
      </c>
      <c r="V52" s="24">
        <v>0.441</v>
      </c>
      <c r="W52" s="24">
        <v>2.3140000000000001</v>
      </c>
      <c r="X52" s="24">
        <v>-1.577</v>
      </c>
      <c r="Y52" s="24">
        <v>-26.074000000000002</v>
      </c>
      <c r="Z52" s="24">
        <v>-35.956000000000003</v>
      </c>
      <c r="AA52" s="24">
        <v>11.36</v>
      </c>
      <c r="AB52" s="24">
        <v>-12.993</v>
      </c>
      <c r="AC52" s="24">
        <v>-4.7809999999999997</v>
      </c>
      <c r="AD52" s="24">
        <v>-2.1909999999999998</v>
      </c>
      <c r="AE52" s="24">
        <v>-6.2249999999999996</v>
      </c>
      <c r="AF52" s="24">
        <v>1050.2539999999999</v>
      </c>
      <c r="AG52" s="24">
        <v>-18.044</v>
      </c>
      <c r="AH52" s="24">
        <v>-35.43</v>
      </c>
      <c r="AI52" s="24">
        <v>0.93100000000000005</v>
      </c>
      <c r="AJ52" s="24">
        <v>-7.8109999999999999</v>
      </c>
      <c r="AK52" s="24">
        <v>-120.303</v>
      </c>
      <c r="AL52" s="24">
        <v>-36.997999999999998</v>
      </c>
      <c r="AM52" s="24">
        <v>0</v>
      </c>
    </row>
    <row r="53" spans="1:39" ht="21" x14ac:dyDescent="0.25">
      <c r="A53" s="115"/>
      <c r="B53" s="22" t="s">
        <v>84</v>
      </c>
      <c r="C53" s="21" t="s">
        <v>8</v>
      </c>
      <c r="D53" s="23">
        <v>202.774</v>
      </c>
      <c r="E53" s="23">
        <v>5.8220000000000001</v>
      </c>
      <c r="F53" s="23">
        <v>10.791</v>
      </c>
      <c r="G53" s="23">
        <v>1.59</v>
      </c>
      <c r="H53" s="23">
        <v>82.688000000000002</v>
      </c>
      <c r="I53" s="23">
        <v>153.24799999999999</v>
      </c>
      <c r="J53" s="23">
        <v>13.398999999999999</v>
      </c>
      <c r="K53" s="23">
        <v>38.234999999999999</v>
      </c>
      <c r="L53" s="23">
        <v>97.353999999999999</v>
      </c>
      <c r="M53" s="23">
        <v>54.551000000000002</v>
      </c>
      <c r="N53" s="23">
        <v>125.10299999999999</v>
      </c>
      <c r="O53" s="23">
        <v>149.959</v>
      </c>
      <c r="P53" s="23">
        <v>135.96799999999999</v>
      </c>
      <c r="Q53" s="23">
        <v>84.427000000000007</v>
      </c>
      <c r="R53" s="23">
        <v>93.06</v>
      </c>
      <c r="S53" s="23">
        <v>26.202000000000002</v>
      </c>
      <c r="T53" s="23">
        <v>207.28299999999999</v>
      </c>
      <c r="U53" s="23">
        <v>81.004000000000005</v>
      </c>
      <c r="V53" s="23">
        <v>4.8449999999999998</v>
      </c>
      <c r="W53" s="23">
        <v>48.176000000000002</v>
      </c>
      <c r="X53" s="23">
        <v>505.96</v>
      </c>
      <c r="Y53" s="23">
        <v>812.16399999999999</v>
      </c>
      <c r="Z53" s="23">
        <v>3073.5909999999999</v>
      </c>
      <c r="AA53" s="23">
        <v>432.47500000000002</v>
      </c>
      <c r="AB53" s="23">
        <v>222.958</v>
      </c>
      <c r="AC53" s="23">
        <v>143.203</v>
      </c>
      <c r="AD53" s="23">
        <v>1264.1320000000001</v>
      </c>
      <c r="AE53" s="23">
        <v>189.36699999999999</v>
      </c>
      <c r="AF53" s="23">
        <v>7995.3119999999999</v>
      </c>
      <c r="AG53" s="23">
        <v>3658.4690000000001</v>
      </c>
      <c r="AH53" s="23">
        <v>1726.9929999999999</v>
      </c>
      <c r="AI53" s="23">
        <v>814.08399999999995</v>
      </c>
      <c r="AJ53" s="23">
        <v>145.482</v>
      </c>
      <c r="AK53" s="23">
        <v>679.14400000000001</v>
      </c>
      <c r="AL53" s="23">
        <v>309.00200000000001</v>
      </c>
      <c r="AM53" s="23">
        <v>0</v>
      </c>
    </row>
    <row r="54" spans="1:39" ht="21" x14ac:dyDescent="0.25">
      <c r="A54" s="113" t="s">
        <v>135</v>
      </c>
      <c r="B54" s="22" t="s">
        <v>82</v>
      </c>
      <c r="C54" s="21" t="s">
        <v>8</v>
      </c>
      <c r="D54" s="24">
        <v>3171.7559999999999</v>
      </c>
      <c r="E54" s="24">
        <v>1281.414</v>
      </c>
      <c r="F54" s="24">
        <v>92.992999999999995</v>
      </c>
      <c r="G54" s="24">
        <v>0</v>
      </c>
      <c r="H54" s="24">
        <v>7231.15</v>
      </c>
      <c r="I54" s="24">
        <v>728.05700000000002</v>
      </c>
      <c r="J54" s="24">
        <v>555.50800000000004</v>
      </c>
      <c r="K54" s="24">
        <v>2236.2939999999999</v>
      </c>
      <c r="L54" s="24">
        <v>4976.9009999999998</v>
      </c>
      <c r="M54" s="24">
        <v>5036.1400000000003</v>
      </c>
      <c r="N54" s="24">
        <v>1713.027</v>
      </c>
      <c r="O54" s="24">
        <v>1171.4849999999999</v>
      </c>
      <c r="P54" s="24">
        <v>1283.79</v>
      </c>
      <c r="Q54" s="24">
        <v>4638.6719999999996</v>
      </c>
      <c r="R54" s="24">
        <v>2546.4989999999998</v>
      </c>
      <c r="S54" s="24">
        <v>1371.797</v>
      </c>
      <c r="T54" s="24">
        <v>5830.3639999999996</v>
      </c>
      <c r="U54" s="24">
        <v>1412.1</v>
      </c>
      <c r="V54" s="24">
        <v>1197.8900000000001</v>
      </c>
      <c r="W54" s="24">
        <v>7152.0919999999996</v>
      </c>
      <c r="X54" s="24">
        <v>4335.085</v>
      </c>
      <c r="Y54" s="24">
        <v>18244.258000000002</v>
      </c>
      <c r="Z54" s="24">
        <v>49171.834999999999</v>
      </c>
      <c r="AA54" s="24">
        <v>18736.467000000001</v>
      </c>
      <c r="AB54" s="24">
        <v>6641.7219999999998</v>
      </c>
      <c r="AC54" s="24">
        <v>2889.308</v>
      </c>
      <c r="AD54" s="24">
        <v>2722.489</v>
      </c>
      <c r="AE54" s="24">
        <v>11840.064</v>
      </c>
      <c r="AF54" s="24">
        <v>23030.15</v>
      </c>
      <c r="AG54" s="24">
        <v>4120.7830000000004</v>
      </c>
      <c r="AH54" s="24">
        <v>63546.783000000003</v>
      </c>
      <c r="AI54" s="24">
        <v>34161.116000000002</v>
      </c>
      <c r="AJ54" s="24">
        <v>26824.241999999998</v>
      </c>
      <c r="AK54" s="24">
        <v>48644.087</v>
      </c>
      <c r="AL54" s="24">
        <v>9060.9249999999993</v>
      </c>
      <c r="AM54" s="24">
        <v>592.29999999999995</v>
      </c>
    </row>
    <row r="55" spans="1:39" ht="21" x14ac:dyDescent="0.25">
      <c r="A55" s="114"/>
      <c r="B55" s="22" t="s">
        <v>83</v>
      </c>
      <c r="C55" s="21" t="s">
        <v>8</v>
      </c>
      <c r="D55" s="23">
        <v>-859.25300000000004</v>
      </c>
      <c r="E55" s="23">
        <v>26.338000000000001</v>
      </c>
      <c r="F55" s="23">
        <v>6.5389999999999997</v>
      </c>
      <c r="G55" s="23">
        <v>0</v>
      </c>
      <c r="H55" s="23">
        <v>131.79900000000001</v>
      </c>
      <c r="I55" s="23">
        <v>12.553000000000001</v>
      </c>
      <c r="J55" s="23">
        <v>4.4349999999999996</v>
      </c>
      <c r="K55" s="23">
        <v>21.992999999999999</v>
      </c>
      <c r="L55" s="23">
        <v>229.589</v>
      </c>
      <c r="M55" s="23">
        <v>43.521000000000001</v>
      </c>
      <c r="N55" s="23">
        <v>-5.2549999999999999</v>
      </c>
      <c r="O55" s="23">
        <v>15.845000000000001</v>
      </c>
      <c r="P55" s="23">
        <v>20.154</v>
      </c>
      <c r="Q55" s="23">
        <v>-13.481</v>
      </c>
      <c r="R55" s="23">
        <v>-42.091000000000001</v>
      </c>
      <c r="S55" s="23">
        <v>-10.836</v>
      </c>
      <c r="T55" s="23">
        <v>-58.777999999999999</v>
      </c>
      <c r="U55" s="23">
        <v>-12.552</v>
      </c>
      <c r="V55" s="23">
        <v>-5.6879999999999997</v>
      </c>
      <c r="W55" s="23">
        <v>-12.929</v>
      </c>
      <c r="X55" s="23">
        <v>181.36500000000001</v>
      </c>
      <c r="Y55" s="23">
        <v>52.908000000000001</v>
      </c>
      <c r="Z55" s="23">
        <v>217.25200000000001</v>
      </c>
      <c r="AA55" s="23">
        <v>193.80699999999999</v>
      </c>
      <c r="AB55" s="23">
        <v>162.10400000000001</v>
      </c>
      <c r="AC55" s="23">
        <v>11.269</v>
      </c>
      <c r="AD55" s="23">
        <v>19.594999999999999</v>
      </c>
      <c r="AE55" s="23">
        <v>-166.14099999999999</v>
      </c>
      <c r="AF55" s="23">
        <v>1408.259</v>
      </c>
      <c r="AG55" s="23">
        <v>4085.8330000000001</v>
      </c>
      <c r="AH55" s="23">
        <v>-823.17100000000005</v>
      </c>
      <c r="AI55" s="23">
        <v>420.41</v>
      </c>
      <c r="AJ55" s="23">
        <v>247.392</v>
      </c>
      <c r="AK55" s="23">
        <v>-1778.2629999999999</v>
      </c>
      <c r="AL55" s="23">
        <v>78.16</v>
      </c>
      <c r="AM55" s="23">
        <v>0</v>
      </c>
    </row>
    <row r="56" spans="1:39" ht="21" x14ac:dyDescent="0.25">
      <c r="A56" s="115"/>
      <c r="B56" s="22" t="s">
        <v>84</v>
      </c>
      <c r="C56" s="21" t="s">
        <v>8</v>
      </c>
      <c r="D56" s="24">
        <v>10117.198</v>
      </c>
      <c r="E56" s="24">
        <v>12766.047</v>
      </c>
      <c r="F56" s="24">
        <v>265.46800000000002</v>
      </c>
      <c r="G56" s="24">
        <v>0</v>
      </c>
      <c r="H56" s="24">
        <v>8463.6509999999998</v>
      </c>
      <c r="I56" s="24">
        <v>504.39</v>
      </c>
      <c r="J56" s="24">
        <v>473.45699999999999</v>
      </c>
      <c r="K56" s="24">
        <v>920.21400000000006</v>
      </c>
      <c r="L56" s="24">
        <v>-3628.991</v>
      </c>
      <c r="M56" s="24">
        <v>7496.74</v>
      </c>
      <c r="N56" s="24">
        <v>1376.7270000000001</v>
      </c>
      <c r="O56" s="24">
        <v>719.37</v>
      </c>
      <c r="P56" s="24">
        <v>702.35599999999999</v>
      </c>
      <c r="Q56" s="24">
        <v>2905.2089999999998</v>
      </c>
      <c r="R56" s="24">
        <v>2331.0920000000001</v>
      </c>
      <c r="S56" s="24">
        <v>1098.7380000000001</v>
      </c>
      <c r="T56" s="24">
        <v>4104.3140000000003</v>
      </c>
      <c r="U56" s="24">
        <v>1388.252</v>
      </c>
      <c r="V56" s="24">
        <v>862.298</v>
      </c>
      <c r="W56" s="24">
        <v>2735.6370000000002</v>
      </c>
      <c r="X56" s="24">
        <v>7261.65</v>
      </c>
      <c r="Y56" s="24">
        <v>13276.534</v>
      </c>
      <c r="Z56" s="24">
        <v>46695.612999999998</v>
      </c>
      <c r="AA56" s="24">
        <v>16540.726999999999</v>
      </c>
      <c r="AB56" s="24">
        <v>5708.7749999999996</v>
      </c>
      <c r="AC56" s="24">
        <v>2642.5230000000001</v>
      </c>
      <c r="AD56" s="24">
        <v>5813.8159999999998</v>
      </c>
      <c r="AE56" s="24">
        <v>7519.277</v>
      </c>
      <c r="AF56" s="24">
        <v>28344.89</v>
      </c>
      <c r="AG56" s="24">
        <v>32025.984</v>
      </c>
      <c r="AH56" s="24">
        <v>37916.688000000002</v>
      </c>
      <c r="AI56" s="24">
        <v>15793.474</v>
      </c>
      <c r="AJ56" s="24">
        <v>7863.0659999999998</v>
      </c>
      <c r="AK56" s="24">
        <v>15060.075000000001</v>
      </c>
      <c r="AL56" s="24">
        <v>8490.0149999999994</v>
      </c>
      <c r="AM56" s="24">
        <v>0</v>
      </c>
    </row>
    <row r="57" spans="1:39" ht="21" x14ac:dyDescent="0.25">
      <c r="A57" s="113" t="s">
        <v>134</v>
      </c>
      <c r="B57" s="22" t="s">
        <v>82</v>
      </c>
      <c r="C57" s="21" t="s">
        <v>8</v>
      </c>
      <c r="D57" s="23">
        <v>2649.9409999999998</v>
      </c>
      <c r="E57" s="23">
        <v>3221.1390000000001</v>
      </c>
      <c r="F57" s="23">
        <v>948.19299999999998</v>
      </c>
      <c r="G57" s="23">
        <v>257.125</v>
      </c>
      <c r="H57" s="23">
        <v>6372.308</v>
      </c>
      <c r="I57" s="23">
        <v>1573.1420000000001</v>
      </c>
      <c r="J57" s="23">
        <v>1201.461</v>
      </c>
      <c r="K57" s="23">
        <v>1655.335</v>
      </c>
      <c r="L57" s="23">
        <v>569.36</v>
      </c>
      <c r="M57" s="23">
        <v>2319.4319999999998</v>
      </c>
      <c r="N57" s="23">
        <v>2835.4319999999998</v>
      </c>
      <c r="O57" s="23">
        <v>2004.0050000000001</v>
      </c>
      <c r="P57" s="23">
        <v>1185.0160000000001</v>
      </c>
      <c r="Q57" s="23">
        <v>4768.0050000000001</v>
      </c>
      <c r="R57" s="23">
        <v>898.51900000000001</v>
      </c>
      <c r="S57" s="23">
        <v>1887.0509999999999</v>
      </c>
      <c r="T57" s="23">
        <v>2238.107</v>
      </c>
      <c r="U57" s="23">
        <v>3364.0529999999999</v>
      </c>
      <c r="V57" s="23">
        <v>802.33900000000006</v>
      </c>
      <c r="W57" s="23">
        <v>4652.3639999999996</v>
      </c>
      <c r="X57" s="23">
        <v>6010.9430000000002</v>
      </c>
      <c r="Y57" s="23">
        <v>11789.334000000001</v>
      </c>
      <c r="Z57" s="23">
        <v>22347.937000000002</v>
      </c>
      <c r="AA57" s="23">
        <v>10673.811</v>
      </c>
      <c r="AB57" s="23">
        <v>2209.692</v>
      </c>
      <c r="AC57" s="23">
        <v>1503.6320000000001</v>
      </c>
      <c r="AD57" s="23">
        <v>772.16099999999994</v>
      </c>
      <c r="AE57" s="23">
        <v>3805.3510000000001</v>
      </c>
      <c r="AF57" s="23">
        <v>6314.723</v>
      </c>
      <c r="AG57" s="23">
        <v>2266.424</v>
      </c>
      <c r="AH57" s="23">
        <v>14482.308000000001</v>
      </c>
      <c r="AI57" s="23">
        <v>20789.189999999999</v>
      </c>
      <c r="AJ57" s="23">
        <v>17635.466</v>
      </c>
      <c r="AK57" s="23">
        <v>10431.849</v>
      </c>
      <c r="AL57" s="23">
        <v>4605.5290000000005</v>
      </c>
      <c r="AM57" s="23">
        <v>586.79999999999995</v>
      </c>
    </row>
    <row r="58" spans="1:39" ht="21" x14ac:dyDescent="0.25">
      <c r="A58" s="114"/>
      <c r="B58" s="22" t="s">
        <v>83</v>
      </c>
      <c r="C58" s="21" t="s">
        <v>8</v>
      </c>
      <c r="D58" s="24">
        <v>-2724.7310000000002</v>
      </c>
      <c r="E58" s="24">
        <v>51.453000000000003</v>
      </c>
      <c r="F58" s="24">
        <v>72.632000000000005</v>
      </c>
      <c r="G58" s="24">
        <v>31.922000000000001</v>
      </c>
      <c r="H58" s="24">
        <v>-22.61</v>
      </c>
      <c r="I58" s="24">
        <v>-54.707000000000001</v>
      </c>
      <c r="J58" s="24">
        <v>-51.988</v>
      </c>
      <c r="K58" s="24">
        <v>-55.286000000000001</v>
      </c>
      <c r="L58" s="24">
        <v>150.43100000000001</v>
      </c>
      <c r="M58" s="24">
        <v>41.168999999999997</v>
      </c>
      <c r="N58" s="24">
        <v>-48.728000000000002</v>
      </c>
      <c r="O58" s="24">
        <v>7.649</v>
      </c>
      <c r="P58" s="24">
        <v>29.667999999999999</v>
      </c>
      <c r="Q58" s="24">
        <v>-124.336</v>
      </c>
      <c r="R58" s="24">
        <v>-16.474</v>
      </c>
      <c r="S58" s="24">
        <v>-0.999</v>
      </c>
      <c r="T58" s="24">
        <v>-16.013999999999999</v>
      </c>
      <c r="U58" s="24">
        <v>53.210999999999999</v>
      </c>
      <c r="V58" s="24">
        <v>-3.2829999999999999</v>
      </c>
      <c r="W58" s="24">
        <v>-166.87700000000001</v>
      </c>
      <c r="X58" s="24">
        <v>469.52800000000002</v>
      </c>
      <c r="Y58" s="24">
        <v>594.51800000000003</v>
      </c>
      <c r="Z58" s="24">
        <v>674.08799999999997</v>
      </c>
      <c r="AA58" s="24">
        <v>1128.6099999999999</v>
      </c>
      <c r="AB58" s="24">
        <v>177.21199999999999</v>
      </c>
      <c r="AC58" s="24">
        <v>69.363</v>
      </c>
      <c r="AD58" s="24">
        <v>88.289000000000001</v>
      </c>
      <c r="AE58" s="24">
        <v>3.4260000000000002</v>
      </c>
      <c r="AF58" s="24">
        <v>285.68099999999998</v>
      </c>
      <c r="AG58" s="24">
        <v>542.53</v>
      </c>
      <c r="AH58" s="24">
        <v>-298.97199999999998</v>
      </c>
      <c r="AI58" s="24">
        <v>160.65299999999999</v>
      </c>
      <c r="AJ58" s="24">
        <v>-29.471</v>
      </c>
      <c r="AK58" s="24">
        <v>173.322</v>
      </c>
      <c r="AL58" s="24">
        <v>-19.452999999999999</v>
      </c>
      <c r="AM58" s="24">
        <v>0</v>
      </c>
    </row>
    <row r="59" spans="1:39" ht="21" x14ac:dyDescent="0.25">
      <c r="A59" s="115"/>
      <c r="B59" s="22" t="s">
        <v>84</v>
      </c>
      <c r="C59" s="21" t="s">
        <v>8</v>
      </c>
      <c r="D59" s="23">
        <v>10588.089</v>
      </c>
      <c r="E59" s="23">
        <v>869.80799999999999</v>
      </c>
      <c r="F59" s="23">
        <v>1698.875</v>
      </c>
      <c r="G59" s="23">
        <v>254.053</v>
      </c>
      <c r="H59" s="23">
        <v>8094.9030000000002</v>
      </c>
      <c r="I59" s="23">
        <v>1273.9649999999999</v>
      </c>
      <c r="J59" s="23">
        <v>1858.327</v>
      </c>
      <c r="K59" s="23">
        <v>2747.7510000000002</v>
      </c>
      <c r="L59" s="23">
        <v>1733.01</v>
      </c>
      <c r="M59" s="23">
        <v>3653.6990000000001</v>
      </c>
      <c r="N59" s="23">
        <v>3538.7959999999998</v>
      </c>
      <c r="O59" s="23">
        <v>2693.7449999999999</v>
      </c>
      <c r="P59" s="23">
        <v>1262.817</v>
      </c>
      <c r="Q59" s="23">
        <v>4952.8310000000001</v>
      </c>
      <c r="R59" s="23">
        <v>922.65499999999997</v>
      </c>
      <c r="S59" s="23">
        <v>1811.749</v>
      </c>
      <c r="T59" s="23">
        <v>1651.9069999999999</v>
      </c>
      <c r="U59" s="23">
        <v>3685.0369999999998</v>
      </c>
      <c r="V59" s="23">
        <v>991.94399999999996</v>
      </c>
      <c r="W59" s="23">
        <v>5239.9129999999996</v>
      </c>
      <c r="X59" s="23">
        <v>12636.429</v>
      </c>
      <c r="Y59" s="23">
        <v>21435.246999999999</v>
      </c>
      <c r="Z59" s="23">
        <v>51712.275000000001</v>
      </c>
      <c r="AA59" s="23">
        <v>15443.378000000001</v>
      </c>
      <c r="AB59" s="23">
        <v>2384.7959999999998</v>
      </c>
      <c r="AC59" s="23">
        <v>2097.8049999999998</v>
      </c>
      <c r="AD59" s="23">
        <v>4289.8490000000002</v>
      </c>
      <c r="AE59" s="23">
        <v>4476.6229999999996</v>
      </c>
      <c r="AF59" s="23">
        <v>10621.196</v>
      </c>
      <c r="AG59" s="23">
        <v>17991.446</v>
      </c>
      <c r="AH59" s="23">
        <v>20036.364000000001</v>
      </c>
      <c r="AI59" s="23">
        <v>2533.6559999999999</v>
      </c>
      <c r="AJ59" s="23">
        <v>2789.3049999999998</v>
      </c>
      <c r="AK59" s="23">
        <v>8114.8289999999997</v>
      </c>
      <c r="AL59" s="23">
        <v>4609.3230000000003</v>
      </c>
      <c r="AM59" s="23">
        <v>0</v>
      </c>
    </row>
    <row r="60" spans="1:39" ht="21" x14ac:dyDescent="0.25">
      <c r="A60" s="113" t="s">
        <v>133</v>
      </c>
      <c r="B60" s="22" t="s">
        <v>82</v>
      </c>
      <c r="C60" s="21" t="s">
        <v>8</v>
      </c>
      <c r="D60" s="24">
        <v>1128.577</v>
      </c>
      <c r="E60" s="24">
        <v>81.191000000000003</v>
      </c>
      <c r="F60" s="24">
        <v>201.083</v>
      </c>
      <c r="G60" s="24">
        <v>14.013999999999999</v>
      </c>
      <c r="H60" s="24">
        <v>1876.414</v>
      </c>
      <c r="I60" s="24">
        <v>2611.241</v>
      </c>
      <c r="J60" s="24">
        <v>516.44299999999998</v>
      </c>
      <c r="K60" s="24">
        <v>620.83699999999999</v>
      </c>
      <c r="L60" s="24">
        <v>132.16800000000001</v>
      </c>
      <c r="M60" s="24">
        <v>621.83399999999995</v>
      </c>
      <c r="N60" s="24">
        <v>561.38800000000003</v>
      </c>
      <c r="O60" s="24">
        <v>798.13199999999995</v>
      </c>
      <c r="P60" s="24">
        <v>185.92599999999999</v>
      </c>
      <c r="Q60" s="24">
        <v>1546.194</v>
      </c>
      <c r="R60" s="24">
        <v>308.59800000000001</v>
      </c>
      <c r="S60" s="24">
        <v>436.79700000000003</v>
      </c>
      <c r="T60" s="24">
        <v>497.62599999999998</v>
      </c>
      <c r="U60" s="24">
        <v>866.60599999999999</v>
      </c>
      <c r="V60" s="24">
        <v>90.93</v>
      </c>
      <c r="W60" s="24">
        <v>1223.2059999999999</v>
      </c>
      <c r="X60" s="24">
        <v>1296.4069999999999</v>
      </c>
      <c r="Y60" s="24">
        <v>4447.5159999999996</v>
      </c>
      <c r="Z60" s="24">
        <v>12089.808999999999</v>
      </c>
      <c r="AA60" s="24">
        <v>4549.7359999999999</v>
      </c>
      <c r="AB60" s="24">
        <v>4338.5230000000001</v>
      </c>
      <c r="AC60" s="24">
        <v>626.28099999999995</v>
      </c>
      <c r="AD60" s="24">
        <v>704.80399999999997</v>
      </c>
      <c r="AE60" s="24">
        <v>1700.0250000000001</v>
      </c>
      <c r="AF60" s="24">
        <v>4229.8680000000004</v>
      </c>
      <c r="AG60" s="24">
        <v>513.09500000000003</v>
      </c>
      <c r="AH60" s="24">
        <v>8301.2900000000009</v>
      </c>
      <c r="AI60" s="24">
        <v>9749.7440000000006</v>
      </c>
      <c r="AJ60" s="24">
        <v>8609.4369999999999</v>
      </c>
      <c r="AK60" s="24">
        <v>8249.3169999999991</v>
      </c>
      <c r="AL60" s="24">
        <v>2199.5839999999998</v>
      </c>
      <c r="AM60" s="24">
        <v>1258.7</v>
      </c>
    </row>
    <row r="61" spans="1:39" ht="21" x14ac:dyDescent="0.25">
      <c r="A61" s="114"/>
      <c r="B61" s="22" t="s">
        <v>83</v>
      </c>
      <c r="C61" s="21" t="s">
        <v>8</v>
      </c>
      <c r="D61" s="23">
        <v>-657.28200000000004</v>
      </c>
      <c r="E61" s="23">
        <v>-2930.0680000000002</v>
      </c>
      <c r="F61" s="23">
        <v>-2.262</v>
      </c>
      <c r="G61" s="23">
        <v>1.74</v>
      </c>
      <c r="H61" s="23">
        <v>48.585999999999999</v>
      </c>
      <c r="I61" s="23">
        <v>14.122</v>
      </c>
      <c r="J61" s="23">
        <v>9.8989999999999991</v>
      </c>
      <c r="K61" s="23">
        <v>19.742999999999999</v>
      </c>
      <c r="L61" s="23">
        <v>22.702000000000002</v>
      </c>
      <c r="M61" s="23">
        <v>104.884</v>
      </c>
      <c r="N61" s="23">
        <v>6.5289999999999999</v>
      </c>
      <c r="O61" s="23">
        <v>31.670999999999999</v>
      </c>
      <c r="P61" s="23">
        <v>9.2010000000000005</v>
      </c>
      <c r="Q61" s="23">
        <v>13.313000000000001</v>
      </c>
      <c r="R61" s="23">
        <v>3.9239999999999999</v>
      </c>
      <c r="S61" s="23">
        <v>3.7240000000000002</v>
      </c>
      <c r="T61" s="23">
        <v>4.0679999999999996</v>
      </c>
      <c r="U61" s="23">
        <v>12.759</v>
      </c>
      <c r="V61" s="23">
        <v>-0.36599999999999999</v>
      </c>
      <c r="W61" s="23">
        <v>8.9570000000000007</v>
      </c>
      <c r="X61" s="23">
        <v>87.572999999999993</v>
      </c>
      <c r="Y61" s="23">
        <v>40.826000000000001</v>
      </c>
      <c r="Z61" s="23">
        <v>177.494</v>
      </c>
      <c r="AA61" s="23">
        <v>109.38800000000001</v>
      </c>
      <c r="AB61" s="23">
        <v>45.25</v>
      </c>
      <c r="AC61" s="23">
        <v>-10.121</v>
      </c>
      <c r="AD61" s="23">
        <v>107.26900000000001</v>
      </c>
      <c r="AE61" s="23">
        <v>-13.811999999999999</v>
      </c>
      <c r="AF61" s="23">
        <v>504.64699999999999</v>
      </c>
      <c r="AG61" s="23">
        <v>1035.0360000000001</v>
      </c>
      <c r="AH61" s="23">
        <v>79.768000000000001</v>
      </c>
      <c r="AI61" s="23">
        <v>-165.035</v>
      </c>
      <c r="AJ61" s="23">
        <v>-343.21800000000002</v>
      </c>
      <c r="AK61" s="23">
        <v>-93.691000000000003</v>
      </c>
      <c r="AL61" s="23">
        <v>-248.505</v>
      </c>
      <c r="AM61" s="23">
        <v>0</v>
      </c>
    </row>
    <row r="62" spans="1:39" ht="21" x14ac:dyDescent="0.25">
      <c r="A62" s="115"/>
      <c r="B62" s="22" t="s">
        <v>84</v>
      </c>
      <c r="C62" s="21" t="s">
        <v>8</v>
      </c>
      <c r="D62" s="24">
        <v>3615.3049999999998</v>
      </c>
      <c r="E62" s="24">
        <v>3010.5770000000002</v>
      </c>
      <c r="F62" s="24">
        <v>251.578</v>
      </c>
      <c r="G62" s="24">
        <v>13.846</v>
      </c>
      <c r="H62" s="24">
        <v>2347.1</v>
      </c>
      <c r="I62" s="24">
        <v>1797.7370000000001</v>
      </c>
      <c r="J62" s="24">
        <v>528.55799999999999</v>
      </c>
      <c r="K62" s="24">
        <v>824.32</v>
      </c>
      <c r="L62" s="24">
        <v>498.43</v>
      </c>
      <c r="M62" s="24">
        <v>807.28200000000004</v>
      </c>
      <c r="N62" s="24">
        <v>792.28200000000004</v>
      </c>
      <c r="O62" s="24">
        <v>569.79700000000003</v>
      </c>
      <c r="P62" s="24">
        <v>140.273</v>
      </c>
      <c r="Q62" s="24">
        <v>652.19299999999998</v>
      </c>
      <c r="R62" s="24">
        <v>151.47800000000001</v>
      </c>
      <c r="S62" s="24">
        <v>215.27799999999999</v>
      </c>
      <c r="T62" s="24">
        <v>422.20600000000002</v>
      </c>
      <c r="U62" s="24">
        <v>558.13499999999999</v>
      </c>
      <c r="V62" s="24">
        <v>39.534999999999997</v>
      </c>
      <c r="W62" s="24">
        <v>679.93700000000001</v>
      </c>
      <c r="X62" s="24">
        <v>5701.52</v>
      </c>
      <c r="Y62" s="24">
        <v>2572.5569999999998</v>
      </c>
      <c r="Z62" s="24">
        <v>12686.596</v>
      </c>
      <c r="AA62" s="24">
        <v>3827.3760000000002</v>
      </c>
      <c r="AB62" s="24">
        <v>5170.8280000000004</v>
      </c>
      <c r="AC62" s="24">
        <v>365.73899999999998</v>
      </c>
      <c r="AD62" s="24">
        <v>1977.0260000000001</v>
      </c>
      <c r="AE62" s="24">
        <v>441.58699999999999</v>
      </c>
      <c r="AF62" s="24">
        <v>4402.1850000000004</v>
      </c>
      <c r="AG62" s="24">
        <v>19771.669000000002</v>
      </c>
      <c r="AH62" s="24">
        <v>3841.942</v>
      </c>
      <c r="AI62" s="24">
        <v>3495.3910000000001</v>
      </c>
      <c r="AJ62" s="24">
        <v>2174.8809999999999</v>
      </c>
      <c r="AK62" s="24">
        <v>2534.0749999999998</v>
      </c>
      <c r="AL62" s="24">
        <v>1843.6210000000001</v>
      </c>
      <c r="AM62" s="24">
        <v>0</v>
      </c>
    </row>
    <row r="63" spans="1:39" ht="21" x14ac:dyDescent="0.25">
      <c r="A63" s="113" t="s">
        <v>132</v>
      </c>
      <c r="B63" s="22" t="s">
        <v>82</v>
      </c>
      <c r="C63" s="21" t="s">
        <v>8</v>
      </c>
      <c r="D63" s="23">
        <v>596.38099999999997</v>
      </c>
      <c r="E63" s="23">
        <v>31.294</v>
      </c>
      <c r="F63" s="23">
        <v>112.99</v>
      </c>
      <c r="G63" s="23">
        <v>45.402999999999999</v>
      </c>
      <c r="H63" s="23">
        <v>530.07399999999996</v>
      </c>
      <c r="I63" s="23">
        <v>371.87099999999998</v>
      </c>
      <c r="J63" s="23">
        <v>213.99799999999999</v>
      </c>
      <c r="K63" s="23">
        <v>254.12700000000001</v>
      </c>
      <c r="L63" s="23">
        <v>245.61199999999999</v>
      </c>
      <c r="M63" s="23">
        <v>289.11700000000002</v>
      </c>
      <c r="N63" s="23">
        <v>530.40499999999997</v>
      </c>
      <c r="O63" s="23">
        <v>307.09699999999998</v>
      </c>
      <c r="P63" s="23">
        <v>631.60900000000004</v>
      </c>
      <c r="Q63" s="23">
        <v>766.50199999999995</v>
      </c>
      <c r="R63" s="23">
        <v>221.20099999999999</v>
      </c>
      <c r="S63" s="23">
        <v>628.95699999999999</v>
      </c>
      <c r="T63" s="23">
        <v>678.34199999999998</v>
      </c>
      <c r="U63" s="23">
        <v>1394.5630000000001</v>
      </c>
      <c r="V63" s="23">
        <v>78.114999999999995</v>
      </c>
      <c r="W63" s="23">
        <v>643.23</v>
      </c>
      <c r="X63" s="23">
        <v>851.72699999999998</v>
      </c>
      <c r="Y63" s="23">
        <v>1577.6949999999999</v>
      </c>
      <c r="Z63" s="23">
        <v>4889.2389999999996</v>
      </c>
      <c r="AA63" s="23">
        <v>2204.3000000000002</v>
      </c>
      <c r="AB63" s="23">
        <v>680.40099999999995</v>
      </c>
      <c r="AC63" s="23">
        <v>211.02799999999999</v>
      </c>
      <c r="AD63" s="23">
        <v>369.45100000000002</v>
      </c>
      <c r="AE63" s="23">
        <v>884.91300000000001</v>
      </c>
      <c r="AF63" s="23">
        <v>1058.992</v>
      </c>
      <c r="AG63" s="23">
        <v>320.697</v>
      </c>
      <c r="AH63" s="23">
        <v>2869.01</v>
      </c>
      <c r="AI63" s="23">
        <v>3348.308</v>
      </c>
      <c r="AJ63" s="23">
        <v>2510.5010000000002</v>
      </c>
      <c r="AK63" s="23">
        <v>2169.9160000000002</v>
      </c>
      <c r="AL63" s="23">
        <v>621.29499999999996</v>
      </c>
      <c r="AM63" s="23">
        <v>149.4</v>
      </c>
    </row>
    <row r="64" spans="1:39" ht="21" x14ac:dyDescent="0.25">
      <c r="A64" s="114"/>
      <c r="B64" s="22" t="s">
        <v>83</v>
      </c>
      <c r="C64" s="21" t="s">
        <v>8</v>
      </c>
      <c r="D64" s="24">
        <v>-290.72500000000002</v>
      </c>
      <c r="E64" s="24">
        <v>0.34699999999999998</v>
      </c>
      <c r="F64" s="24">
        <v>4.5270000000000001</v>
      </c>
      <c r="G64" s="24">
        <v>5.6369999999999996</v>
      </c>
      <c r="H64" s="24">
        <v>11.755000000000001</v>
      </c>
      <c r="I64" s="24">
        <v>3.1419999999999999</v>
      </c>
      <c r="J64" s="24">
        <v>4.7009999999999996</v>
      </c>
      <c r="K64" s="24">
        <v>4.952</v>
      </c>
      <c r="L64" s="24">
        <v>17.792000000000002</v>
      </c>
      <c r="M64" s="24">
        <v>7.2510000000000003</v>
      </c>
      <c r="N64" s="24">
        <v>8.6920000000000002</v>
      </c>
      <c r="O64" s="24">
        <v>11.657</v>
      </c>
      <c r="P64" s="24">
        <v>16.440000000000001</v>
      </c>
      <c r="Q64" s="24">
        <v>14.707000000000001</v>
      </c>
      <c r="R64" s="24">
        <v>3.895</v>
      </c>
      <c r="S64" s="24">
        <v>3.5739999999999998</v>
      </c>
      <c r="T64" s="24">
        <v>7.0910000000000002</v>
      </c>
      <c r="U64" s="24">
        <v>6.61</v>
      </c>
      <c r="V64" s="24">
        <v>1.89</v>
      </c>
      <c r="W64" s="24">
        <v>9.718</v>
      </c>
      <c r="X64" s="24">
        <v>76.230999999999995</v>
      </c>
      <c r="Y64" s="24">
        <v>41.133000000000003</v>
      </c>
      <c r="Z64" s="24">
        <v>72.457999999999998</v>
      </c>
      <c r="AA64" s="24">
        <v>-428.23099999999999</v>
      </c>
      <c r="AB64" s="24">
        <v>7.8239999999999998</v>
      </c>
      <c r="AC64" s="24">
        <v>2.08</v>
      </c>
      <c r="AD64" s="24">
        <v>12.504</v>
      </c>
      <c r="AE64" s="24">
        <v>3.992</v>
      </c>
      <c r="AF64" s="24">
        <v>262.79000000000002</v>
      </c>
      <c r="AG64" s="24">
        <v>31.591000000000001</v>
      </c>
      <c r="AH64" s="24">
        <v>23.364000000000001</v>
      </c>
      <c r="AI64" s="24">
        <v>3.5619999999999998</v>
      </c>
      <c r="AJ64" s="24">
        <v>-0.30399999999999999</v>
      </c>
      <c r="AK64" s="24">
        <v>8.2240000000000002</v>
      </c>
      <c r="AL64" s="24">
        <v>62.893999999999998</v>
      </c>
      <c r="AM64" s="24">
        <v>0</v>
      </c>
    </row>
    <row r="65" spans="1:39" ht="21" x14ac:dyDescent="0.25">
      <c r="A65" s="115"/>
      <c r="B65" s="22" t="s">
        <v>84</v>
      </c>
      <c r="C65" s="21" t="s">
        <v>8</v>
      </c>
      <c r="D65" s="23">
        <v>2658.0439999999999</v>
      </c>
      <c r="E65" s="23">
        <v>68.358999999999995</v>
      </c>
      <c r="F65" s="23">
        <v>80.183000000000007</v>
      </c>
      <c r="G65" s="23">
        <v>44.86</v>
      </c>
      <c r="H65" s="23">
        <v>573.072</v>
      </c>
      <c r="I65" s="23">
        <v>293.58699999999999</v>
      </c>
      <c r="J65" s="23">
        <v>666.30200000000002</v>
      </c>
      <c r="K65" s="23">
        <v>306.82100000000003</v>
      </c>
      <c r="L65" s="23">
        <v>337.69600000000003</v>
      </c>
      <c r="M65" s="23">
        <v>381.13099999999997</v>
      </c>
      <c r="N65" s="23">
        <v>882.10299999999995</v>
      </c>
      <c r="O65" s="23">
        <v>290.94600000000003</v>
      </c>
      <c r="P65" s="23">
        <v>336.75099999999998</v>
      </c>
      <c r="Q65" s="23">
        <v>1641.692</v>
      </c>
      <c r="R65" s="23">
        <v>411.50400000000002</v>
      </c>
      <c r="S65" s="23">
        <v>268.86900000000003</v>
      </c>
      <c r="T65" s="23">
        <v>498.16699999999997</v>
      </c>
      <c r="U65" s="23">
        <v>1857.6279999999999</v>
      </c>
      <c r="V65" s="23">
        <v>52.295000000000002</v>
      </c>
      <c r="W65" s="23">
        <v>566.65200000000004</v>
      </c>
      <c r="X65" s="23">
        <v>2215.1419999999998</v>
      </c>
      <c r="Y65" s="23">
        <v>4810.8720000000003</v>
      </c>
      <c r="Z65" s="23">
        <v>4877.7030000000004</v>
      </c>
      <c r="AA65" s="23">
        <v>4571.3320000000003</v>
      </c>
      <c r="AB65" s="23">
        <v>428.47500000000002</v>
      </c>
      <c r="AC65" s="23">
        <v>245.49199999999999</v>
      </c>
      <c r="AD65" s="23">
        <v>733.44500000000005</v>
      </c>
      <c r="AE65" s="23">
        <v>822.19500000000005</v>
      </c>
      <c r="AF65" s="23">
        <v>1910.9179999999999</v>
      </c>
      <c r="AG65" s="23">
        <v>4611.3119999999999</v>
      </c>
      <c r="AH65" s="23">
        <v>3496.8249999999998</v>
      </c>
      <c r="AI65" s="23">
        <v>1378.731</v>
      </c>
      <c r="AJ65" s="23">
        <v>410.90300000000002</v>
      </c>
      <c r="AK65" s="23">
        <v>710.86</v>
      </c>
      <c r="AL65" s="23">
        <v>2208.011</v>
      </c>
      <c r="AM65" s="23">
        <v>0</v>
      </c>
    </row>
    <row r="66" spans="1:39" ht="21" x14ac:dyDescent="0.25">
      <c r="A66" s="113" t="s">
        <v>131</v>
      </c>
      <c r="B66" s="22" t="s">
        <v>82</v>
      </c>
      <c r="C66" s="21" t="s">
        <v>8</v>
      </c>
      <c r="D66" s="24">
        <v>126.873</v>
      </c>
      <c r="E66" s="24">
        <v>28.433</v>
      </c>
      <c r="F66" s="24">
        <v>48.518000000000001</v>
      </c>
      <c r="G66" s="24">
        <v>7.67</v>
      </c>
      <c r="H66" s="24">
        <v>346.89</v>
      </c>
      <c r="I66" s="24">
        <v>174.29499999999999</v>
      </c>
      <c r="J66" s="24">
        <v>183.66399999999999</v>
      </c>
      <c r="K66" s="24">
        <v>213.15899999999999</v>
      </c>
      <c r="L66" s="24">
        <v>0.97199999999999998</v>
      </c>
      <c r="M66" s="24">
        <v>609.65899999999999</v>
      </c>
      <c r="N66" s="24">
        <v>371.63200000000001</v>
      </c>
      <c r="O66" s="24">
        <v>198.60400000000001</v>
      </c>
      <c r="P66" s="24">
        <v>264.601</v>
      </c>
      <c r="Q66" s="24">
        <v>767.779</v>
      </c>
      <c r="R66" s="24">
        <v>174.376</v>
      </c>
      <c r="S66" s="24">
        <v>477.26900000000001</v>
      </c>
      <c r="T66" s="24">
        <v>375.02300000000002</v>
      </c>
      <c r="U66" s="24">
        <v>441.45600000000002</v>
      </c>
      <c r="V66" s="24">
        <v>22.748999999999999</v>
      </c>
      <c r="W66" s="24">
        <v>473.976</v>
      </c>
      <c r="X66" s="24">
        <v>593.66999999999996</v>
      </c>
      <c r="Y66" s="24">
        <v>1110.087</v>
      </c>
      <c r="Z66" s="24">
        <v>2738.8290000000002</v>
      </c>
      <c r="AA66" s="24">
        <v>1211.116</v>
      </c>
      <c r="AB66" s="24">
        <v>562.68200000000002</v>
      </c>
      <c r="AC66" s="24">
        <v>199.93100000000001</v>
      </c>
      <c r="AD66" s="24">
        <v>218.001</v>
      </c>
      <c r="AE66" s="24">
        <v>467.21699999999998</v>
      </c>
      <c r="AF66" s="24">
        <v>910.08399999999995</v>
      </c>
      <c r="AG66" s="24">
        <v>140.96600000000001</v>
      </c>
      <c r="AH66" s="24">
        <v>2311.4540000000002</v>
      </c>
      <c r="AI66" s="24">
        <v>1529.377</v>
      </c>
      <c r="AJ66" s="24">
        <v>1785.309</v>
      </c>
      <c r="AK66" s="24">
        <v>1575.174</v>
      </c>
      <c r="AL66" s="24">
        <v>541.17200000000003</v>
      </c>
      <c r="AM66" s="24">
        <v>31.5</v>
      </c>
    </row>
    <row r="67" spans="1:39" ht="21" x14ac:dyDescent="0.25">
      <c r="A67" s="114"/>
      <c r="B67" s="22" t="s">
        <v>83</v>
      </c>
      <c r="C67" s="21" t="s">
        <v>8</v>
      </c>
      <c r="D67" s="23">
        <v>-267.93599999999998</v>
      </c>
      <c r="E67" s="23">
        <v>-4.4660000000000002</v>
      </c>
      <c r="F67" s="23">
        <v>0.51900000000000002</v>
      </c>
      <c r="G67" s="23">
        <v>0.95199999999999996</v>
      </c>
      <c r="H67" s="23">
        <v>3.7330000000000001</v>
      </c>
      <c r="I67" s="23">
        <v>0.48799999999999999</v>
      </c>
      <c r="J67" s="23">
        <v>-3.1309999999999998</v>
      </c>
      <c r="K67" s="23">
        <v>1.833</v>
      </c>
      <c r="L67" s="23">
        <v>2.7E-2</v>
      </c>
      <c r="M67" s="23">
        <v>6.7030000000000003</v>
      </c>
      <c r="N67" s="23">
        <v>-2.3639999999999999</v>
      </c>
      <c r="O67" s="23">
        <v>5.7880000000000003</v>
      </c>
      <c r="P67" s="23">
        <v>6.9790000000000001</v>
      </c>
      <c r="Q67" s="23">
        <v>-5.4749999999999996</v>
      </c>
      <c r="R67" s="23">
        <v>-3.9129999999999998</v>
      </c>
      <c r="S67" s="23">
        <v>-4.742</v>
      </c>
      <c r="T67" s="23">
        <v>-4.3129999999999997</v>
      </c>
      <c r="U67" s="23">
        <v>-0.80100000000000005</v>
      </c>
      <c r="V67" s="23">
        <v>-0.79300000000000004</v>
      </c>
      <c r="W67" s="23">
        <v>-9.0730000000000004</v>
      </c>
      <c r="X67" s="23">
        <v>66.760999999999996</v>
      </c>
      <c r="Y67" s="23">
        <v>5.407</v>
      </c>
      <c r="Z67" s="23">
        <v>22.718</v>
      </c>
      <c r="AA67" s="23">
        <v>-13.226000000000001</v>
      </c>
      <c r="AB67" s="23">
        <v>0.61699999999999999</v>
      </c>
      <c r="AC67" s="23">
        <v>-3.778</v>
      </c>
      <c r="AD67" s="23">
        <v>0.54500000000000004</v>
      </c>
      <c r="AE67" s="23">
        <v>-6.9450000000000003</v>
      </c>
      <c r="AF67" s="23">
        <v>38.689</v>
      </c>
      <c r="AG67" s="23">
        <v>72.245999999999995</v>
      </c>
      <c r="AH67" s="23">
        <v>19.504999999999999</v>
      </c>
      <c r="AI67" s="23">
        <v>5.9550000000000001</v>
      </c>
      <c r="AJ67" s="23">
        <v>-19.026</v>
      </c>
      <c r="AK67" s="23">
        <v>-21.648</v>
      </c>
      <c r="AL67" s="23">
        <v>55.338000000000001</v>
      </c>
      <c r="AM67" s="23">
        <v>0</v>
      </c>
    </row>
    <row r="68" spans="1:39" ht="21" x14ac:dyDescent="0.25">
      <c r="A68" s="115"/>
      <c r="B68" s="22" t="s">
        <v>84</v>
      </c>
      <c r="C68" s="21" t="s">
        <v>8</v>
      </c>
      <c r="D68" s="24">
        <v>1013.3630000000001</v>
      </c>
      <c r="E68" s="24">
        <v>6.4329999999999998</v>
      </c>
      <c r="F68" s="24">
        <v>52.063000000000002</v>
      </c>
      <c r="G68" s="24">
        <v>7.5780000000000003</v>
      </c>
      <c r="H68" s="24">
        <v>218.77699999999999</v>
      </c>
      <c r="I68" s="24">
        <v>80.117000000000004</v>
      </c>
      <c r="J68" s="24">
        <v>118.46599999999999</v>
      </c>
      <c r="K68" s="24">
        <v>144.108</v>
      </c>
      <c r="L68" s="24">
        <v>0.10100000000000001</v>
      </c>
      <c r="M68" s="24">
        <v>860.73800000000006</v>
      </c>
      <c r="N68" s="24">
        <v>227.13200000000001</v>
      </c>
      <c r="O68" s="24">
        <v>121.508</v>
      </c>
      <c r="P68" s="24">
        <v>182.92</v>
      </c>
      <c r="Q68" s="24">
        <v>414.49700000000001</v>
      </c>
      <c r="R68" s="24">
        <v>113.23699999999999</v>
      </c>
      <c r="S68" s="24">
        <v>313.47300000000001</v>
      </c>
      <c r="T68" s="24">
        <v>184.39</v>
      </c>
      <c r="U68" s="24">
        <v>306.64400000000001</v>
      </c>
      <c r="V68" s="24">
        <v>10.244999999999999</v>
      </c>
      <c r="W68" s="24">
        <v>210.797</v>
      </c>
      <c r="X68" s="24">
        <v>687.37</v>
      </c>
      <c r="Y68" s="24">
        <v>928.00599999999997</v>
      </c>
      <c r="Z68" s="24">
        <v>1601.5530000000001</v>
      </c>
      <c r="AA68" s="24">
        <v>1088.6099999999999</v>
      </c>
      <c r="AB68" s="24">
        <v>283.601</v>
      </c>
      <c r="AC68" s="24">
        <v>61.747</v>
      </c>
      <c r="AD68" s="24">
        <v>354.75400000000002</v>
      </c>
      <c r="AE68" s="24">
        <v>262.62799999999999</v>
      </c>
      <c r="AF68" s="24">
        <v>571.52700000000004</v>
      </c>
      <c r="AG68" s="24">
        <v>2714.0880000000002</v>
      </c>
      <c r="AH68" s="24">
        <v>1344.6410000000001</v>
      </c>
      <c r="AI68" s="24">
        <v>634.76900000000001</v>
      </c>
      <c r="AJ68" s="24">
        <v>251.517</v>
      </c>
      <c r="AK68" s="24">
        <v>338.07499999999999</v>
      </c>
      <c r="AL68" s="24">
        <v>353.79</v>
      </c>
      <c r="AM68" s="24">
        <v>0</v>
      </c>
    </row>
    <row r="69" spans="1:39" ht="21" x14ac:dyDescent="0.25">
      <c r="A69" s="113" t="s">
        <v>130</v>
      </c>
      <c r="B69" s="22" t="s">
        <v>82</v>
      </c>
      <c r="C69" s="21" t="s">
        <v>8</v>
      </c>
      <c r="D69" s="23">
        <v>5339.24</v>
      </c>
      <c r="E69" s="23">
        <v>240.648</v>
      </c>
      <c r="F69" s="23">
        <v>966.81700000000001</v>
      </c>
      <c r="G69" s="23">
        <v>51.131</v>
      </c>
      <c r="H69" s="23">
        <v>14399.262000000001</v>
      </c>
      <c r="I69" s="23">
        <v>3903.3510000000001</v>
      </c>
      <c r="J69" s="23">
        <v>1561.4380000000001</v>
      </c>
      <c r="K69" s="23">
        <v>4090.7730000000001</v>
      </c>
      <c r="L69" s="23">
        <v>3039.8380000000002</v>
      </c>
      <c r="M69" s="23">
        <v>8265.7950000000001</v>
      </c>
      <c r="N69" s="23">
        <v>3888.0390000000002</v>
      </c>
      <c r="O69" s="23">
        <v>3665.328</v>
      </c>
      <c r="P69" s="23">
        <v>4322.8599999999997</v>
      </c>
      <c r="Q69" s="23">
        <v>7564.7849999999999</v>
      </c>
      <c r="R69" s="23">
        <v>1912.5840000000001</v>
      </c>
      <c r="S69" s="23">
        <v>2847.2510000000002</v>
      </c>
      <c r="T69" s="23">
        <v>6387.6239999999998</v>
      </c>
      <c r="U69" s="23">
        <v>8455.5020000000004</v>
      </c>
      <c r="V69" s="23">
        <v>3317.6280000000002</v>
      </c>
      <c r="W69" s="23">
        <v>6750.4309999999996</v>
      </c>
      <c r="X69" s="23">
        <v>11375.191000000001</v>
      </c>
      <c r="Y69" s="23">
        <v>30622.271000000001</v>
      </c>
      <c r="Z69" s="23">
        <v>78153.312999999995</v>
      </c>
      <c r="AA69" s="23">
        <v>27160.449000000001</v>
      </c>
      <c r="AB69" s="23">
        <v>34242.980000000003</v>
      </c>
      <c r="AC69" s="23">
        <v>6578.3549999999996</v>
      </c>
      <c r="AD69" s="23">
        <v>4208.6189999999997</v>
      </c>
      <c r="AE69" s="23">
        <v>12857.812</v>
      </c>
      <c r="AF69" s="23">
        <v>23197.249</v>
      </c>
      <c r="AG69" s="23">
        <v>4505.6260000000002</v>
      </c>
      <c r="AH69" s="23">
        <v>60845.470999999998</v>
      </c>
      <c r="AI69" s="23">
        <v>54256.705000000002</v>
      </c>
      <c r="AJ69" s="23">
        <v>50176.737000000001</v>
      </c>
      <c r="AK69" s="23">
        <v>56091.44</v>
      </c>
      <c r="AL69" s="23">
        <v>19922.588</v>
      </c>
      <c r="AM69" s="23">
        <v>10288.799999999999</v>
      </c>
    </row>
    <row r="70" spans="1:39" ht="21" x14ac:dyDescent="0.25">
      <c r="A70" s="114"/>
      <c r="B70" s="22" t="s">
        <v>83</v>
      </c>
      <c r="C70" s="21" t="s">
        <v>8</v>
      </c>
      <c r="D70" s="24">
        <v>-6442.7960000000003</v>
      </c>
      <c r="E70" s="24">
        <v>-8.1329999999999991</v>
      </c>
      <c r="F70" s="24">
        <v>3.0990000000000002</v>
      </c>
      <c r="G70" s="24">
        <v>6.3479999999999999</v>
      </c>
      <c r="H70" s="24">
        <v>100.431</v>
      </c>
      <c r="I70" s="24">
        <v>13.728</v>
      </c>
      <c r="J70" s="24">
        <v>11.022</v>
      </c>
      <c r="K70" s="24">
        <v>62.463000000000001</v>
      </c>
      <c r="L70" s="24">
        <v>359.005</v>
      </c>
      <c r="M70" s="24">
        <v>69.069999999999993</v>
      </c>
      <c r="N70" s="24">
        <v>27.472999999999999</v>
      </c>
      <c r="O70" s="24">
        <v>88.64</v>
      </c>
      <c r="P70" s="24">
        <v>21.388999999999999</v>
      </c>
      <c r="Q70" s="24">
        <v>24.135999999999999</v>
      </c>
      <c r="R70" s="24">
        <v>-5.5430000000000001</v>
      </c>
      <c r="S70" s="24">
        <v>4.859</v>
      </c>
      <c r="T70" s="24">
        <v>-4.7549999999999999</v>
      </c>
      <c r="U70" s="24">
        <v>2.74</v>
      </c>
      <c r="V70" s="24">
        <v>-84.816000000000003</v>
      </c>
      <c r="W70" s="24">
        <v>-23.556999999999999</v>
      </c>
      <c r="X70" s="24">
        <v>813.34</v>
      </c>
      <c r="Y70" s="24">
        <v>2129.933</v>
      </c>
      <c r="Z70" s="24">
        <v>839.90899999999999</v>
      </c>
      <c r="AA70" s="24">
        <v>228.64099999999999</v>
      </c>
      <c r="AB70" s="24">
        <v>400.44900000000001</v>
      </c>
      <c r="AC70" s="24">
        <v>45.497</v>
      </c>
      <c r="AD70" s="24">
        <v>524.88699999999994</v>
      </c>
      <c r="AE70" s="24">
        <v>-26.148</v>
      </c>
      <c r="AF70" s="24">
        <v>3178.2089999999998</v>
      </c>
      <c r="AG70" s="24">
        <v>9565.8240000000005</v>
      </c>
      <c r="AH70" s="24">
        <v>16.728999999999999</v>
      </c>
      <c r="AI70" s="24">
        <v>326.77199999999999</v>
      </c>
      <c r="AJ70" s="24">
        <v>-15.859</v>
      </c>
      <c r="AK70" s="24">
        <v>-165.10400000000001</v>
      </c>
      <c r="AL70" s="24">
        <v>142.22200000000001</v>
      </c>
      <c r="AM70" s="24">
        <v>0</v>
      </c>
    </row>
    <row r="71" spans="1:39" ht="21" x14ac:dyDescent="0.25">
      <c r="A71" s="115"/>
      <c r="B71" s="22" t="s">
        <v>84</v>
      </c>
      <c r="C71" s="21" t="s">
        <v>8</v>
      </c>
      <c r="D71" s="23">
        <v>31342.557000000001</v>
      </c>
      <c r="E71" s="23">
        <v>76.584999999999994</v>
      </c>
      <c r="F71" s="23">
        <v>1110.4839999999999</v>
      </c>
      <c r="G71" s="23">
        <v>50.52</v>
      </c>
      <c r="H71" s="23">
        <v>16572.207999999999</v>
      </c>
      <c r="I71" s="23">
        <v>2386.721</v>
      </c>
      <c r="J71" s="23">
        <v>563.54</v>
      </c>
      <c r="K71" s="23">
        <v>2618.5630000000001</v>
      </c>
      <c r="L71" s="23">
        <v>-204.84399999999999</v>
      </c>
      <c r="M71" s="23">
        <v>11377.135</v>
      </c>
      <c r="N71" s="23">
        <v>2565.6880000000001</v>
      </c>
      <c r="O71" s="23">
        <v>2028.5319999999999</v>
      </c>
      <c r="P71" s="23">
        <v>4153.2520000000004</v>
      </c>
      <c r="Q71" s="23">
        <v>3505.8789999999999</v>
      </c>
      <c r="R71" s="23">
        <v>1456.6590000000001</v>
      </c>
      <c r="S71" s="23">
        <v>2544.4899999999998</v>
      </c>
      <c r="T71" s="23">
        <v>5211.0309999999999</v>
      </c>
      <c r="U71" s="23">
        <v>4999.9579999999996</v>
      </c>
      <c r="V71" s="23">
        <v>4075.7869999999998</v>
      </c>
      <c r="W71" s="23">
        <v>5595.6260000000002</v>
      </c>
      <c r="X71" s="23">
        <v>26580.069</v>
      </c>
      <c r="Y71" s="23">
        <v>28163.895</v>
      </c>
      <c r="Z71" s="23">
        <v>50157.578000000001</v>
      </c>
      <c r="AA71" s="23">
        <v>25052.909</v>
      </c>
      <c r="AB71" s="23">
        <v>37333.171000000002</v>
      </c>
      <c r="AC71" s="23">
        <v>2347.1489999999999</v>
      </c>
      <c r="AD71" s="23">
        <v>12713.894</v>
      </c>
      <c r="AE71" s="23">
        <v>6318.1350000000002</v>
      </c>
      <c r="AF71" s="23">
        <v>16793.841</v>
      </c>
      <c r="AG71" s="23">
        <v>108397.45</v>
      </c>
      <c r="AH71" s="23">
        <v>25600.6</v>
      </c>
      <c r="AI71" s="23">
        <v>16712.124</v>
      </c>
      <c r="AJ71" s="23">
        <v>13459.123</v>
      </c>
      <c r="AK71" s="23">
        <v>13741.263999999999</v>
      </c>
      <c r="AL71" s="23">
        <v>13659.89</v>
      </c>
      <c r="AM71" s="23">
        <v>0</v>
      </c>
    </row>
    <row r="72" spans="1:39" ht="21" x14ac:dyDescent="0.25">
      <c r="A72" s="113" t="s">
        <v>129</v>
      </c>
      <c r="B72" s="22" t="s">
        <v>82</v>
      </c>
      <c r="C72" s="21" t="s">
        <v>8</v>
      </c>
      <c r="D72" s="24">
        <v>2357.4259999999999</v>
      </c>
      <c r="E72" s="24">
        <v>131.08099999999999</v>
      </c>
      <c r="F72" s="24">
        <v>318.61599999999999</v>
      </c>
      <c r="G72" s="24">
        <v>27.507000000000001</v>
      </c>
      <c r="H72" s="24">
        <v>2771.5680000000002</v>
      </c>
      <c r="I72" s="24">
        <v>355.75799999999998</v>
      </c>
      <c r="J72" s="24">
        <v>1608.989</v>
      </c>
      <c r="K72" s="24">
        <v>2713.8159999999998</v>
      </c>
      <c r="L72" s="24">
        <v>126.782</v>
      </c>
      <c r="M72" s="24">
        <v>2352.2860000000001</v>
      </c>
      <c r="N72" s="24">
        <v>1209.934</v>
      </c>
      <c r="O72" s="24">
        <v>1005.798</v>
      </c>
      <c r="P72" s="24">
        <v>1851.8040000000001</v>
      </c>
      <c r="Q72" s="24">
        <v>3642.4670000000001</v>
      </c>
      <c r="R72" s="24">
        <v>959.99599999999998</v>
      </c>
      <c r="S72" s="24">
        <v>2047.1379999999999</v>
      </c>
      <c r="T72" s="24">
        <v>4645.2560000000003</v>
      </c>
      <c r="U72" s="24">
        <v>5641.8770000000004</v>
      </c>
      <c r="V72" s="24">
        <v>1215.3620000000001</v>
      </c>
      <c r="W72" s="24">
        <v>2275.2600000000002</v>
      </c>
      <c r="X72" s="24">
        <v>3143.73</v>
      </c>
      <c r="Y72" s="24">
        <v>17429.246999999999</v>
      </c>
      <c r="Z72" s="24">
        <v>29421.761999999999</v>
      </c>
      <c r="AA72" s="24">
        <v>12475.38</v>
      </c>
      <c r="AB72" s="24">
        <v>5730.8410000000003</v>
      </c>
      <c r="AC72" s="24">
        <v>6333.9920000000002</v>
      </c>
      <c r="AD72" s="24">
        <v>1634.4939999999999</v>
      </c>
      <c r="AE72" s="24">
        <v>10371.013999999999</v>
      </c>
      <c r="AF72" s="24">
        <v>7220.3280000000004</v>
      </c>
      <c r="AG72" s="24">
        <v>3517.482</v>
      </c>
      <c r="AH72" s="24">
        <v>30149.315999999999</v>
      </c>
      <c r="AI72" s="24">
        <v>13934.083000000001</v>
      </c>
      <c r="AJ72" s="24">
        <v>18532.106</v>
      </c>
      <c r="AK72" s="24">
        <v>38108.51</v>
      </c>
      <c r="AL72" s="24">
        <v>8240.5120000000006</v>
      </c>
      <c r="AM72" s="24">
        <v>191</v>
      </c>
    </row>
    <row r="73" spans="1:39" ht="21" x14ac:dyDescent="0.25">
      <c r="A73" s="114"/>
      <c r="B73" s="22" t="s">
        <v>83</v>
      </c>
      <c r="C73" s="21" t="s">
        <v>8</v>
      </c>
      <c r="D73" s="23">
        <v>-634.37</v>
      </c>
      <c r="E73" s="23">
        <v>11.763999999999999</v>
      </c>
      <c r="F73" s="23">
        <v>25.366</v>
      </c>
      <c r="G73" s="23">
        <v>3.415</v>
      </c>
      <c r="H73" s="23">
        <v>448.42500000000001</v>
      </c>
      <c r="I73" s="23">
        <v>65.915999999999997</v>
      </c>
      <c r="J73" s="23">
        <v>205.75399999999999</v>
      </c>
      <c r="K73" s="23">
        <v>442.49099999999999</v>
      </c>
      <c r="L73" s="23">
        <v>23.748999999999999</v>
      </c>
      <c r="M73" s="23">
        <v>392.54899999999998</v>
      </c>
      <c r="N73" s="23">
        <v>179.63499999999999</v>
      </c>
      <c r="O73" s="23">
        <v>174.59899999999999</v>
      </c>
      <c r="P73" s="23">
        <v>308.32400000000001</v>
      </c>
      <c r="Q73" s="23">
        <v>642.40499999999997</v>
      </c>
      <c r="R73" s="23">
        <v>165.767</v>
      </c>
      <c r="S73" s="23">
        <v>340.25400000000002</v>
      </c>
      <c r="T73" s="23">
        <v>782.56100000000004</v>
      </c>
      <c r="U73" s="23">
        <v>942.92200000000003</v>
      </c>
      <c r="V73" s="23">
        <v>193.983</v>
      </c>
      <c r="W73" s="23">
        <v>402.303</v>
      </c>
      <c r="X73" s="23">
        <v>1734.905</v>
      </c>
      <c r="Y73" s="23">
        <v>3169.5189999999998</v>
      </c>
      <c r="Z73" s="23">
        <v>5097.1289999999999</v>
      </c>
      <c r="AA73" s="23">
        <v>1988.22</v>
      </c>
      <c r="AB73" s="23">
        <v>997.26800000000003</v>
      </c>
      <c r="AC73" s="23">
        <v>-290.81400000000002</v>
      </c>
      <c r="AD73" s="23">
        <v>276.71199999999999</v>
      </c>
      <c r="AE73" s="23">
        <v>1807.952</v>
      </c>
      <c r="AF73" s="23">
        <v>1855.8119999999999</v>
      </c>
      <c r="AG73" s="23">
        <v>3577</v>
      </c>
      <c r="AH73" s="23">
        <v>3785.317</v>
      </c>
      <c r="AI73" s="23">
        <v>2312.7530000000002</v>
      </c>
      <c r="AJ73" s="23">
        <v>3435.3339999999998</v>
      </c>
      <c r="AK73" s="23">
        <v>7273.5630000000001</v>
      </c>
      <c r="AL73" s="23">
        <v>962.70100000000002</v>
      </c>
      <c r="AM73" s="23">
        <v>0</v>
      </c>
    </row>
    <row r="74" spans="1:39" ht="21" x14ac:dyDescent="0.25">
      <c r="A74" s="115"/>
      <c r="B74" s="22" t="s">
        <v>84</v>
      </c>
      <c r="C74" s="21" t="s">
        <v>8</v>
      </c>
      <c r="D74" s="24">
        <v>4265.0439999999999</v>
      </c>
      <c r="E74" s="24">
        <v>16.655000000000001</v>
      </c>
      <c r="F74" s="24">
        <v>1299.4179999999999</v>
      </c>
      <c r="G74" s="24">
        <v>27.178000000000001</v>
      </c>
      <c r="H74" s="24">
        <v>1927.7070000000001</v>
      </c>
      <c r="I74" s="24">
        <v>116.926</v>
      </c>
      <c r="J74" s="24">
        <v>868.75699999999995</v>
      </c>
      <c r="K74" s="24">
        <v>2036.2929999999999</v>
      </c>
      <c r="L74" s="24">
        <v>723.06899999999996</v>
      </c>
      <c r="M74" s="24">
        <v>6491.0649999999996</v>
      </c>
      <c r="N74" s="24">
        <v>532.33100000000002</v>
      </c>
      <c r="O74" s="24">
        <v>513.50300000000004</v>
      </c>
      <c r="P74" s="24">
        <v>1264.5719999999999</v>
      </c>
      <c r="Q74" s="24">
        <v>1716.827</v>
      </c>
      <c r="R74" s="24">
        <v>2142.0369999999998</v>
      </c>
      <c r="S74" s="24">
        <v>420.00799999999998</v>
      </c>
      <c r="T74" s="24">
        <v>3044.3829999999998</v>
      </c>
      <c r="U74" s="24">
        <v>3752.3009999999999</v>
      </c>
      <c r="V74" s="24">
        <v>1489.9549999999999</v>
      </c>
      <c r="W74" s="24">
        <v>966.33699999999999</v>
      </c>
      <c r="X74" s="24">
        <v>7648.4650000000001</v>
      </c>
      <c r="Y74" s="24">
        <v>4829.2340000000004</v>
      </c>
      <c r="Z74" s="24">
        <v>13082.808999999999</v>
      </c>
      <c r="AA74" s="24">
        <v>9517.1</v>
      </c>
      <c r="AB74" s="24">
        <v>1261.3910000000001</v>
      </c>
      <c r="AC74" s="24">
        <v>5907.8220000000001</v>
      </c>
      <c r="AD74" s="24">
        <v>3236.895</v>
      </c>
      <c r="AE74" s="24">
        <v>4585.433</v>
      </c>
      <c r="AF74" s="24">
        <v>11341.159</v>
      </c>
      <c r="AG74" s="24">
        <v>29810.918000000001</v>
      </c>
      <c r="AH74" s="24">
        <v>15443.666999999999</v>
      </c>
      <c r="AI74" s="24">
        <v>4674.7640000000001</v>
      </c>
      <c r="AJ74" s="24">
        <v>2264.4609999999998</v>
      </c>
      <c r="AK74" s="24">
        <v>3174.7260000000001</v>
      </c>
      <c r="AL74" s="24">
        <v>3812.1880000000001</v>
      </c>
      <c r="AM74" s="24">
        <v>0</v>
      </c>
    </row>
    <row r="75" spans="1:39" ht="21" x14ac:dyDescent="0.25">
      <c r="A75" s="113" t="s">
        <v>128</v>
      </c>
      <c r="B75" s="22" t="s">
        <v>82</v>
      </c>
      <c r="C75" s="21" t="s">
        <v>8</v>
      </c>
      <c r="D75" s="23">
        <v>7413.3389999999999</v>
      </c>
      <c r="E75" s="23">
        <v>2809.7269999999999</v>
      </c>
      <c r="F75" s="23">
        <v>2381.56</v>
      </c>
      <c r="G75" s="23">
        <v>1695.34</v>
      </c>
      <c r="H75" s="23">
        <v>27433.323</v>
      </c>
      <c r="I75" s="23">
        <v>5906.7110000000002</v>
      </c>
      <c r="J75" s="23">
        <v>2278.2829999999999</v>
      </c>
      <c r="K75" s="23">
        <v>9654.8289999999997</v>
      </c>
      <c r="L75" s="23">
        <v>3181.9380000000001</v>
      </c>
      <c r="M75" s="23">
        <v>16251.985000000001</v>
      </c>
      <c r="N75" s="23">
        <v>9958.5949999999993</v>
      </c>
      <c r="O75" s="23">
        <v>5343.6980000000003</v>
      </c>
      <c r="P75" s="23">
        <v>3663.739</v>
      </c>
      <c r="Q75" s="23">
        <v>19051.941999999999</v>
      </c>
      <c r="R75" s="23">
        <v>9513.7129999999997</v>
      </c>
      <c r="S75" s="23">
        <v>5518.5789999999997</v>
      </c>
      <c r="T75" s="23">
        <v>12987.161</v>
      </c>
      <c r="U75" s="23">
        <v>14395.539000000001</v>
      </c>
      <c r="V75" s="23">
        <v>10765.63</v>
      </c>
      <c r="W75" s="23">
        <v>14415.483</v>
      </c>
      <c r="X75" s="23">
        <v>24007.449000000001</v>
      </c>
      <c r="Y75" s="23">
        <v>77927.523000000001</v>
      </c>
      <c r="Z75" s="23">
        <v>177011.823</v>
      </c>
      <c r="AA75" s="23">
        <v>77444.254000000001</v>
      </c>
      <c r="AB75" s="23">
        <v>50052.286</v>
      </c>
      <c r="AC75" s="23">
        <v>23059.29</v>
      </c>
      <c r="AD75" s="23">
        <v>22948.798999999999</v>
      </c>
      <c r="AE75" s="23">
        <v>50920.673999999999</v>
      </c>
      <c r="AF75" s="23">
        <v>100830.29</v>
      </c>
      <c r="AG75" s="23">
        <v>19929.484</v>
      </c>
      <c r="AH75" s="23">
        <v>186381.31</v>
      </c>
      <c r="AI75" s="23">
        <v>89900.501999999993</v>
      </c>
      <c r="AJ75" s="23">
        <v>134724.217</v>
      </c>
      <c r="AK75" s="23">
        <v>147082.33799999999</v>
      </c>
      <c r="AL75" s="23">
        <v>46832.006000000001</v>
      </c>
      <c r="AM75" s="23">
        <v>10113.6</v>
      </c>
    </row>
    <row r="76" spans="1:39" ht="21" x14ac:dyDescent="0.25">
      <c r="A76" s="114"/>
      <c r="B76" s="22" t="s">
        <v>83</v>
      </c>
      <c r="C76" s="21" t="s">
        <v>8</v>
      </c>
      <c r="D76" s="24">
        <v>-2752.386</v>
      </c>
      <c r="E76" s="24">
        <v>136.96100000000001</v>
      </c>
      <c r="F76" s="24">
        <v>163.00700000000001</v>
      </c>
      <c r="G76" s="24">
        <v>210.47900000000001</v>
      </c>
      <c r="H76" s="24">
        <v>297.63799999999998</v>
      </c>
      <c r="I76" s="24">
        <v>44.491999999999997</v>
      </c>
      <c r="J76" s="24">
        <v>82.846999999999994</v>
      </c>
      <c r="K76" s="24">
        <v>256.214</v>
      </c>
      <c r="L76" s="24">
        <v>121.202</v>
      </c>
      <c r="M76" s="24">
        <v>153.422</v>
      </c>
      <c r="N76" s="24">
        <v>204.05099999999999</v>
      </c>
      <c r="O76" s="24">
        <v>204.05199999999999</v>
      </c>
      <c r="P76" s="24">
        <v>142.68299999999999</v>
      </c>
      <c r="Q76" s="24">
        <v>401.96600000000001</v>
      </c>
      <c r="R76" s="24">
        <v>116.601</v>
      </c>
      <c r="S76" s="24">
        <v>88.984999999999999</v>
      </c>
      <c r="T76" s="24">
        <v>303.77499999999998</v>
      </c>
      <c r="U76" s="24">
        <v>176.435</v>
      </c>
      <c r="V76" s="24">
        <v>64.436999999999998</v>
      </c>
      <c r="W76" s="24">
        <v>265.41899999999998</v>
      </c>
      <c r="X76" s="24">
        <v>4214.4979999999996</v>
      </c>
      <c r="Y76" s="24">
        <v>1963.799</v>
      </c>
      <c r="Z76" s="24">
        <v>14512.159</v>
      </c>
      <c r="AA76" s="24">
        <v>2913.48</v>
      </c>
      <c r="AB76" s="24">
        <v>4010.442</v>
      </c>
      <c r="AC76" s="24">
        <v>-403.49900000000002</v>
      </c>
      <c r="AD76" s="24">
        <v>770.17600000000004</v>
      </c>
      <c r="AE76" s="24">
        <v>474.07299999999998</v>
      </c>
      <c r="AF76" s="24">
        <v>4266.6580000000004</v>
      </c>
      <c r="AG76" s="24">
        <v>-30.684000000000001</v>
      </c>
      <c r="AH76" s="24">
        <v>4076.415</v>
      </c>
      <c r="AI76" s="24">
        <v>2732.6390000000001</v>
      </c>
      <c r="AJ76" s="24">
        <v>575.33100000000002</v>
      </c>
      <c r="AK76" s="24">
        <v>599.87900000000002</v>
      </c>
      <c r="AL76" s="24">
        <v>1640.079</v>
      </c>
      <c r="AM76" s="24">
        <v>0</v>
      </c>
    </row>
    <row r="77" spans="1:39" ht="21" x14ac:dyDescent="0.25">
      <c r="A77" s="115"/>
      <c r="B77" s="22" t="s">
        <v>84</v>
      </c>
      <c r="C77" s="21" t="s">
        <v>8</v>
      </c>
      <c r="D77" s="23">
        <v>12516.147000000001</v>
      </c>
      <c r="E77" s="23">
        <v>20660.312000000002</v>
      </c>
      <c r="F77" s="23">
        <v>1688.3330000000001</v>
      </c>
      <c r="G77" s="23">
        <v>1675.0820000000001</v>
      </c>
      <c r="H77" s="23">
        <v>13560.939</v>
      </c>
      <c r="I77" s="23">
        <v>3726.5970000000002</v>
      </c>
      <c r="J77" s="23">
        <v>1366.97</v>
      </c>
      <c r="K77" s="23">
        <v>4495.2569999999996</v>
      </c>
      <c r="L77" s="23">
        <v>1397.66</v>
      </c>
      <c r="M77" s="23">
        <v>19901.893</v>
      </c>
      <c r="N77" s="23">
        <v>3338.4540000000002</v>
      </c>
      <c r="O77" s="23">
        <v>2042.05</v>
      </c>
      <c r="P77" s="23">
        <v>1845.6780000000001</v>
      </c>
      <c r="Q77" s="23">
        <v>6505.0919999999996</v>
      </c>
      <c r="R77" s="23">
        <v>2276.7860000000001</v>
      </c>
      <c r="S77" s="23">
        <v>2203.136</v>
      </c>
      <c r="T77" s="23">
        <v>2594.364</v>
      </c>
      <c r="U77" s="23">
        <v>6193.6260000000002</v>
      </c>
      <c r="V77" s="23">
        <v>5529.3329999999996</v>
      </c>
      <c r="W77" s="23">
        <v>9627.1980000000003</v>
      </c>
      <c r="X77" s="23">
        <v>41175.353000000003</v>
      </c>
      <c r="Y77" s="23">
        <v>76634.178</v>
      </c>
      <c r="Z77" s="23">
        <v>86896.517999999996</v>
      </c>
      <c r="AA77" s="23">
        <v>34975.567000000003</v>
      </c>
      <c r="AB77" s="23">
        <v>21776.671999999999</v>
      </c>
      <c r="AC77" s="23">
        <v>18814.11</v>
      </c>
      <c r="AD77" s="23">
        <v>22878.224999999999</v>
      </c>
      <c r="AE77" s="23">
        <v>14960.153</v>
      </c>
      <c r="AF77" s="23">
        <v>70213.451000000001</v>
      </c>
      <c r="AG77" s="23">
        <v>339902.8</v>
      </c>
      <c r="AH77" s="23">
        <v>125974.575</v>
      </c>
      <c r="AI77" s="23">
        <v>29680.76</v>
      </c>
      <c r="AJ77" s="23">
        <v>22712.552</v>
      </c>
      <c r="AK77" s="23">
        <v>42496.283000000003</v>
      </c>
      <c r="AL77" s="23">
        <v>46038.815000000002</v>
      </c>
      <c r="AM77" s="23">
        <v>0</v>
      </c>
    </row>
    <row r="78" spans="1:39" ht="21" x14ac:dyDescent="0.25">
      <c r="A78" s="113" t="s">
        <v>127</v>
      </c>
      <c r="B78" s="22" t="s">
        <v>82</v>
      </c>
      <c r="C78" s="21" t="s">
        <v>8</v>
      </c>
      <c r="D78" s="24">
        <v>450.34500000000003</v>
      </c>
      <c r="E78" s="24">
        <v>235.54499999999999</v>
      </c>
      <c r="F78" s="24">
        <v>173.67599999999999</v>
      </c>
      <c r="G78" s="24">
        <v>0.28399999999999997</v>
      </c>
      <c r="H78" s="24">
        <v>507.274</v>
      </c>
      <c r="I78" s="24">
        <v>484.88099999999997</v>
      </c>
      <c r="J78" s="24">
        <v>91.305000000000007</v>
      </c>
      <c r="K78" s="24">
        <v>102.057</v>
      </c>
      <c r="L78" s="24">
        <v>44.593000000000004</v>
      </c>
      <c r="M78" s="24">
        <v>267.88799999999998</v>
      </c>
      <c r="N78" s="24">
        <v>205.422</v>
      </c>
      <c r="O78" s="24">
        <v>185.733</v>
      </c>
      <c r="P78" s="24">
        <v>108.274</v>
      </c>
      <c r="Q78" s="24">
        <v>397.30599999999998</v>
      </c>
      <c r="R78" s="24">
        <v>100.18300000000001</v>
      </c>
      <c r="S78" s="24">
        <v>176.68199999999999</v>
      </c>
      <c r="T78" s="24">
        <v>244.53</v>
      </c>
      <c r="U78" s="24">
        <v>128.16800000000001</v>
      </c>
      <c r="V78" s="24">
        <v>40.704999999999998</v>
      </c>
      <c r="W78" s="24">
        <v>336.21800000000002</v>
      </c>
      <c r="X78" s="24">
        <v>847.85</v>
      </c>
      <c r="Y78" s="24">
        <v>821.28300000000002</v>
      </c>
      <c r="Z78" s="24">
        <v>2752.355</v>
      </c>
      <c r="AA78" s="24">
        <v>1203.4649999999999</v>
      </c>
      <c r="AB78" s="24">
        <v>737.37599999999998</v>
      </c>
      <c r="AC78" s="24">
        <v>263.37200000000001</v>
      </c>
      <c r="AD78" s="24">
        <v>348.59899999999999</v>
      </c>
      <c r="AE78" s="24">
        <v>684.92200000000003</v>
      </c>
      <c r="AF78" s="24">
        <v>1068.0650000000001</v>
      </c>
      <c r="AG78" s="24">
        <v>208.678</v>
      </c>
      <c r="AH78" s="24">
        <v>1656.952</v>
      </c>
      <c r="AI78" s="24">
        <v>2335.4760000000001</v>
      </c>
      <c r="AJ78" s="24">
        <v>1473.605</v>
      </c>
      <c r="AK78" s="24">
        <v>1269.1659999999999</v>
      </c>
      <c r="AL78" s="24">
        <v>458.012</v>
      </c>
      <c r="AM78" s="24">
        <v>68.099999999999994</v>
      </c>
    </row>
    <row r="79" spans="1:39" ht="21" x14ac:dyDescent="0.25">
      <c r="A79" s="114"/>
      <c r="B79" s="22" t="s">
        <v>83</v>
      </c>
      <c r="C79" s="21" t="s">
        <v>8</v>
      </c>
      <c r="D79" s="23">
        <v>-922.11900000000003</v>
      </c>
      <c r="E79" s="23">
        <v>0.751</v>
      </c>
      <c r="F79" s="23">
        <v>1.4650000000000001</v>
      </c>
      <c r="G79" s="23">
        <v>3.5000000000000003E-2</v>
      </c>
      <c r="H79" s="23">
        <v>9.6229999999999993</v>
      </c>
      <c r="I79" s="23">
        <v>1.556</v>
      </c>
      <c r="J79" s="23">
        <v>0.69599999999999995</v>
      </c>
      <c r="K79" s="23">
        <v>1.4339999999999999</v>
      </c>
      <c r="L79" s="23">
        <v>2.0219999999999998</v>
      </c>
      <c r="M79" s="23">
        <v>6.891</v>
      </c>
      <c r="N79" s="23">
        <v>1.7150000000000001</v>
      </c>
      <c r="O79" s="23">
        <v>7.0460000000000003</v>
      </c>
      <c r="P79" s="23">
        <v>1.8859999999999999</v>
      </c>
      <c r="Q79" s="23">
        <v>4.1459999999999999</v>
      </c>
      <c r="R79" s="23">
        <v>-5.5E-2</v>
      </c>
      <c r="S79" s="23">
        <v>1.8640000000000001</v>
      </c>
      <c r="T79" s="23">
        <v>2.536</v>
      </c>
      <c r="U79" s="23">
        <v>0.97299999999999998</v>
      </c>
      <c r="V79" s="23">
        <v>0.624</v>
      </c>
      <c r="W79" s="23">
        <v>2.14</v>
      </c>
      <c r="X79" s="23">
        <v>44.393999999999998</v>
      </c>
      <c r="Y79" s="23">
        <v>14.34</v>
      </c>
      <c r="Z79" s="23">
        <v>32.106999999999999</v>
      </c>
      <c r="AA79" s="23">
        <v>-70.275000000000006</v>
      </c>
      <c r="AB79" s="23">
        <v>8.56</v>
      </c>
      <c r="AC79" s="23">
        <v>0.39100000000000001</v>
      </c>
      <c r="AD79" s="23">
        <v>0.80300000000000005</v>
      </c>
      <c r="AE79" s="23">
        <v>1.3640000000000001</v>
      </c>
      <c r="AF79" s="23">
        <v>171.59</v>
      </c>
      <c r="AG79" s="23">
        <v>21.783999999999999</v>
      </c>
      <c r="AH79" s="23">
        <v>9.8819999999999997</v>
      </c>
      <c r="AI79" s="23">
        <v>21.972000000000001</v>
      </c>
      <c r="AJ79" s="23">
        <v>-8.4600000000000009</v>
      </c>
      <c r="AK79" s="23">
        <v>-72.644999999999996</v>
      </c>
      <c r="AL79" s="23">
        <v>-6.415</v>
      </c>
      <c r="AM79" s="23">
        <v>0</v>
      </c>
    </row>
    <row r="80" spans="1:39" ht="21" x14ac:dyDescent="0.25">
      <c r="A80" s="115"/>
      <c r="B80" s="22" t="s">
        <v>84</v>
      </c>
      <c r="C80" s="21" t="s">
        <v>8</v>
      </c>
      <c r="D80" s="24">
        <v>2548.3739999999998</v>
      </c>
      <c r="E80" s="24">
        <v>211.404</v>
      </c>
      <c r="F80" s="24">
        <v>444.95800000000003</v>
      </c>
      <c r="G80" s="24">
        <v>0.28100000000000003</v>
      </c>
      <c r="H80" s="24">
        <v>763.50300000000004</v>
      </c>
      <c r="I80" s="24">
        <v>305.26299999999998</v>
      </c>
      <c r="J80" s="24">
        <v>54.499000000000002</v>
      </c>
      <c r="K80" s="24">
        <v>179.50899999999999</v>
      </c>
      <c r="L80" s="24">
        <v>75.484999999999999</v>
      </c>
      <c r="M80" s="24">
        <v>332.221</v>
      </c>
      <c r="N80" s="24">
        <v>146.76300000000001</v>
      </c>
      <c r="O80" s="24">
        <v>250.52099999999999</v>
      </c>
      <c r="P80" s="24">
        <v>234.24</v>
      </c>
      <c r="Q80" s="24">
        <v>223.548</v>
      </c>
      <c r="R80" s="24">
        <v>108.373</v>
      </c>
      <c r="S80" s="24">
        <v>145.554</v>
      </c>
      <c r="T80" s="24">
        <v>217.53399999999999</v>
      </c>
      <c r="U80" s="24">
        <v>104.85899999999999</v>
      </c>
      <c r="V80" s="24">
        <v>36.872</v>
      </c>
      <c r="W80" s="24">
        <v>192.74199999999999</v>
      </c>
      <c r="X80" s="24">
        <v>1410.4549999999999</v>
      </c>
      <c r="Y80" s="24">
        <v>1047.377</v>
      </c>
      <c r="Z80" s="24">
        <v>3117.3380000000002</v>
      </c>
      <c r="AA80" s="24">
        <v>1493.31</v>
      </c>
      <c r="AB80" s="24">
        <v>295.06400000000002</v>
      </c>
      <c r="AC80" s="24">
        <v>102.637</v>
      </c>
      <c r="AD80" s="24">
        <v>592.99800000000005</v>
      </c>
      <c r="AE80" s="24">
        <v>302.31299999999999</v>
      </c>
      <c r="AF80" s="24">
        <v>1795.5440000000001</v>
      </c>
      <c r="AG80" s="24">
        <v>4039.9380000000001</v>
      </c>
      <c r="AH80" s="24">
        <v>1062.1659999999999</v>
      </c>
      <c r="AI80" s="24">
        <v>503.95299999999997</v>
      </c>
      <c r="AJ80" s="24">
        <v>305.85500000000002</v>
      </c>
      <c r="AK80" s="24">
        <v>426.57900000000001</v>
      </c>
      <c r="AL80" s="24">
        <v>538.803</v>
      </c>
      <c r="AM80" s="24">
        <v>0</v>
      </c>
    </row>
    <row r="81" spans="1:39" ht="21" x14ac:dyDescent="0.25">
      <c r="A81" s="119" t="s">
        <v>126</v>
      </c>
      <c r="B81" s="22" t="s">
        <v>82</v>
      </c>
      <c r="C81" s="21" t="s">
        <v>8</v>
      </c>
      <c r="D81" s="23">
        <v>85.736000000000004</v>
      </c>
      <c r="E81" s="23">
        <v>2.0590000000000002</v>
      </c>
      <c r="F81" s="23">
        <v>4.8620000000000001</v>
      </c>
      <c r="G81" s="23">
        <v>2.0830000000000002</v>
      </c>
      <c r="H81" s="23">
        <v>158.001</v>
      </c>
      <c r="I81" s="23">
        <v>10.647</v>
      </c>
      <c r="J81" s="23">
        <v>16.896999999999998</v>
      </c>
      <c r="K81" s="23">
        <v>20.356999999999999</v>
      </c>
      <c r="L81" s="23">
        <v>0.27500000000000002</v>
      </c>
      <c r="M81" s="23">
        <v>72.959999999999994</v>
      </c>
      <c r="N81" s="23">
        <v>13.759</v>
      </c>
      <c r="O81" s="23">
        <v>37.378999999999998</v>
      </c>
      <c r="P81" s="23">
        <v>2.9620000000000002</v>
      </c>
      <c r="Q81" s="23">
        <v>44.548000000000002</v>
      </c>
      <c r="R81" s="23">
        <v>16.417000000000002</v>
      </c>
      <c r="S81" s="23">
        <v>2.9550000000000001</v>
      </c>
      <c r="T81" s="23">
        <v>12.170999999999999</v>
      </c>
      <c r="U81" s="23">
        <v>2.2330000000000001</v>
      </c>
      <c r="V81" s="23">
        <v>1.546</v>
      </c>
      <c r="W81" s="23">
        <v>47.59</v>
      </c>
      <c r="X81" s="23">
        <v>73.997</v>
      </c>
      <c r="Y81" s="23">
        <v>211.66499999999999</v>
      </c>
      <c r="Z81" s="23">
        <v>1150.711</v>
      </c>
      <c r="AA81" s="23">
        <v>355.91899999999998</v>
      </c>
      <c r="AB81" s="23">
        <v>554.75</v>
      </c>
      <c r="AC81" s="23">
        <v>100.631</v>
      </c>
      <c r="AD81" s="23">
        <v>79.908000000000001</v>
      </c>
      <c r="AE81" s="23">
        <v>103.801</v>
      </c>
      <c r="AF81" s="23">
        <v>4589.9040000000005</v>
      </c>
      <c r="AG81" s="23">
        <v>19.87</v>
      </c>
      <c r="AH81" s="23">
        <v>787.59400000000005</v>
      </c>
      <c r="AI81" s="23">
        <v>1466.6289999999999</v>
      </c>
      <c r="AJ81" s="23">
        <v>751.68899999999996</v>
      </c>
      <c r="AK81" s="23">
        <v>632.09100000000001</v>
      </c>
      <c r="AL81" s="23">
        <v>103.51600000000001</v>
      </c>
      <c r="AM81" s="23">
        <v>183.2</v>
      </c>
    </row>
    <row r="82" spans="1:39" ht="21" x14ac:dyDescent="0.25">
      <c r="A82" s="120"/>
      <c r="B82" s="22" t="s">
        <v>83</v>
      </c>
      <c r="C82" s="21" t="s">
        <v>8</v>
      </c>
      <c r="D82" s="24">
        <v>8.4169999999999998</v>
      </c>
      <c r="E82" s="24">
        <v>0.61</v>
      </c>
      <c r="F82" s="24">
        <v>0.82499999999999996</v>
      </c>
      <c r="G82" s="24">
        <v>0.25900000000000001</v>
      </c>
      <c r="H82" s="24">
        <v>18.282</v>
      </c>
      <c r="I82" s="24">
        <v>0.372</v>
      </c>
      <c r="J82" s="24">
        <v>1.1439999999999999</v>
      </c>
      <c r="K82" s="24">
        <v>0.873</v>
      </c>
      <c r="L82" s="24">
        <v>0.153</v>
      </c>
      <c r="M82" s="24">
        <v>4.0860000000000003</v>
      </c>
      <c r="N82" s="24">
        <v>0.73899999999999999</v>
      </c>
      <c r="O82" s="24">
        <v>3.1739999999999999</v>
      </c>
      <c r="P82" s="24">
        <v>0.49399999999999999</v>
      </c>
      <c r="Q82" s="24">
        <v>2.5670000000000002</v>
      </c>
      <c r="R82" s="24">
        <v>0.77500000000000002</v>
      </c>
      <c r="S82" s="24">
        <v>0.35699999999999998</v>
      </c>
      <c r="T82" s="24">
        <v>0.65300000000000002</v>
      </c>
      <c r="U82" s="24">
        <v>0.16700000000000001</v>
      </c>
      <c r="V82" s="24">
        <v>2.4E-2</v>
      </c>
      <c r="W82" s="24">
        <v>1.8779999999999999</v>
      </c>
      <c r="X82" s="24">
        <v>18.405000000000001</v>
      </c>
      <c r="Y82" s="24">
        <v>14.686</v>
      </c>
      <c r="Z82" s="24">
        <v>65.668000000000006</v>
      </c>
      <c r="AA82" s="24">
        <v>28.062000000000001</v>
      </c>
      <c r="AB82" s="24">
        <v>31.609000000000002</v>
      </c>
      <c r="AC82" s="24">
        <v>6.3869999999999996</v>
      </c>
      <c r="AD82" s="24">
        <v>11.603</v>
      </c>
      <c r="AE82" s="24">
        <v>5.7409999999999997</v>
      </c>
      <c r="AF82" s="24">
        <v>82.67</v>
      </c>
      <c r="AG82" s="24">
        <v>104.639</v>
      </c>
      <c r="AH82" s="24">
        <v>39.677</v>
      </c>
      <c r="AI82" s="24">
        <v>12.436999999999999</v>
      </c>
      <c r="AJ82" s="24">
        <v>18.239999999999998</v>
      </c>
      <c r="AK82" s="24">
        <v>9.9819999999999993</v>
      </c>
      <c r="AL82" s="24">
        <v>15.978</v>
      </c>
      <c r="AM82" s="24">
        <v>0</v>
      </c>
    </row>
    <row r="83" spans="1:39" ht="21" x14ac:dyDescent="0.25">
      <c r="A83" s="121"/>
      <c r="B83" s="22" t="s">
        <v>84</v>
      </c>
      <c r="C83" s="21" t="s">
        <v>8</v>
      </c>
      <c r="D83" s="23">
        <v>311.346</v>
      </c>
      <c r="E83" s="23">
        <v>6.03</v>
      </c>
      <c r="F83" s="23">
        <v>9.0129999999999999</v>
      </c>
      <c r="G83" s="23">
        <v>2.0579999999999998</v>
      </c>
      <c r="H83" s="23">
        <v>103.617</v>
      </c>
      <c r="I83" s="23">
        <v>2.4809999999999999</v>
      </c>
      <c r="J83" s="23">
        <v>18.158999999999999</v>
      </c>
      <c r="K83" s="23">
        <v>19.07</v>
      </c>
      <c r="L83" s="23">
        <v>0.872</v>
      </c>
      <c r="M83" s="23">
        <v>76.155000000000001</v>
      </c>
      <c r="N83" s="23">
        <v>9.1020000000000003</v>
      </c>
      <c r="O83" s="23">
        <v>50.847000000000001</v>
      </c>
      <c r="P83" s="23">
        <v>10.544</v>
      </c>
      <c r="Q83" s="23">
        <v>20.085000000000001</v>
      </c>
      <c r="R83" s="23">
        <v>12.108000000000001</v>
      </c>
      <c r="S83" s="23">
        <v>6.2880000000000003</v>
      </c>
      <c r="T83" s="23">
        <v>7.2759999999999998</v>
      </c>
      <c r="U83" s="23">
        <v>1.5</v>
      </c>
      <c r="V83" s="23">
        <v>-0.67</v>
      </c>
      <c r="W83" s="23">
        <v>35.832000000000001</v>
      </c>
      <c r="X83" s="23">
        <v>339.59699999999998</v>
      </c>
      <c r="Y83" s="23">
        <v>390.04899999999998</v>
      </c>
      <c r="Z83" s="23">
        <v>640.221</v>
      </c>
      <c r="AA83" s="23">
        <v>903.91899999999998</v>
      </c>
      <c r="AB83" s="23">
        <v>522.14099999999996</v>
      </c>
      <c r="AC83" s="23">
        <v>105.08199999999999</v>
      </c>
      <c r="AD83" s="23">
        <v>276.68900000000002</v>
      </c>
      <c r="AE83" s="23">
        <v>121.258</v>
      </c>
      <c r="AF83" s="23">
        <v>-2473.174</v>
      </c>
      <c r="AG83" s="23">
        <v>1615.5909999999999</v>
      </c>
      <c r="AH83" s="23">
        <v>850.529</v>
      </c>
      <c r="AI83" s="23">
        <v>140.63399999999999</v>
      </c>
      <c r="AJ83" s="23">
        <v>396.07100000000003</v>
      </c>
      <c r="AK83" s="23">
        <v>75.927000000000007</v>
      </c>
      <c r="AL83" s="23">
        <v>449.50599999999997</v>
      </c>
      <c r="AM83" s="23">
        <v>0</v>
      </c>
    </row>
    <row r="84" spans="1:39" ht="21" x14ac:dyDescent="0.25">
      <c r="A84" s="113" t="s">
        <v>125</v>
      </c>
      <c r="B84" s="22" t="s">
        <v>82</v>
      </c>
      <c r="C84" s="21" t="s">
        <v>8</v>
      </c>
      <c r="D84" s="24">
        <v>289.75299999999999</v>
      </c>
      <c r="E84" s="24">
        <v>156.33199999999999</v>
      </c>
      <c r="F84" s="24">
        <v>10.848000000000001</v>
      </c>
      <c r="G84" s="24">
        <v>37.212000000000003</v>
      </c>
      <c r="H84" s="24">
        <v>993.53499999999997</v>
      </c>
      <c r="I84" s="24">
        <v>286.09899999999999</v>
      </c>
      <c r="J84" s="24">
        <v>218.828</v>
      </c>
      <c r="K84" s="24">
        <v>223.89500000000001</v>
      </c>
      <c r="L84" s="24">
        <v>31.32</v>
      </c>
      <c r="M84" s="24">
        <v>293.00400000000002</v>
      </c>
      <c r="N84" s="24">
        <v>200.18600000000001</v>
      </c>
      <c r="O84" s="24">
        <v>248.16499999999999</v>
      </c>
      <c r="P84" s="24">
        <v>70.900999999999996</v>
      </c>
      <c r="Q84" s="24">
        <v>504.45800000000003</v>
      </c>
      <c r="R84" s="24">
        <v>142.92599999999999</v>
      </c>
      <c r="S84" s="24">
        <v>183.035</v>
      </c>
      <c r="T84" s="24">
        <v>231.452</v>
      </c>
      <c r="U84" s="24">
        <v>37.616999999999997</v>
      </c>
      <c r="V84" s="24">
        <v>170.25</v>
      </c>
      <c r="W84" s="24">
        <v>328.97699999999998</v>
      </c>
      <c r="X84" s="24">
        <v>878.73199999999997</v>
      </c>
      <c r="Y84" s="24">
        <v>1350.8389999999999</v>
      </c>
      <c r="Z84" s="24">
        <v>3390.779</v>
      </c>
      <c r="AA84" s="24">
        <v>1250.646</v>
      </c>
      <c r="AB84" s="24">
        <v>1337.73</v>
      </c>
      <c r="AC84" s="24">
        <v>274.72399999999999</v>
      </c>
      <c r="AD84" s="24">
        <v>200.59</v>
      </c>
      <c r="AE84" s="24">
        <v>422.36500000000001</v>
      </c>
      <c r="AF84" s="24">
        <v>1013.146</v>
      </c>
      <c r="AG84" s="24">
        <v>188.47499999999999</v>
      </c>
      <c r="AH84" s="24">
        <v>2107.5859999999998</v>
      </c>
      <c r="AI84" s="24">
        <v>2068.7849999999999</v>
      </c>
      <c r="AJ84" s="24">
        <v>1808.68</v>
      </c>
      <c r="AK84" s="24">
        <v>1717.001</v>
      </c>
      <c r="AL84" s="24">
        <v>891.61900000000003</v>
      </c>
      <c r="AM84" s="24">
        <v>21.6</v>
      </c>
    </row>
    <row r="85" spans="1:39" ht="21" x14ac:dyDescent="0.25">
      <c r="A85" s="114"/>
      <c r="B85" s="22" t="s">
        <v>83</v>
      </c>
      <c r="C85" s="21" t="s">
        <v>8</v>
      </c>
      <c r="D85" s="23">
        <v>3.4409999999999998</v>
      </c>
      <c r="E85" s="23">
        <v>46.343000000000004</v>
      </c>
      <c r="F85" s="23">
        <v>1.841</v>
      </c>
      <c r="G85" s="23">
        <v>4.62</v>
      </c>
      <c r="H85" s="23">
        <v>17.286000000000001</v>
      </c>
      <c r="I85" s="23">
        <v>3.0209999999999999</v>
      </c>
      <c r="J85" s="23">
        <v>1.415</v>
      </c>
      <c r="K85" s="23">
        <v>2.7090000000000001</v>
      </c>
      <c r="L85" s="23">
        <v>2.012</v>
      </c>
      <c r="M85" s="23">
        <v>13.61</v>
      </c>
      <c r="N85" s="23">
        <v>2.5230000000000001</v>
      </c>
      <c r="O85" s="23">
        <v>8.5820000000000007</v>
      </c>
      <c r="P85" s="23">
        <v>0.41399999999999998</v>
      </c>
      <c r="Q85" s="23">
        <v>4.3719999999999999</v>
      </c>
      <c r="R85" s="23">
        <v>0.65700000000000003</v>
      </c>
      <c r="S85" s="23">
        <v>1.5549999999999999</v>
      </c>
      <c r="T85" s="23">
        <v>1.746</v>
      </c>
      <c r="U85" s="23">
        <v>0.13400000000000001</v>
      </c>
      <c r="V85" s="23">
        <v>2.4809999999999999</v>
      </c>
      <c r="W85" s="23">
        <v>2.6230000000000002</v>
      </c>
      <c r="X85" s="23">
        <v>6.5289999999999999</v>
      </c>
      <c r="Y85" s="23">
        <v>25.577999999999999</v>
      </c>
      <c r="Z85" s="23">
        <v>71.447999999999993</v>
      </c>
      <c r="AA85" s="23">
        <v>34.643999999999998</v>
      </c>
      <c r="AB85" s="23">
        <v>33.235999999999997</v>
      </c>
      <c r="AC85" s="23">
        <v>11.585000000000001</v>
      </c>
      <c r="AD85" s="23">
        <v>7.0339999999999998</v>
      </c>
      <c r="AE85" s="23">
        <v>2.173</v>
      </c>
      <c r="AF85" s="23">
        <v>74.457999999999998</v>
      </c>
      <c r="AG85" s="23">
        <v>15.836</v>
      </c>
      <c r="AH85" s="23">
        <v>27.006</v>
      </c>
      <c r="AI85" s="23">
        <v>0.26900000000000002</v>
      </c>
      <c r="AJ85" s="23">
        <v>0.80900000000000005</v>
      </c>
      <c r="AK85" s="23">
        <v>0.65700000000000003</v>
      </c>
      <c r="AL85" s="23">
        <v>82.073999999999998</v>
      </c>
      <c r="AM85" s="23">
        <v>0</v>
      </c>
    </row>
    <row r="86" spans="1:39" ht="21" x14ac:dyDescent="0.25">
      <c r="A86" s="115"/>
      <c r="B86" s="22" t="s">
        <v>84</v>
      </c>
      <c r="C86" s="21" t="s">
        <v>8</v>
      </c>
      <c r="D86" s="24">
        <v>1198.9059999999999</v>
      </c>
      <c r="E86" s="24">
        <v>457.82499999999999</v>
      </c>
      <c r="F86" s="24">
        <v>20.111000000000001</v>
      </c>
      <c r="G86" s="24">
        <v>36.768000000000001</v>
      </c>
      <c r="H86" s="24">
        <v>654.87900000000002</v>
      </c>
      <c r="I86" s="24">
        <v>76.281000000000006</v>
      </c>
      <c r="J86" s="24">
        <v>45.055999999999997</v>
      </c>
      <c r="K86" s="24">
        <v>115.29600000000001</v>
      </c>
      <c r="L86" s="24">
        <v>-21.032</v>
      </c>
      <c r="M86" s="24">
        <v>303.48599999999999</v>
      </c>
      <c r="N86" s="24">
        <v>85.691000000000003</v>
      </c>
      <c r="O86" s="24">
        <v>110.054</v>
      </c>
      <c r="P86" s="24">
        <v>-0.115</v>
      </c>
      <c r="Q86" s="24">
        <v>188.37</v>
      </c>
      <c r="R86" s="24">
        <v>89.616</v>
      </c>
      <c r="S86" s="24">
        <v>93.71</v>
      </c>
      <c r="T86" s="24">
        <v>80.402000000000001</v>
      </c>
      <c r="U86" s="24">
        <v>12.349</v>
      </c>
      <c r="V86" s="24">
        <v>-11.231999999999999</v>
      </c>
      <c r="W86" s="24">
        <v>133.9</v>
      </c>
      <c r="X86" s="24">
        <v>943.23900000000003</v>
      </c>
      <c r="Y86" s="24">
        <v>824.08299999999997</v>
      </c>
      <c r="Z86" s="24">
        <v>1388.473</v>
      </c>
      <c r="AA86" s="24">
        <v>487.61099999999999</v>
      </c>
      <c r="AB86" s="24">
        <v>922.43499999999995</v>
      </c>
      <c r="AC86" s="24">
        <v>50.79</v>
      </c>
      <c r="AD86" s="24">
        <v>667.67700000000002</v>
      </c>
      <c r="AE86" s="24">
        <v>223.56200000000001</v>
      </c>
      <c r="AF86" s="24">
        <v>1566.4949999999999</v>
      </c>
      <c r="AG86" s="24">
        <v>4030.489</v>
      </c>
      <c r="AH86" s="24">
        <v>1301.508</v>
      </c>
      <c r="AI86" s="24">
        <v>220.44499999999999</v>
      </c>
      <c r="AJ86" s="24">
        <v>109.711</v>
      </c>
      <c r="AK86" s="24">
        <v>288.642</v>
      </c>
      <c r="AL86" s="24">
        <v>311.80700000000002</v>
      </c>
      <c r="AM86" s="24">
        <v>0</v>
      </c>
    </row>
    <row r="87" spans="1:39" ht="21" x14ac:dyDescent="0.25">
      <c r="A87" s="113" t="s">
        <v>124</v>
      </c>
      <c r="B87" s="22" t="s">
        <v>82</v>
      </c>
      <c r="C87" s="21" t="s">
        <v>8</v>
      </c>
      <c r="D87" s="23">
        <v>34.552</v>
      </c>
      <c r="E87" s="23">
        <v>2.375</v>
      </c>
      <c r="F87" s="23">
        <v>2.6379999999999999</v>
      </c>
      <c r="G87" s="23">
        <v>2.367</v>
      </c>
      <c r="H87" s="23">
        <v>71.149000000000001</v>
      </c>
      <c r="I87" s="23">
        <v>5.5460000000000003</v>
      </c>
      <c r="J87" s="23">
        <v>3.8</v>
      </c>
      <c r="K87" s="23">
        <v>35.561999999999998</v>
      </c>
      <c r="L87" s="23">
        <v>2.6150000000000002</v>
      </c>
      <c r="M87" s="23">
        <v>35.036999999999999</v>
      </c>
      <c r="N87" s="23">
        <v>28.640999999999998</v>
      </c>
      <c r="O87" s="23">
        <v>16.744</v>
      </c>
      <c r="P87" s="23">
        <v>0.06</v>
      </c>
      <c r="Q87" s="23">
        <v>19.805</v>
      </c>
      <c r="R87" s="23">
        <v>62.613999999999997</v>
      </c>
      <c r="S87" s="23">
        <v>9.5679999999999996</v>
      </c>
      <c r="T87" s="23">
        <v>14.71</v>
      </c>
      <c r="U87" s="23">
        <v>13.494999999999999</v>
      </c>
      <c r="V87" s="23">
        <v>14.522</v>
      </c>
      <c r="W87" s="23">
        <v>166.57400000000001</v>
      </c>
      <c r="X87" s="23">
        <v>73.75</v>
      </c>
      <c r="Y87" s="23">
        <v>174.749</v>
      </c>
      <c r="Z87" s="23">
        <v>520.46600000000001</v>
      </c>
      <c r="AA87" s="23">
        <v>480.00799999999998</v>
      </c>
      <c r="AB87" s="23">
        <v>283.50599999999997</v>
      </c>
      <c r="AC87" s="23">
        <v>38.664999999999999</v>
      </c>
      <c r="AD87" s="23">
        <v>115.599</v>
      </c>
      <c r="AE87" s="23">
        <v>95.691000000000003</v>
      </c>
      <c r="AF87" s="23">
        <v>324.95600000000002</v>
      </c>
      <c r="AG87" s="23">
        <v>6.4349999999999996</v>
      </c>
      <c r="AH87" s="23">
        <v>641.86800000000005</v>
      </c>
      <c r="AI87" s="23">
        <v>441.15300000000002</v>
      </c>
      <c r="AJ87" s="23">
        <v>457.255</v>
      </c>
      <c r="AK87" s="23">
        <v>430.06200000000001</v>
      </c>
      <c r="AL87" s="23">
        <v>312.94200000000001</v>
      </c>
      <c r="AM87" s="23">
        <v>25.7</v>
      </c>
    </row>
    <row r="88" spans="1:39" ht="21" x14ac:dyDescent="0.25">
      <c r="A88" s="114"/>
      <c r="B88" s="22" t="s">
        <v>83</v>
      </c>
      <c r="C88" s="21" t="s">
        <v>8</v>
      </c>
      <c r="D88" s="24">
        <v>-25.751999999999999</v>
      </c>
      <c r="E88" s="24">
        <v>0.498</v>
      </c>
      <c r="F88" s="24">
        <v>1.6E-2</v>
      </c>
      <c r="G88" s="24">
        <v>0.29399999999999998</v>
      </c>
      <c r="H88" s="24">
        <v>6.7000000000000004E-2</v>
      </c>
      <c r="I88" s="24">
        <v>0.01</v>
      </c>
      <c r="J88" s="24">
        <v>1.4E-2</v>
      </c>
      <c r="K88" s="24">
        <v>0.03</v>
      </c>
      <c r="L88" s="24">
        <v>-4.5999999999999999E-2</v>
      </c>
      <c r="M88" s="24">
        <v>9.4E-2</v>
      </c>
      <c r="N88" s="24">
        <v>8.9999999999999993E-3</v>
      </c>
      <c r="O88" s="24">
        <v>7.6999999999999999E-2</v>
      </c>
      <c r="P88" s="24">
        <v>2E-3</v>
      </c>
      <c r="Q88" s="24">
        <v>4.3999999999999997E-2</v>
      </c>
      <c r="R88" s="24">
        <v>-4.0000000000000001E-3</v>
      </c>
      <c r="S88" s="24">
        <v>5.0000000000000001E-3</v>
      </c>
      <c r="T88" s="24">
        <v>1.4999999999999999E-2</v>
      </c>
      <c r="U88" s="24">
        <v>-0.16700000000000001</v>
      </c>
      <c r="V88" s="24">
        <v>0.21299999999999999</v>
      </c>
      <c r="W88" s="24">
        <v>0.501</v>
      </c>
      <c r="X88" s="24">
        <v>0.16</v>
      </c>
      <c r="Y88" s="24">
        <v>2.4630000000000001</v>
      </c>
      <c r="Z88" s="24">
        <v>8.4920000000000009</v>
      </c>
      <c r="AA88" s="24">
        <v>-154.55000000000001</v>
      </c>
      <c r="AB88" s="24">
        <v>3.383</v>
      </c>
      <c r="AC88" s="24">
        <v>0.21</v>
      </c>
      <c r="AD88" s="24">
        <v>8.0679999999999996</v>
      </c>
      <c r="AE88" s="24">
        <v>1.0629999999999999</v>
      </c>
      <c r="AF88" s="24">
        <v>2.0419999999999998</v>
      </c>
      <c r="AG88" s="24">
        <v>1.0609999999999999</v>
      </c>
      <c r="AH88" s="24">
        <v>6.125</v>
      </c>
      <c r="AI88" s="24">
        <v>4.04</v>
      </c>
      <c r="AJ88" s="24">
        <v>2.758</v>
      </c>
      <c r="AK88" s="24">
        <v>1.419</v>
      </c>
      <c r="AL88" s="24">
        <v>4.3479999999999999</v>
      </c>
      <c r="AM88" s="24">
        <v>0</v>
      </c>
    </row>
    <row r="89" spans="1:39" ht="21" x14ac:dyDescent="0.25">
      <c r="A89" s="115"/>
      <c r="B89" s="22" t="s">
        <v>84</v>
      </c>
      <c r="C89" s="21" t="s">
        <v>8</v>
      </c>
      <c r="D89" s="23">
        <v>109</v>
      </c>
      <c r="E89" s="23">
        <v>4.2270000000000003</v>
      </c>
      <c r="F89" s="23">
        <v>5.0460000000000003</v>
      </c>
      <c r="G89" s="23">
        <v>2.339</v>
      </c>
      <c r="H89" s="23">
        <v>65.983999999999995</v>
      </c>
      <c r="I89" s="23">
        <v>8.8439999999999994</v>
      </c>
      <c r="J89" s="23">
        <v>3.0870000000000002</v>
      </c>
      <c r="K89" s="23">
        <v>28.707999999999998</v>
      </c>
      <c r="L89" s="23">
        <v>3.63</v>
      </c>
      <c r="M89" s="23">
        <v>41.969000000000001</v>
      </c>
      <c r="N89" s="23">
        <v>13.15</v>
      </c>
      <c r="O89" s="23">
        <v>8.8780000000000001</v>
      </c>
      <c r="P89" s="23">
        <v>0.33800000000000002</v>
      </c>
      <c r="Q89" s="23">
        <v>10.250999999999999</v>
      </c>
      <c r="R89" s="23">
        <v>66.290000000000006</v>
      </c>
      <c r="S89" s="23">
        <v>9.4280000000000008</v>
      </c>
      <c r="T89" s="23">
        <v>7.2750000000000004</v>
      </c>
      <c r="U89" s="23">
        <v>15.571999999999999</v>
      </c>
      <c r="V89" s="23">
        <v>13.166</v>
      </c>
      <c r="W89" s="23">
        <v>10.125999999999999</v>
      </c>
      <c r="X89" s="23">
        <v>59.890999999999998</v>
      </c>
      <c r="Y89" s="23">
        <v>185.88800000000001</v>
      </c>
      <c r="Z89" s="23">
        <v>560.84199999999998</v>
      </c>
      <c r="AA89" s="23">
        <v>264.44200000000001</v>
      </c>
      <c r="AB89" s="23">
        <v>188.71100000000001</v>
      </c>
      <c r="AC89" s="23">
        <v>33.225000000000001</v>
      </c>
      <c r="AD89" s="23">
        <v>203.333</v>
      </c>
      <c r="AE89" s="23">
        <v>122.447</v>
      </c>
      <c r="AF89" s="23">
        <v>282.10199999999998</v>
      </c>
      <c r="AG89" s="23">
        <v>482.60300000000001</v>
      </c>
      <c r="AH89" s="23">
        <v>551.70699999999999</v>
      </c>
      <c r="AI89" s="23">
        <v>80.906999999999996</v>
      </c>
      <c r="AJ89" s="23">
        <v>62.387</v>
      </c>
      <c r="AK89" s="23">
        <v>136.41800000000001</v>
      </c>
      <c r="AL89" s="23">
        <v>859.61</v>
      </c>
      <c r="AM89" s="23">
        <v>0</v>
      </c>
    </row>
    <row r="90" spans="1:39" ht="21" x14ac:dyDescent="0.25">
      <c r="A90" s="113" t="s">
        <v>123</v>
      </c>
      <c r="B90" s="22" t="s">
        <v>82</v>
      </c>
      <c r="C90" s="21" t="s">
        <v>8</v>
      </c>
      <c r="D90" s="24">
        <v>955.5</v>
      </c>
      <c r="E90" s="24">
        <v>1068.2560000000001</v>
      </c>
      <c r="F90" s="24">
        <v>72.441999999999993</v>
      </c>
      <c r="G90" s="24">
        <v>48.338000000000001</v>
      </c>
      <c r="H90" s="24">
        <v>1155.0450000000001</v>
      </c>
      <c r="I90" s="24">
        <v>1986.3409999999999</v>
      </c>
      <c r="J90" s="24">
        <v>395.63499999999999</v>
      </c>
      <c r="K90" s="24">
        <v>230.38</v>
      </c>
      <c r="L90" s="24">
        <v>92.506</v>
      </c>
      <c r="M90" s="24">
        <v>558.56100000000004</v>
      </c>
      <c r="N90" s="24">
        <v>499.54899999999998</v>
      </c>
      <c r="O90" s="24">
        <v>416.35399999999998</v>
      </c>
      <c r="P90" s="24">
        <v>615.67700000000002</v>
      </c>
      <c r="Q90" s="24">
        <v>751.61900000000003</v>
      </c>
      <c r="R90" s="24">
        <v>429.36599999999999</v>
      </c>
      <c r="S90" s="24">
        <v>787.54100000000005</v>
      </c>
      <c r="T90" s="24">
        <v>495.70600000000002</v>
      </c>
      <c r="U90" s="24">
        <v>2057.3519999999999</v>
      </c>
      <c r="V90" s="24">
        <v>506.81900000000002</v>
      </c>
      <c r="W90" s="24">
        <v>1283.4359999999999</v>
      </c>
      <c r="X90" s="24">
        <v>2059.9160000000002</v>
      </c>
      <c r="Y90" s="24">
        <v>2945.9560000000001</v>
      </c>
      <c r="Z90" s="24">
        <v>9802.2430000000004</v>
      </c>
      <c r="AA90" s="24">
        <v>4077.3139999999999</v>
      </c>
      <c r="AB90" s="24">
        <v>1103.33</v>
      </c>
      <c r="AC90" s="24">
        <v>708.27300000000002</v>
      </c>
      <c r="AD90" s="24">
        <v>662.83399999999995</v>
      </c>
      <c r="AE90" s="24">
        <v>1967.788</v>
      </c>
      <c r="AF90" s="24">
        <v>1904.3209999999999</v>
      </c>
      <c r="AG90" s="24">
        <v>345.60199999999998</v>
      </c>
      <c r="AH90" s="24">
        <v>5217.3590000000004</v>
      </c>
      <c r="AI90" s="24">
        <v>6031.4750000000004</v>
      </c>
      <c r="AJ90" s="24">
        <v>3401.27</v>
      </c>
      <c r="AK90" s="24">
        <v>2793.2440000000001</v>
      </c>
      <c r="AL90" s="24">
        <v>2023.037</v>
      </c>
      <c r="AM90" s="24">
        <v>535.20000000000005</v>
      </c>
    </row>
    <row r="91" spans="1:39" ht="21" x14ac:dyDescent="0.25">
      <c r="A91" s="114"/>
      <c r="B91" s="22" t="s">
        <v>83</v>
      </c>
      <c r="C91" s="21" t="s">
        <v>8</v>
      </c>
      <c r="D91" s="23">
        <v>-1495.3019999999999</v>
      </c>
      <c r="E91" s="23">
        <v>12.545999999999999</v>
      </c>
      <c r="F91" s="23">
        <v>1.748</v>
      </c>
      <c r="G91" s="23">
        <v>6.0010000000000003</v>
      </c>
      <c r="H91" s="23">
        <v>55.908000000000001</v>
      </c>
      <c r="I91" s="23">
        <v>15.625999999999999</v>
      </c>
      <c r="J91" s="23">
        <v>13.49</v>
      </c>
      <c r="K91" s="23">
        <v>7.7510000000000003</v>
      </c>
      <c r="L91" s="23">
        <v>5.3129999999999997</v>
      </c>
      <c r="M91" s="23">
        <v>24.018999999999998</v>
      </c>
      <c r="N91" s="23">
        <v>15.462999999999999</v>
      </c>
      <c r="O91" s="23">
        <v>23.597999999999999</v>
      </c>
      <c r="P91" s="23">
        <v>19.170000000000002</v>
      </c>
      <c r="Q91" s="23">
        <v>12.878</v>
      </c>
      <c r="R91" s="23">
        <v>4.2919999999999998</v>
      </c>
      <c r="S91" s="23">
        <v>10.702</v>
      </c>
      <c r="T91" s="23">
        <v>15.670999999999999</v>
      </c>
      <c r="U91" s="23">
        <v>35.003999999999998</v>
      </c>
      <c r="V91" s="23">
        <v>4.4989999999999997</v>
      </c>
      <c r="W91" s="23">
        <v>11.352</v>
      </c>
      <c r="X91" s="23">
        <v>201.464</v>
      </c>
      <c r="Y91" s="23">
        <v>92.244</v>
      </c>
      <c r="Z91" s="23">
        <v>186.74100000000001</v>
      </c>
      <c r="AA91" s="23">
        <v>94.715999999999994</v>
      </c>
      <c r="AB91" s="23">
        <v>48.537999999999997</v>
      </c>
      <c r="AC91" s="23">
        <v>24.393999999999998</v>
      </c>
      <c r="AD91" s="23">
        <v>88.317999999999998</v>
      </c>
      <c r="AE91" s="23">
        <v>7.452</v>
      </c>
      <c r="AF91" s="23">
        <v>52.808999999999997</v>
      </c>
      <c r="AG91" s="23">
        <v>111.878</v>
      </c>
      <c r="AH91" s="23">
        <v>58.497999999999998</v>
      </c>
      <c r="AI91" s="23">
        <v>5.5E-2</v>
      </c>
      <c r="AJ91" s="23">
        <v>1.042</v>
      </c>
      <c r="AK91" s="23">
        <v>3.4529999999999998</v>
      </c>
      <c r="AL91" s="23">
        <v>35.412999999999997</v>
      </c>
      <c r="AM91" s="23">
        <v>0</v>
      </c>
    </row>
    <row r="92" spans="1:39" ht="21" x14ac:dyDescent="0.25">
      <c r="A92" s="115"/>
      <c r="B92" s="22" t="s">
        <v>84</v>
      </c>
      <c r="C92" s="21" t="s">
        <v>8</v>
      </c>
      <c r="D92" s="24">
        <v>7986.0020000000004</v>
      </c>
      <c r="E92" s="24">
        <v>279.798</v>
      </c>
      <c r="F92" s="24">
        <v>63.01</v>
      </c>
      <c r="G92" s="24">
        <v>47.761000000000003</v>
      </c>
      <c r="H92" s="24">
        <v>6861.0469999999996</v>
      </c>
      <c r="I92" s="24">
        <v>1348.933</v>
      </c>
      <c r="J92" s="24">
        <v>678.47500000000002</v>
      </c>
      <c r="K92" s="24">
        <v>506.36900000000003</v>
      </c>
      <c r="L92" s="24">
        <v>2895.3820000000001</v>
      </c>
      <c r="M92" s="24">
        <v>1013.519</v>
      </c>
      <c r="N92" s="24">
        <v>845.68799999999999</v>
      </c>
      <c r="O92" s="24">
        <v>886.84799999999996</v>
      </c>
      <c r="P92" s="24">
        <v>730.95299999999997</v>
      </c>
      <c r="Q92" s="24">
        <v>896.00300000000004</v>
      </c>
      <c r="R92" s="24">
        <v>432.74099999999999</v>
      </c>
      <c r="S92" s="24">
        <v>1548.1569999999999</v>
      </c>
      <c r="T92" s="24">
        <v>879.322</v>
      </c>
      <c r="U92" s="24">
        <v>1102.2439999999999</v>
      </c>
      <c r="V92" s="24">
        <v>220.78200000000001</v>
      </c>
      <c r="W92" s="24">
        <v>1456.6120000000001</v>
      </c>
      <c r="X92" s="24">
        <v>4124.3190000000004</v>
      </c>
      <c r="Y92" s="24">
        <v>7410.3</v>
      </c>
      <c r="Z92" s="24">
        <v>5803.0159999999996</v>
      </c>
      <c r="AA92" s="24">
        <v>7316.6689999999999</v>
      </c>
      <c r="AB92" s="24">
        <v>1836.6320000000001</v>
      </c>
      <c r="AC92" s="24">
        <v>542.63300000000004</v>
      </c>
      <c r="AD92" s="24">
        <v>2081.5479999999998</v>
      </c>
      <c r="AE92" s="24">
        <v>2902.56</v>
      </c>
      <c r="AF92" s="24">
        <v>3784.07</v>
      </c>
      <c r="AG92" s="24">
        <v>14672.620999999999</v>
      </c>
      <c r="AH92" s="24">
        <v>7183.7430000000004</v>
      </c>
      <c r="AI92" s="24">
        <v>865.57</v>
      </c>
      <c r="AJ92" s="24">
        <v>2238.5880000000002</v>
      </c>
      <c r="AK92" s="24">
        <v>2078.3029999999999</v>
      </c>
      <c r="AL92" s="24">
        <v>3086.45</v>
      </c>
      <c r="AM92" s="24">
        <v>0</v>
      </c>
    </row>
    <row r="93" spans="1:39" x14ac:dyDescent="0.2">
      <c r="A93" s="25" t="s">
        <v>122</v>
      </c>
    </row>
    <row r="95" spans="1:39" ht="12.6" customHeight="1" x14ac:dyDescent="0.25">
      <c r="A95" s="6" t="s">
        <v>121</v>
      </c>
      <c r="B95" s="6" t="s">
        <v>82</v>
      </c>
      <c r="D95" s="34">
        <f t="shared" ref="D95:M97" si="0">SUMIF($B$9:$B$92, $B95, D$9:D$92)</f>
        <v>62296.921999999984</v>
      </c>
      <c r="E95" s="34">
        <f t="shared" si="0"/>
        <v>13275.512999999999</v>
      </c>
      <c r="F95" s="34">
        <f t="shared" si="0"/>
        <v>10463.111999999999</v>
      </c>
      <c r="G95" s="34">
        <f t="shared" si="0"/>
        <v>2779.0560000000005</v>
      </c>
      <c r="H95" s="34">
        <f t="shared" si="0"/>
        <v>165063.99900000004</v>
      </c>
      <c r="I95" s="34">
        <f t="shared" si="0"/>
        <v>46733.736000000012</v>
      </c>
      <c r="J95" s="34">
        <f t="shared" si="0"/>
        <v>25296.809000000001</v>
      </c>
      <c r="K95" s="34">
        <f t="shared" si="0"/>
        <v>55569.515999999996</v>
      </c>
      <c r="L95" s="34">
        <f t="shared" si="0"/>
        <v>22748.448</v>
      </c>
      <c r="M95" s="34">
        <f t="shared" si="0"/>
        <v>125286.395</v>
      </c>
      <c r="N95" s="34">
        <f t="shared" ref="N95:W97" si="1">SUMIF($B$9:$B$92, $B95, N$9:N$92)</f>
        <v>68238.475999999995</v>
      </c>
      <c r="O95" s="34">
        <f t="shared" si="1"/>
        <v>47097.331000000006</v>
      </c>
      <c r="P95" s="34">
        <f t="shared" si="1"/>
        <v>51152.553</v>
      </c>
      <c r="Q95" s="34">
        <f t="shared" si="1"/>
        <v>137965.74700000006</v>
      </c>
      <c r="R95" s="34">
        <f t="shared" si="1"/>
        <v>65958.874999999985</v>
      </c>
      <c r="S95" s="34">
        <f t="shared" si="1"/>
        <v>68855.187000000005</v>
      </c>
      <c r="T95" s="34">
        <f t="shared" si="1"/>
        <v>160638.75699999993</v>
      </c>
      <c r="U95" s="34">
        <f t="shared" si="1"/>
        <v>140087.87900000002</v>
      </c>
      <c r="V95" s="34">
        <f t="shared" si="1"/>
        <v>44890.47</v>
      </c>
      <c r="W95" s="34">
        <f t="shared" si="1"/>
        <v>133348.56499999997</v>
      </c>
      <c r="X95" s="34">
        <f t="shared" ref="X95:AG97" si="2">SUMIF($B$9:$B$92, $B95, X$9:X$92)</f>
        <v>141147.25400000002</v>
      </c>
      <c r="Y95" s="34">
        <f t="shared" si="2"/>
        <v>421402.61499999987</v>
      </c>
      <c r="Z95" s="34">
        <f t="shared" si="2"/>
        <v>959747.63600000006</v>
      </c>
      <c r="AA95" s="34">
        <f t="shared" si="2"/>
        <v>409738.66199999995</v>
      </c>
      <c r="AB95" s="34">
        <f t="shared" si="2"/>
        <v>235162.476</v>
      </c>
      <c r="AC95" s="34">
        <f t="shared" si="2"/>
        <v>93062.529999999984</v>
      </c>
      <c r="AD95" s="34">
        <f t="shared" si="2"/>
        <v>68807.105999999985</v>
      </c>
      <c r="AE95" s="34">
        <f t="shared" si="2"/>
        <v>228874.16099999999</v>
      </c>
      <c r="AF95" s="34">
        <f t="shared" si="2"/>
        <v>404619.85599999997</v>
      </c>
      <c r="AG95" s="34">
        <f t="shared" si="2"/>
        <v>79112.295999999988</v>
      </c>
      <c r="AH95" s="34">
        <f t="shared" ref="AH95:AM97" si="3">SUMIF($B$9:$B$92, $B95, AH$9:AH$92)</f>
        <v>932557.15800000029</v>
      </c>
      <c r="AI95" s="34">
        <f t="shared" si="3"/>
        <v>686385.85100000002</v>
      </c>
      <c r="AJ95" s="34">
        <f t="shared" si="3"/>
        <v>635343.929</v>
      </c>
      <c r="AK95" s="34">
        <f t="shared" si="3"/>
        <v>804973.25500000012</v>
      </c>
      <c r="AL95" s="34">
        <f t="shared" si="3"/>
        <v>246466.511</v>
      </c>
      <c r="AM95" s="34">
        <f t="shared" si="3"/>
        <v>59990.69999999999</v>
      </c>
    </row>
    <row r="96" spans="1:39" ht="12.6" customHeight="1" x14ac:dyDescent="0.25">
      <c r="A96" s="6" t="s">
        <v>121</v>
      </c>
      <c r="B96" s="6" t="s">
        <v>83</v>
      </c>
      <c r="D96" s="34">
        <f t="shared" si="0"/>
        <v>-48815.332000000009</v>
      </c>
      <c r="E96" s="34">
        <f t="shared" si="0"/>
        <v>-3680.3330000000001</v>
      </c>
      <c r="F96" s="34">
        <f t="shared" si="0"/>
        <v>492.55199999999996</v>
      </c>
      <c r="G96" s="34">
        <f t="shared" si="0"/>
        <v>339.62400000000002</v>
      </c>
      <c r="H96" s="34">
        <f t="shared" si="0"/>
        <v>4220.0290000000005</v>
      </c>
      <c r="I96" s="34">
        <f t="shared" si="0"/>
        <v>1053.8770000000002</v>
      </c>
      <c r="J96" s="34">
        <f t="shared" si="0"/>
        <v>634.92100000000005</v>
      </c>
      <c r="K96" s="34">
        <f t="shared" si="0"/>
        <v>1402.6370000000002</v>
      </c>
      <c r="L96" s="34">
        <f t="shared" si="0"/>
        <v>1534.011</v>
      </c>
      <c r="M96" s="34">
        <f t="shared" si="0"/>
        <v>3475.3470000000002</v>
      </c>
      <c r="N96" s="34">
        <f t="shared" si="1"/>
        <v>1513.7619999999995</v>
      </c>
      <c r="O96" s="34">
        <f t="shared" si="1"/>
        <v>1549.6390000000001</v>
      </c>
      <c r="P96" s="34">
        <f t="shared" si="1"/>
        <v>1299.8520000000001</v>
      </c>
      <c r="Q96" s="34">
        <f t="shared" si="1"/>
        <v>2883.6009999999997</v>
      </c>
      <c r="R96" s="34">
        <f t="shared" si="1"/>
        <v>679.827</v>
      </c>
      <c r="S96" s="34">
        <f t="shared" si="1"/>
        <v>1079.2310000000002</v>
      </c>
      <c r="T96" s="34">
        <f t="shared" si="1"/>
        <v>2811.1649999999995</v>
      </c>
      <c r="U96" s="34">
        <f t="shared" si="1"/>
        <v>2666.8559999999998</v>
      </c>
      <c r="V96" s="34">
        <f t="shared" si="1"/>
        <v>881.5300000000002</v>
      </c>
      <c r="W96" s="34">
        <f t="shared" si="1"/>
        <v>2471.7399999999998</v>
      </c>
      <c r="X96" s="34">
        <f t="shared" si="2"/>
        <v>14919.647000000001</v>
      </c>
      <c r="Y96" s="34">
        <f t="shared" si="2"/>
        <v>13871.880999999999</v>
      </c>
      <c r="Z96" s="34">
        <f t="shared" si="2"/>
        <v>38175.934999999998</v>
      </c>
      <c r="AA96" s="34">
        <f t="shared" si="2"/>
        <v>13180.559000000003</v>
      </c>
      <c r="AB96" s="34">
        <f t="shared" si="2"/>
        <v>9081.7510000000002</v>
      </c>
      <c r="AC96" s="34">
        <f t="shared" si="2"/>
        <v>-496.22100000000012</v>
      </c>
      <c r="AD96" s="34">
        <f t="shared" si="2"/>
        <v>3678.9450000000002</v>
      </c>
      <c r="AE96" s="34">
        <f t="shared" si="2"/>
        <v>4544.6930000000002</v>
      </c>
      <c r="AF96" s="34">
        <f t="shared" si="2"/>
        <v>32607.675000000003</v>
      </c>
      <c r="AG96" s="34">
        <f t="shared" si="2"/>
        <v>83384.741999999998</v>
      </c>
      <c r="AH96" s="34">
        <f t="shared" si="3"/>
        <v>12076.942999999997</v>
      </c>
      <c r="AI96" s="34">
        <f t="shared" si="3"/>
        <v>13612.149000000005</v>
      </c>
      <c r="AJ96" s="34">
        <f t="shared" si="3"/>
        <v>3338.0459999999998</v>
      </c>
      <c r="AK96" s="34">
        <f t="shared" si="3"/>
        <v>7579.7659999999996</v>
      </c>
      <c r="AL96" s="34">
        <f t="shared" si="3"/>
        <v>3758.7889999999998</v>
      </c>
      <c r="AM96" s="34">
        <f t="shared" si="3"/>
        <v>0</v>
      </c>
    </row>
    <row r="97" spans="1:39" ht="12.6" customHeight="1" x14ac:dyDescent="0.25">
      <c r="A97" s="6" t="s">
        <v>121</v>
      </c>
      <c r="B97" s="6" t="s">
        <v>84</v>
      </c>
      <c r="D97" s="34">
        <f t="shared" si="0"/>
        <v>213571.81099999999</v>
      </c>
      <c r="E97" s="34">
        <f t="shared" si="0"/>
        <v>47115.215000000004</v>
      </c>
      <c r="F97" s="34">
        <f t="shared" si="0"/>
        <v>10815.534000000003</v>
      </c>
      <c r="G97" s="34">
        <f t="shared" si="0"/>
        <v>2732.0239999999999</v>
      </c>
      <c r="H97" s="34">
        <f t="shared" si="0"/>
        <v>139681.57399999996</v>
      </c>
      <c r="I97" s="34">
        <f t="shared" si="0"/>
        <v>29610.889999999996</v>
      </c>
      <c r="J97" s="34">
        <f t="shared" si="0"/>
        <v>15542.670999999997</v>
      </c>
      <c r="K97" s="34">
        <f t="shared" si="0"/>
        <v>35444.148000000001</v>
      </c>
      <c r="L97" s="34">
        <f t="shared" si="0"/>
        <v>11009.136999999999</v>
      </c>
      <c r="M97" s="34">
        <f t="shared" si="0"/>
        <v>187481.45700000005</v>
      </c>
      <c r="N97" s="34">
        <f t="shared" si="1"/>
        <v>39003.358999999989</v>
      </c>
      <c r="O97" s="34">
        <f t="shared" si="1"/>
        <v>28745.829999999994</v>
      </c>
      <c r="P97" s="34">
        <f t="shared" si="1"/>
        <v>26900.096000000001</v>
      </c>
      <c r="Q97" s="34">
        <f t="shared" si="1"/>
        <v>68159.251000000004</v>
      </c>
      <c r="R97" s="34">
        <f t="shared" si="1"/>
        <v>51969.396999999997</v>
      </c>
      <c r="S97" s="34">
        <f t="shared" si="1"/>
        <v>39971.978999999992</v>
      </c>
      <c r="T97" s="34">
        <f t="shared" si="1"/>
        <v>86104.479000000007</v>
      </c>
      <c r="U97" s="34">
        <f t="shared" si="1"/>
        <v>108519.266</v>
      </c>
      <c r="V97" s="34">
        <f t="shared" si="1"/>
        <v>32616.899999999998</v>
      </c>
      <c r="W97" s="34">
        <f t="shared" si="1"/>
        <v>70029.59699999998</v>
      </c>
      <c r="X97" s="34">
        <f t="shared" si="2"/>
        <v>252274.20099999994</v>
      </c>
      <c r="Y97" s="34">
        <f t="shared" si="2"/>
        <v>337973.00199999992</v>
      </c>
      <c r="Z97" s="34">
        <f t="shared" si="2"/>
        <v>653275.12700000009</v>
      </c>
      <c r="AA97" s="34">
        <f t="shared" si="2"/>
        <v>309713.18199999986</v>
      </c>
      <c r="AB97" s="34">
        <f t="shared" si="2"/>
        <v>171917.37800000003</v>
      </c>
      <c r="AC97" s="34">
        <f t="shared" si="2"/>
        <v>83812.488000000012</v>
      </c>
      <c r="AD97" s="34">
        <f t="shared" si="2"/>
        <v>124664.54800000001</v>
      </c>
      <c r="AE97" s="34">
        <f t="shared" si="2"/>
        <v>120680.04300000003</v>
      </c>
      <c r="AF97" s="34">
        <f t="shared" si="2"/>
        <v>331202.261</v>
      </c>
      <c r="AG97" s="34">
        <f t="shared" si="2"/>
        <v>1521484.5610000002</v>
      </c>
      <c r="AH97" s="34">
        <f t="shared" si="3"/>
        <v>667564.59899999993</v>
      </c>
      <c r="AI97" s="34">
        <f t="shared" si="3"/>
        <v>212356.30100000001</v>
      </c>
      <c r="AJ97" s="34">
        <f t="shared" si="3"/>
        <v>120910.62799999998</v>
      </c>
      <c r="AK97" s="34">
        <f t="shared" si="3"/>
        <v>265827.9800000001</v>
      </c>
      <c r="AL97" s="34">
        <f t="shared" si="3"/>
        <v>204839.69900000002</v>
      </c>
      <c r="AM97" s="34">
        <f t="shared" si="3"/>
        <v>0</v>
      </c>
    </row>
  </sheetData>
  <mergeCells count="35">
    <mergeCell ref="A78:A80"/>
    <mergeCell ref="A81:A83"/>
    <mergeCell ref="A84:A86"/>
    <mergeCell ref="A87:A89"/>
    <mergeCell ref="A90:A92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:C3"/>
    <mergeCell ref="D3:AM3"/>
    <mergeCell ref="A4:C4"/>
    <mergeCell ref="D4:AM4"/>
    <mergeCell ref="A5:C5"/>
    <mergeCell ref="D5:AM5"/>
  </mergeCells>
  <hyperlinks>
    <hyperlink ref="A2" r:id="rId1" display="http://localhost/OECDStat_Metadata/ShowMetadata.ashx?Dataset=IOTSI4_2018&amp;ShowOnWeb=true&amp;Lang=en" xr:uid="{92B3E30F-23BA-4360-8616-63121915AC00}"/>
    <hyperlink ref="D3" r:id="rId2" display="http://localhost/OECDStat_Metadata/ShowMetadata.ashx?Dataset=IOTSI4_2018&amp;Coords=[VAR].[VAL]&amp;ShowOnWeb=true&amp;Lang=en" xr:uid="{630DAB0D-0E4F-48A5-BA41-F01A8E419BEC}"/>
    <hyperlink ref="A81" r:id="rId3" display="http://localhost/OECDStat_Metadata/ShowMetadata.ashx?Dataset=IOTSI4_2018&amp;Coords=[COU].[CYP]&amp;ShowOnWeb=true&amp;Lang=en" xr:uid="{5BFD049C-4C49-4554-A858-7DB1467CA4C1}"/>
    <hyperlink ref="A93" r:id="rId4" display="https://stats-3.oecd.org/index.aspx?DatasetCode=IOTSI4_2018" xr:uid="{068FAE24-F658-415D-A212-2E066459C009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786F-787C-4EAC-A005-F84236A257F4}">
  <sheetPr>
    <tabColor theme="9" tint="0.59999389629810485"/>
  </sheetPr>
  <dimension ref="B2:K7"/>
  <sheetViews>
    <sheetView topLeftCell="A4" workbookViewId="0">
      <selection activeCell="K8" sqref="K8"/>
    </sheetView>
  </sheetViews>
  <sheetFormatPr defaultRowHeight="15" x14ac:dyDescent="0.25"/>
  <cols>
    <col min="2" max="2" width="22.7109375" customWidth="1"/>
  </cols>
  <sheetData>
    <row r="2" spans="2:11" x14ac:dyDescent="0.25">
      <c r="B2" t="s">
        <v>108</v>
      </c>
    </row>
    <row r="3" spans="2:11" x14ac:dyDescent="0.25">
      <c r="B3" t="s">
        <v>109</v>
      </c>
    </row>
    <row r="4" spans="2:11" ht="15.75" thickBot="1" x14ac:dyDescent="0.3"/>
    <row r="5" spans="2:11" x14ac:dyDescent="0.25">
      <c r="B5" t="s">
        <v>105</v>
      </c>
      <c r="C5" s="12" t="s">
        <v>93</v>
      </c>
      <c r="D5" s="13" t="s">
        <v>94</v>
      </c>
      <c r="E5" s="12" t="s">
        <v>95</v>
      </c>
      <c r="F5" s="13" t="s">
        <v>96</v>
      </c>
      <c r="G5" s="12" t="s">
        <v>97</v>
      </c>
      <c r="H5" s="13" t="s">
        <v>98</v>
      </c>
      <c r="I5" s="12" t="s">
        <v>99</v>
      </c>
      <c r="J5" s="14" t="s">
        <v>100</v>
      </c>
      <c r="K5" s="13" t="s">
        <v>101</v>
      </c>
    </row>
    <row r="6" spans="2:11" x14ac:dyDescent="0.25">
      <c r="B6" t="s">
        <v>106</v>
      </c>
      <c r="C6" s="26">
        <v>6232.2927674469829</v>
      </c>
      <c r="D6" s="27">
        <v>4219.6226093148744</v>
      </c>
      <c r="E6" s="26">
        <v>8734.0611223490287</v>
      </c>
      <c r="F6" s="27">
        <v>45039.539937264708</v>
      </c>
      <c r="G6" s="26">
        <v>25056.774852454811</v>
      </c>
      <c r="H6" s="27">
        <v>22550.666388573358</v>
      </c>
      <c r="I6" s="26">
        <v>31809.901136092019</v>
      </c>
      <c r="J6" s="30">
        <v>14498.632827474365</v>
      </c>
      <c r="K6" s="27">
        <v>68931.738466398674</v>
      </c>
    </row>
    <row r="7" spans="2:11" ht="15.75" thickBot="1" x14ac:dyDescent="0.3">
      <c r="B7" s="16" t="s">
        <v>107</v>
      </c>
      <c r="C7" s="28">
        <f>C6/SUM(C6:D6)</f>
        <v>0.59628236000680579</v>
      </c>
      <c r="D7" s="29">
        <f>D6/SUM(C6:D6)</f>
        <v>0.40371763999319421</v>
      </c>
      <c r="E7" s="28">
        <f>E6/SUM(E6:F6)</f>
        <v>0.16242284225425774</v>
      </c>
      <c r="F7" s="29">
        <f>F6/SUM(E6:F6)</f>
        <v>0.83757715774574226</v>
      </c>
      <c r="G7" s="28">
        <f>G6/SUM(G6:H6)</f>
        <v>0.52632055408306311</v>
      </c>
      <c r="H7" s="29">
        <f>H6/SUM(G6:H6)</f>
        <v>0.473679445916937</v>
      </c>
      <c r="I7" s="28">
        <f>I6/SUM(I6:K6)</f>
        <v>0.27603111712030914</v>
      </c>
      <c r="J7" s="31">
        <f>J6/SUM(I6:K6)</f>
        <v>0.12581220541877505</v>
      </c>
      <c r="K7" s="29">
        <f>K6/SUM(I6:K6)</f>
        <v>0.59815667746091583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C454-FEE6-4946-A525-435FC989403F}">
  <sheetPr>
    <tabColor theme="9" tint="0.59999389629810485"/>
  </sheetPr>
  <dimension ref="B3:D10"/>
  <sheetViews>
    <sheetView workbookViewId="0">
      <selection activeCell="B3" sqref="B3:D10"/>
    </sheetView>
  </sheetViews>
  <sheetFormatPr defaultRowHeight="15" x14ac:dyDescent="0.25"/>
  <cols>
    <col min="3" max="4" width="24.5703125" customWidth="1"/>
  </cols>
  <sheetData>
    <row r="3" spans="2:4" x14ac:dyDescent="0.25">
      <c r="B3" t="s">
        <v>102</v>
      </c>
    </row>
    <row r="4" spans="2:4" x14ac:dyDescent="0.25">
      <c r="B4" t="s">
        <v>117</v>
      </c>
    </row>
    <row r="5" spans="2:4" x14ac:dyDescent="0.25">
      <c r="B5" t="s">
        <v>151</v>
      </c>
    </row>
    <row r="6" spans="2:4" x14ac:dyDescent="0.25">
      <c r="B6" t="s">
        <v>120</v>
      </c>
    </row>
    <row r="8" spans="2:4" ht="60" x14ac:dyDescent="0.25">
      <c r="C8" s="32" t="s">
        <v>104</v>
      </c>
      <c r="D8" s="32" t="s">
        <v>103</v>
      </c>
    </row>
    <row r="9" spans="2:4" x14ac:dyDescent="0.25">
      <c r="B9" t="s">
        <v>119</v>
      </c>
      <c r="C9" s="34">
        <v>181721.61</v>
      </c>
      <c r="D9" s="34">
        <v>206368.54000000007</v>
      </c>
    </row>
    <row r="10" spans="2:4" x14ac:dyDescent="0.25">
      <c r="B10" t="s">
        <v>118</v>
      </c>
      <c r="C10" s="33">
        <v>0.4682458701927889</v>
      </c>
      <c r="D10" s="33">
        <v>0.53175412980721115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L5"/>
  <sheetViews>
    <sheetView showGridLines="0" workbookViewId="0">
      <selection activeCell="C6" sqref="C6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4" width="9.28515625" style="6" bestFit="1" customWidth="1"/>
    <col min="25" max="25" width="9.5703125" style="6" bestFit="1" customWidth="1"/>
    <col min="26" max="31" width="9.28515625" style="6" bestFit="1" customWidth="1"/>
    <col min="32" max="34" width="9.5703125" style="6" bestFit="1" customWidth="1"/>
    <col min="35" max="35" width="9.28515625" style="6" bestFit="1" customWidth="1"/>
    <col min="36" max="36" width="9.5703125" style="6" bestFit="1" customWidth="1"/>
    <col min="37" max="38" width="9.28515625" style="6" bestFit="1" customWidth="1"/>
    <col min="39" max="16384" width="9.140625" style="6"/>
  </cols>
  <sheetData>
    <row r="1" spans="1:38" x14ac:dyDescent="0.2">
      <c r="A1" s="6" t="s">
        <v>208</v>
      </c>
    </row>
    <row r="3" spans="1:38" s="92" customFormat="1" ht="126" x14ac:dyDescent="0.25">
      <c r="A3" s="122" t="s">
        <v>44</v>
      </c>
      <c r="B3" s="123"/>
      <c r="C3" s="91" t="s">
        <v>45</v>
      </c>
      <c r="D3" s="91" t="s">
        <v>46</v>
      </c>
      <c r="E3" s="91" t="s">
        <v>47</v>
      </c>
      <c r="F3" s="91" t="s">
        <v>48</v>
      </c>
      <c r="G3" s="91" t="s">
        <v>49</v>
      </c>
      <c r="H3" s="91" t="s">
        <v>50</v>
      </c>
      <c r="I3" s="91" t="s">
        <v>51</v>
      </c>
      <c r="J3" s="91" t="s">
        <v>52</v>
      </c>
      <c r="K3" s="91" t="s">
        <v>53</v>
      </c>
      <c r="L3" s="91" t="s">
        <v>54</v>
      </c>
      <c r="M3" s="91" t="s">
        <v>55</v>
      </c>
      <c r="N3" s="91" t="s">
        <v>56</v>
      </c>
      <c r="O3" s="91" t="s">
        <v>57</v>
      </c>
      <c r="P3" s="91" t="s">
        <v>58</v>
      </c>
      <c r="Q3" s="91" t="s">
        <v>59</v>
      </c>
      <c r="R3" s="91" t="s">
        <v>60</v>
      </c>
      <c r="S3" s="91" t="s">
        <v>61</v>
      </c>
      <c r="T3" s="91" t="s">
        <v>62</v>
      </c>
      <c r="U3" s="91" t="s">
        <v>63</v>
      </c>
      <c r="V3" s="91" t="s">
        <v>64</v>
      </c>
      <c r="W3" s="91" t="s">
        <v>65</v>
      </c>
      <c r="X3" s="91" t="s">
        <v>66</v>
      </c>
      <c r="Y3" s="91" t="s">
        <v>67</v>
      </c>
      <c r="Z3" s="91" t="s">
        <v>68</v>
      </c>
      <c r="AA3" s="91" t="s">
        <v>69</v>
      </c>
      <c r="AB3" s="91" t="s">
        <v>70</v>
      </c>
      <c r="AC3" s="91" t="s">
        <v>71</v>
      </c>
      <c r="AD3" s="91" t="s">
        <v>72</v>
      </c>
      <c r="AE3" s="91" t="s">
        <v>73</v>
      </c>
      <c r="AF3" s="91" t="s">
        <v>74</v>
      </c>
      <c r="AG3" s="91" t="s">
        <v>75</v>
      </c>
      <c r="AH3" s="91" t="s">
        <v>76</v>
      </c>
      <c r="AI3" s="91" t="s">
        <v>77</v>
      </c>
      <c r="AJ3" s="91" t="s">
        <v>78</v>
      </c>
      <c r="AK3" s="91" t="s">
        <v>79</v>
      </c>
      <c r="AL3" s="91" t="s">
        <v>80</v>
      </c>
    </row>
    <row r="4" spans="1:38" customFormat="1" ht="15" x14ac:dyDescent="0.25">
      <c r="A4" s="93" t="s">
        <v>81</v>
      </c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  <c r="R4" s="10" t="s">
        <v>8</v>
      </c>
      <c r="S4" s="10" t="s">
        <v>8</v>
      </c>
      <c r="T4" s="10" t="s">
        <v>8</v>
      </c>
      <c r="U4" s="10" t="s">
        <v>8</v>
      </c>
      <c r="V4" s="10" t="s">
        <v>8</v>
      </c>
      <c r="W4" s="10" t="s">
        <v>8</v>
      </c>
      <c r="X4" s="10" t="s">
        <v>8</v>
      </c>
      <c r="Y4" s="10" t="s">
        <v>8</v>
      </c>
      <c r="Z4" s="10" t="s">
        <v>8</v>
      </c>
      <c r="AA4" s="10" t="s">
        <v>8</v>
      </c>
      <c r="AB4" s="10" t="s">
        <v>8</v>
      </c>
      <c r="AC4" s="10" t="s">
        <v>8</v>
      </c>
      <c r="AD4" s="10" t="s">
        <v>8</v>
      </c>
      <c r="AE4" s="10" t="s">
        <v>8</v>
      </c>
      <c r="AF4" s="10" t="s">
        <v>8</v>
      </c>
      <c r="AG4" s="10" t="s">
        <v>8</v>
      </c>
      <c r="AH4" s="10" t="s">
        <v>8</v>
      </c>
      <c r="AI4" s="10" t="s">
        <v>8</v>
      </c>
      <c r="AJ4" s="10" t="s">
        <v>8</v>
      </c>
      <c r="AK4" s="10" t="s">
        <v>8</v>
      </c>
      <c r="AL4" s="10" t="s">
        <v>8</v>
      </c>
    </row>
    <row r="5" spans="1:38" customFormat="1" ht="15" x14ac:dyDescent="0.25">
      <c r="A5" s="94" t="s">
        <v>119</v>
      </c>
      <c r="B5" s="10" t="s">
        <v>8</v>
      </c>
      <c r="C5" s="11" cm="1">
        <f t="array" ref="C5:AL5">TRANSPOSE('EU KLEMS Split 1'!P6:P41)</f>
        <v>246419.2829580548</v>
      </c>
      <c r="D5" s="11">
        <v>15427.5763162372</v>
      </c>
      <c r="E5" s="11">
        <v>12159.263365968402</v>
      </c>
      <c r="F5" s="11">
        <v>3229.5624679134362</v>
      </c>
      <c r="G5" s="11">
        <v>180175.88355183543</v>
      </c>
      <c r="H5" s="11">
        <v>53094.710007977912</v>
      </c>
      <c r="I5" s="11">
        <v>29124.341354657678</v>
      </c>
      <c r="J5" s="11">
        <v>63977.458694379646</v>
      </c>
      <c r="K5" s="11">
        <v>11947.094064228135</v>
      </c>
      <c r="L5" s="11">
        <v>121914.41617470061</v>
      </c>
      <c r="M5" s="11">
        <v>71187.387833574539</v>
      </c>
      <c r="N5" s="11">
        <v>49132.632560891805</v>
      </c>
      <c r="O5" s="11">
        <v>56085.698002508725</v>
      </c>
      <c r="P5" s="11">
        <v>151271.14419748564</v>
      </c>
      <c r="Q5" s="11">
        <v>68006.43678891976</v>
      </c>
      <c r="R5" s="11">
        <v>70992.659021318235</v>
      </c>
      <c r="S5" s="11">
        <v>169492.49026544878</v>
      </c>
      <c r="T5" s="11">
        <v>132944.09127361584</v>
      </c>
      <c r="U5" s="11">
        <v>42601.278451760358</v>
      </c>
      <c r="V5" s="11">
        <v>147050.90842568252</v>
      </c>
      <c r="W5" s="11">
        <v>148055.70066697267</v>
      </c>
      <c r="X5" s="11">
        <v>601836.73776552302</v>
      </c>
      <c r="Y5" s="11">
        <v>1205357.0373030805</v>
      </c>
      <c r="Z5" s="11">
        <v>479551.97201782721</v>
      </c>
      <c r="AA5" s="11">
        <v>313075.46382772375</v>
      </c>
      <c r="AB5" s="11">
        <v>103165.59791414064</v>
      </c>
      <c r="AC5" s="11">
        <v>73940.845438639051</v>
      </c>
      <c r="AD5" s="11">
        <v>264824.61194839183</v>
      </c>
      <c r="AE5" s="11">
        <v>448028.81639734923</v>
      </c>
      <c r="AF5" s="11">
        <v>101633.69820796997</v>
      </c>
      <c r="AG5" s="11">
        <v>834822.343565305</v>
      </c>
      <c r="AH5" s="11">
        <v>708272.79330749507</v>
      </c>
      <c r="AI5" s="11">
        <v>685149.3080972858</v>
      </c>
      <c r="AJ5" s="11">
        <v>913014.51558446803</v>
      </c>
      <c r="AK5" s="11">
        <v>357810.20152683236</v>
      </c>
      <c r="AL5" s="11">
        <v>62218.63464857082</v>
      </c>
    </row>
  </sheetData>
  <mergeCells count="1">
    <mergeCell ref="A3:B3"/>
  </mergeCell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RowHeight="15" x14ac:dyDescent="0.25"/>
  <cols>
    <col min="1" max="1" width="24.85546875" customWidth="1"/>
    <col min="2" max="43" width="16.28515625" customWidth="1"/>
  </cols>
  <sheetData>
    <row r="1" spans="1:43" s="4" customFormat="1" x14ac:dyDescent="0.2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25">
      <c r="A2" t="s">
        <v>85</v>
      </c>
      <c r="B2">
        <f>'EU KLEMS for Split 2'!C5*10^6*About!$A$45</f>
        <v>215100631073.72101</v>
      </c>
      <c r="C2">
        <f>'EU KLEMS for Split 2'!D5*10^6*About!$A$45*ISIC05</f>
        <v>8030020613.6793127</v>
      </c>
      <c r="D2">
        <f>'EU KLEMS for Split 2'!D5*10^6*About!$A$45*ISIC06</f>
        <v>5436788321.5836058</v>
      </c>
      <c r="E2">
        <f>'EU KLEMS for Split 2'!E5*10^6*About!$A$45</f>
        <v>10613882128.114876</v>
      </c>
      <c r="F2">
        <f>'EU KLEMS for Split 2'!F5*10^6*About!$A$45</f>
        <v>2819101316.2652202</v>
      </c>
      <c r="G2">
        <f>'EU KLEMS for Split 2'!G5*10^6*About!$A$45</f>
        <v>157276434664.6608</v>
      </c>
      <c r="H2">
        <f>'EU KLEMS for Split 2'!H5*10^6*About!$A$45</f>
        <v>46346639322.606415</v>
      </c>
      <c r="I2">
        <f>'EU KLEMS for Split 2'!I5*10^6*About!$A$45</f>
        <v>25422784003.716545</v>
      </c>
      <c r="J2">
        <f>'EU KLEMS for Split 2'!J5*10^6*About!$A$45</f>
        <v>55846245368.697319</v>
      </c>
      <c r="K2">
        <f>'EU KLEMS for Split 2'!K5*10^6*About!$A$45</f>
        <v>10428678477.85277</v>
      </c>
      <c r="L2">
        <f>'EU KLEMS for Split 2'!L5*10^6*About!$A$45*'EU28 LAB WIOD'!C10</f>
        <v>49830588242.640106</v>
      </c>
      <c r="M2">
        <f>'EU KLEMS for Split 2'!L5*10^6*About!$A$45*'EU28 LAB WIOD'!D10</f>
        <v>56589118613.767555</v>
      </c>
      <c r="N2">
        <f>'EU KLEMS for Split 2'!M5*10^6*About!$A$45</f>
        <v>62139828765.340904</v>
      </c>
      <c r="O2">
        <f>'EU KLEMS for Split 2'!N5*10^6*About!$A$45*ISIC231</f>
        <v>6966010673.8601065</v>
      </c>
      <c r="P2">
        <f>'EU KLEMS for Split 2'!N5*10^6*About!$A$45*ISIC239</f>
        <v>35922111324.125061</v>
      </c>
      <c r="Q2">
        <f>'EU KLEMS for Split 2'!O5*10^6*About!$A$45*ISIC241</f>
        <v>25767332095.684128</v>
      </c>
      <c r="R2">
        <f>'EU KLEMS for Split 2'!O5*10^6*About!$A$45*ISIC242</f>
        <v>23190155685.835361</v>
      </c>
      <c r="S2">
        <f>'EU KLEMS for Split 2'!P5*10^6*About!$A$45</f>
        <v>132045342351.15717</v>
      </c>
      <c r="T2">
        <f>'EU KLEMS for Split 2'!Q5*10^6*About!$A$45</f>
        <v>59363160604.853142</v>
      </c>
      <c r="U2">
        <f>'EU KLEMS for Split 2'!R5*10^6*About!$A$45</f>
        <v>61969849006.038963</v>
      </c>
      <c r="V2">
        <f>'EU KLEMS for Split 2'!S5*10^6*About!$A$45</f>
        <v>147950846949.58868</v>
      </c>
      <c r="W2">
        <f>'EU KLEMS for Split 2'!T5*10^6*About!$A$45</f>
        <v>116047565706.71773</v>
      </c>
      <c r="X2">
        <f>'EU KLEMS for Split 2'!U5*10^6*About!$A$45</f>
        <v>37186870156.913719</v>
      </c>
      <c r="Y2">
        <f>'EU KLEMS for Split 2'!V5*10^6*About!$A$45</f>
        <v>128361477326.88768</v>
      </c>
      <c r="Z2">
        <f>'EU KLEMS for Split 2'!W5*10^6*About!$A$45*ISIC351</f>
        <v>35673865617.261314</v>
      </c>
      <c r="AA2">
        <f>'EU KLEMS for Split 2'!W5*10^6*About!$A$45*ISIC352T353</f>
        <v>16259788954.027439</v>
      </c>
      <c r="AB2">
        <f>'EU KLEMS for Split 2'!W5*10^6*About!$A$45*ISIC36T39</f>
        <v>77304910955.049118</v>
      </c>
      <c r="AC2">
        <f>'EU KLEMS for Split 2'!X5*10^6*About!$A$45</f>
        <v>525346314390.29596</v>
      </c>
      <c r="AD2">
        <f>'EU KLEMS for Split 2'!Y5*10^6*About!$A$45</f>
        <v>1052162218316.2365</v>
      </c>
      <c r="AE2">
        <f>'EU KLEMS for Split 2'!Z5*10^6*About!$A$45</f>
        <v>418603327529.52795</v>
      </c>
      <c r="AF2">
        <f>'EU KLEMS for Split 2'!AA5*10^6*About!$A$45</f>
        <v>273285146497.66388</v>
      </c>
      <c r="AG2">
        <f>'EU KLEMS for Split 2'!AB5*10^6*About!$A$45</f>
        <v>90053769128.963547</v>
      </c>
      <c r="AH2">
        <f>'EU KLEMS for Split 2'!AC5*10^6*About!$A$45</f>
        <v>64543335753.001968</v>
      </c>
      <c r="AI2">
        <f>'EU KLEMS for Split 2'!AD5*10^6*About!$A$45</f>
        <v>231166735290.14648</v>
      </c>
      <c r="AJ2">
        <f>'EU KLEMS for Split 2'!AE5*10^6*About!$A$45</f>
        <v>391086606492.09955</v>
      </c>
      <c r="AK2">
        <f>'EU KLEMS for Split 2'!AF5*10^6*About!$A$45</f>
        <v>88716566173.158142</v>
      </c>
      <c r="AL2">
        <f>'EU KLEMS for Split 2'!AG5*10^6*About!$A$45</f>
        <v>728720621128.9325</v>
      </c>
      <c r="AM2">
        <f>'EU KLEMS for Split 2'!AH5*10^6*About!$A$45</f>
        <v>618254882426.23523</v>
      </c>
      <c r="AN2">
        <f>'EU KLEMS for Split 2'!AI5*10^6*About!$A$45</f>
        <v>598070275922.91003</v>
      </c>
      <c r="AO2">
        <f>'EU KLEMS for Split 2'!AJ5*10^6*About!$A$45</f>
        <v>796974961229.45874</v>
      </c>
      <c r="AP2">
        <f>'EU KLEMS for Split 2'!AK5*10^6*About!$A$45</f>
        <v>312334323958.47797</v>
      </c>
      <c r="AQ2">
        <f>'EU KLEMS for Split 2'!AL5*10^6*About!$A$45</f>
        <v>54310959015.861404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About</vt:lpstr>
      <vt:lpstr>EU KLEMS Split 1</vt:lpstr>
      <vt:lpstr>EU KLEMS LAB</vt:lpstr>
      <vt:lpstr>OECD VAL EU28 </vt:lpstr>
      <vt:lpstr>EXIOBASE EMP COMP Split</vt:lpstr>
      <vt:lpstr>EU28 LAB WIOD</vt:lpstr>
      <vt:lpstr>EU KLEMS for Split 2</vt:lpstr>
      <vt:lpstr>BECbIC</vt:lpstr>
      <vt:lpstr>ISIC05</vt:lpstr>
      <vt:lpstr>ISIC06</vt:lpstr>
      <vt:lpstr>ISIC231</vt:lpstr>
      <vt:lpstr>ISIC239</vt:lpstr>
      <vt:lpstr>ISIC241</vt:lpstr>
      <vt:lpstr>ISIC242</vt:lpstr>
      <vt:lpstr>ISIC351</vt:lpstr>
      <vt:lpstr>ISIC352T353</vt:lpstr>
      <vt:lpstr>ISIC36T39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Alex Dolginow</cp:lastModifiedBy>
  <dcterms:created xsi:type="dcterms:W3CDTF">2019-12-02T22:49:06Z</dcterms:created>
  <dcterms:modified xsi:type="dcterms:W3CDTF">2021-05-11T21:36:16Z</dcterms:modified>
</cp:coreProperties>
</file>