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olivia\Dropbox (Energy Innovation)\EU EPS\InputData\trans\FoVObE\"/>
    </mc:Choice>
  </mc:AlternateContent>
  <xr:revisionPtr revIDLastSave="0" documentId="13_ncr:1_{A9358372-B398-4D1B-AA22-BB7001F0AA8B}" xr6:coauthVersionLast="45" xr6:coauthVersionMax="45" xr10:uidLastSave="{00000000-0000-0000-0000-000000000000}"/>
  <bookViews>
    <workbookView xWindow="3765" yWindow="255" windowWidth="15285" windowHeight="9600" firstSheet="5" activeTab="5" xr2:uid="{00000000-000D-0000-FFFF-FFFF00000000}"/>
  </bookViews>
  <sheets>
    <sheet name="About" sheetId="1" r:id="rId1"/>
    <sheet name="Results" sheetId="10" r:id="rId2"/>
    <sheet name="JRC-IDEES EU28 - TrRoad_tech" sheetId="17" r:id="rId3"/>
    <sheet name="Vehicles purchased CVD" sheetId="15" r:id="rId4"/>
    <sheet name="Eurostat - Taxi Operations" sheetId="16" r:id="rId5"/>
    <sheet name="FoVObE-passengers" sheetId="11" r:id="rId6"/>
    <sheet name="FoVObE-freight" sheetId="12" r:id="rId7"/>
    <sheet name="Cross-Check of Taxi Data" sheetId="18" r:id="rId8"/>
    <sheet name="Output by Industry" sheetId="14" r:id="rId9"/>
  </sheets>
  <externalReferences>
    <externalReference r:id="rId10"/>
  </externalReferences>
  <definedNames>
    <definedName name="_ftn1" localSheetId="3">'Vehicles purchased CVD'!$H$21</definedName>
    <definedName name="_ftnref1" localSheetId="3">'Vehicles purchased CVD'!$M$3</definedName>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 name="_xlnm.Print_Titles" localSheetId="2">'JRC-IDEES EU28 - TrRoad_tech'!$1:$1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3" i="18" l="1"/>
  <c r="E2" i="10"/>
  <c r="O15" i="16"/>
  <c r="Q221" i="17"/>
  <c r="P221" i="17"/>
  <c r="O221" i="17"/>
  <c r="N221" i="17"/>
  <c r="M221" i="17"/>
  <c r="L221" i="17"/>
  <c r="K221" i="17"/>
  <c r="J221" i="17"/>
  <c r="I221" i="17"/>
  <c r="H221" i="17"/>
  <c r="G221" i="17"/>
  <c r="F221" i="17"/>
  <c r="E221" i="17"/>
  <c r="D221" i="17"/>
  <c r="C221" i="17"/>
  <c r="B221" i="17"/>
  <c r="Q220" i="17"/>
  <c r="P220" i="17"/>
  <c r="O220" i="17"/>
  <c r="N220" i="17"/>
  <c r="M220" i="17"/>
  <c r="L220" i="17"/>
  <c r="K220" i="17"/>
  <c r="J220" i="17"/>
  <c r="I220" i="17"/>
  <c r="H220" i="17"/>
  <c r="G220" i="17"/>
  <c r="F220" i="17"/>
  <c r="E220" i="17"/>
  <c r="D220" i="17"/>
  <c r="C220" i="17"/>
  <c r="B220" i="17"/>
  <c r="Q219" i="17"/>
  <c r="P219" i="17"/>
  <c r="O219" i="17"/>
  <c r="N219" i="17"/>
  <c r="M219" i="17"/>
  <c r="L219" i="17"/>
  <c r="K219" i="17"/>
  <c r="J219" i="17"/>
  <c r="I219" i="17"/>
  <c r="H219" i="17"/>
  <c r="G219" i="17"/>
  <c r="F219" i="17"/>
  <c r="E219" i="17"/>
  <c r="D219" i="17"/>
  <c r="C219" i="17"/>
  <c r="B219" i="17"/>
  <c r="Q218" i="17"/>
  <c r="P218" i="17"/>
  <c r="O218" i="17"/>
  <c r="N218" i="17"/>
  <c r="M218" i="17"/>
  <c r="L218" i="17"/>
  <c r="K218" i="17"/>
  <c r="J218" i="17"/>
  <c r="I218" i="17"/>
  <c r="H218" i="17"/>
  <c r="G218" i="17"/>
  <c r="F218" i="17"/>
  <c r="E218" i="17"/>
  <c r="D218" i="17"/>
  <c r="C218" i="17"/>
  <c r="B218" i="17"/>
  <c r="Q217" i="17"/>
  <c r="P217" i="17"/>
  <c r="O217" i="17"/>
  <c r="N217" i="17"/>
  <c r="M217" i="17"/>
  <c r="L217" i="17"/>
  <c r="K217" i="17"/>
  <c r="J217" i="17"/>
  <c r="I217" i="17"/>
  <c r="H217" i="17"/>
  <c r="G217" i="17"/>
  <c r="F217" i="17"/>
  <c r="E217" i="17"/>
  <c r="D217" i="17"/>
  <c r="C217" i="17"/>
  <c r="B217" i="17"/>
  <c r="Q216" i="17"/>
  <c r="P216" i="17"/>
  <c r="O216" i="17"/>
  <c r="N216" i="17"/>
  <c r="M216" i="17"/>
  <c r="L216" i="17"/>
  <c r="K216" i="17"/>
  <c r="J216" i="17"/>
  <c r="I216" i="17"/>
  <c r="H216" i="17"/>
  <c r="G216" i="17"/>
  <c r="F216" i="17"/>
  <c r="E216" i="17"/>
  <c r="D216" i="17"/>
  <c r="C216" i="17"/>
  <c r="B216" i="17"/>
  <c r="Q215" i="17"/>
  <c r="P215" i="17"/>
  <c r="O215" i="17"/>
  <c r="N215" i="17"/>
  <c r="M215" i="17"/>
  <c r="L215" i="17"/>
  <c r="K215" i="17"/>
  <c r="J215" i="17"/>
  <c r="I215" i="17"/>
  <c r="H215" i="17"/>
  <c r="G215" i="17"/>
  <c r="F215" i="17"/>
  <c r="E215" i="17"/>
  <c r="D215" i="17"/>
  <c r="C215" i="17"/>
  <c r="B215" i="17"/>
  <c r="Q214" i="17"/>
  <c r="P214" i="17"/>
  <c r="O214" i="17"/>
  <c r="N214" i="17"/>
  <c r="M214" i="17"/>
  <c r="L214" i="17"/>
  <c r="K214" i="17"/>
  <c r="J214" i="17"/>
  <c r="I214" i="17"/>
  <c r="H214" i="17"/>
  <c r="G214" i="17"/>
  <c r="F214" i="17"/>
  <c r="E214" i="17"/>
  <c r="D214" i="17"/>
  <c r="C214" i="17"/>
  <c r="B214" i="17"/>
  <c r="Q213" i="17"/>
  <c r="P213" i="17"/>
  <c r="O213" i="17"/>
  <c r="N213" i="17"/>
  <c r="M213" i="17"/>
  <c r="L213" i="17"/>
  <c r="K213" i="17"/>
  <c r="J213" i="17"/>
  <c r="I213" i="17"/>
  <c r="H213" i="17"/>
  <c r="G213" i="17"/>
  <c r="F213" i="17"/>
  <c r="E213" i="17"/>
  <c r="D213" i="17"/>
  <c r="C213" i="17"/>
  <c r="B213" i="17"/>
  <c r="Q211" i="17"/>
  <c r="P211" i="17"/>
  <c r="O211" i="17"/>
  <c r="N211" i="17"/>
  <c r="M211" i="17"/>
  <c r="L211" i="17"/>
  <c r="K211" i="17"/>
  <c r="J211" i="17"/>
  <c r="I211" i="17"/>
  <c r="H211" i="17"/>
  <c r="G211" i="17"/>
  <c r="F211" i="17"/>
  <c r="E211" i="17"/>
  <c r="D211" i="17"/>
  <c r="C211" i="17"/>
  <c r="B211" i="17"/>
  <c r="Q210" i="17"/>
  <c r="P210" i="17"/>
  <c r="O210" i="17"/>
  <c r="N210" i="17"/>
  <c r="M210" i="17"/>
  <c r="L210" i="17"/>
  <c r="K210" i="17"/>
  <c r="J210" i="17"/>
  <c r="I210" i="17"/>
  <c r="H210" i="17"/>
  <c r="G210" i="17"/>
  <c r="F210" i="17"/>
  <c r="E210" i="17"/>
  <c r="D210" i="17"/>
  <c r="C210" i="17"/>
  <c r="B210" i="17"/>
  <c r="Q209" i="17"/>
  <c r="P209" i="17"/>
  <c r="O209" i="17"/>
  <c r="N209" i="17"/>
  <c r="M209" i="17"/>
  <c r="L209" i="17"/>
  <c r="K209" i="17"/>
  <c r="J209" i="17"/>
  <c r="I209" i="17"/>
  <c r="H209" i="17"/>
  <c r="G209" i="17"/>
  <c r="F209" i="17"/>
  <c r="E209" i="17"/>
  <c r="D209" i="17"/>
  <c r="C209" i="17"/>
  <c r="B209" i="17"/>
  <c r="Q208" i="17"/>
  <c r="P208" i="17"/>
  <c r="O208" i="17"/>
  <c r="N208" i="17"/>
  <c r="M208" i="17"/>
  <c r="L208" i="17"/>
  <c r="K208" i="17"/>
  <c r="J208" i="17"/>
  <c r="I208" i="17"/>
  <c r="H208" i="17"/>
  <c r="G208" i="17"/>
  <c r="F208" i="17"/>
  <c r="E208" i="17"/>
  <c r="D208" i="17"/>
  <c r="C208" i="17"/>
  <c r="B208" i="17"/>
  <c r="Q207" i="17"/>
  <c r="P207" i="17"/>
  <c r="O207" i="17"/>
  <c r="N207" i="17"/>
  <c r="M207" i="17"/>
  <c r="L207" i="17"/>
  <c r="K207" i="17"/>
  <c r="J207" i="17"/>
  <c r="I207" i="17"/>
  <c r="H207" i="17"/>
  <c r="G207" i="17"/>
  <c r="F207" i="17"/>
  <c r="E207" i="17"/>
  <c r="D207" i="17"/>
  <c r="C207" i="17"/>
  <c r="B207" i="17"/>
  <c r="Q206" i="17"/>
  <c r="P206" i="17"/>
  <c r="O206" i="17"/>
  <c r="N206" i="17"/>
  <c r="M206" i="17"/>
  <c r="L206" i="17"/>
  <c r="K206" i="17"/>
  <c r="J206" i="17"/>
  <c r="I206" i="17"/>
  <c r="H206" i="17"/>
  <c r="G206" i="17"/>
  <c r="F206" i="17"/>
  <c r="E206" i="17"/>
  <c r="D206" i="17"/>
  <c r="C206" i="17"/>
  <c r="B206" i="17"/>
  <c r="Q205" i="17"/>
  <c r="P205" i="17"/>
  <c r="O205" i="17"/>
  <c r="N205" i="17"/>
  <c r="M205" i="17"/>
  <c r="L205" i="17"/>
  <c r="K205" i="17"/>
  <c r="J205" i="17"/>
  <c r="I205" i="17"/>
  <c r="H205" i="17"/>
  <c r="G205" i="17"/>
  <c r="F205" i="17"/>
  <c r="E205" i="17"/>
  <c r="D205" i="17"/>
  <c r="C205" i="17"/>
  <c r="B205" i="17"/>
  <c r="Q204" i="17"/>
  <c r="P204" i="17"/>
  <c r="O204" i="17"/>
  <c r="N204" i="17"/>
  <c r="M204" i="17"/>
  <c r="L204" i="17"/>
  <c r="K204" i="17"/>
  <c r="J204" i="17"/>
  <c r="I204" i="17"/>
  <c r="H204" i="17"/>
  <c r="G204" i="17"/>
  <c r="F204" i="17"/>
  <c r="E204" i="17"/>
  <c r="D204" i="17"/>
  <c r="C204" i="17"/>
  <c r="B204" i="17"/>
  <c r="Q203" i="17"/>
  <c r="P203" i="17"/>
  <c r="O203" i="17"/>
  <c r="N203" i="17"/>
  <c r="M203" i="17"/>
  <c r="L203" i="17"/>
  <c r="K203" i="17"/>
  <c r="J203" i="17"/>
  <c r="I203" i="17"/>
  <c r="H203" i="17"/>
  <c r="G203" i="17"/>
  <c r="F203" i="17"/>
  <c r="E203" i="17"/>
  <c r="D203" i="17"/>
  <c r="C203" i="17"/>
  <c r="B203" i="17"/>
  <c r="Q202" i="17"/>
  <c r="P202" i="17"/>
  <c r="O202" i="17"/>
  <c r="N202" i="17"/>
  <c r="M202" i="17"/>
  <c r="L202" i="17"/>
  <c r="K202" i="17"/>
  <c r="J202" i="17"/>
  <c r="I202" i="17"/>
  <c r="H202" i="17"/>
  <c r="G202" i="17"/>
  <c r="F202" i="17"/>
  <c r="E202" i="17"/>
  <c r="D202" i="17"/>
  <c r="C202" i="17"/>
  <c r="B202" i="17"/>
  <c r="Q201" i="17"/>
  <c r="P201" i="17"/>
  <c r="O201" i="17"/>
  <c r="N201" i="17"/>
  <c r="M201" i="17"/>
  <c r="L201" i="17"/>
  <c r="K201" i="17"/>
  <c r="J201" i="17"/>
  <c r="I201" i="17"/>
  <c r="H201" i="17"/>
  <c r="G201" i="17"/>
  <c r="F201" i="17"/>
  <c r="E201" i="17"/>
  <c r="D201" i="17"/>
  <c r="C201" i="17"/>
  <c r="B201" i="17"/>
  <c r="Q200" i="17"/>
  <c r="P200" i="17"/>
  <c r="O200" i="17"/>
  <c r="N200" i="17"/>
  <c r="M200" i="17"/>
  <c r="L200" i="17"/>
  <c r="K200" i="17"/>
  <c r="J200" i="17"/>
  <c r="I200" i="17"/>
  <c r="H200" i="17"/>
  <c r="G200" i="17"/>
  <c r="F200" i="17"/>
  <c r="E200" i="17"/>
  <c r="D200" i="17"/>
  <c r="C200" i="17"/>
  <c r="B200" i="17"/>
  <c r="Q199" i="17"/>
  <c r="P199" i="17"/>
  <c r="O199" i="17"/>
  <c r="N199" i="17"/>
  <c r="M199" i="17"/>
  <c r="L199" i="17"/>
  <c r="K199" i="17"/>
  <c r="J199" i="17"/>
  <c r="I199" i="17"/>
  <c r="H199" i="17"/>
  <c r="G199" i="17"/>
  <c r="F199" i="17"/>
  <c r="E199" i="17"/>
  <c r="D199" i="17"/>
  <c r="C199" i="17"/>
  <c r="B199" i="17"/>
  <c r="Q198" i="17"/>
  <c r="P198" i="17"/>
  <c r="O198" i="17"/>
  <c r="N198" i="17"/>
  <c r="M198" i="17"/>
  <c r="L198" i="17"/>
  <c r="K198" i="17"/>
  <c r="J198" i="17"/>
  <c r="I198" i="17"/>
  <c r="H198" i="17"/>
  <c r="G198" i="17"/>
  <c r="F198" i="17"/>
  <c r="E198" i="17"/>
  <c r="D198" i="17"/>
  <c r="C198" i="17"/>
  <c r="B198" i="17"/>
  <c r="Q140" i="17"/>
  <c r="P140" i="17"/>
  <c r="O140" i="17"/>
  <c r="N140" i="17"/>
  <c r="M140" i="17"/>
  <c r="L140" i="17"/>
  <c r="K140" i="17"/>
  <c r="J140" i="17"/>
  <c r="I140" i="17"/>
  <c r="H140" i="17"/>
  <c r="G140" i="17"/>
  <c r="F140" i="17"/>
  <c r="E140" i="17"/>
  <c r="D140" i="17"/>
  <c r="C140" i="17"/>
  <c r="B140" i="17"/>
  <c r="Q139" i="17"/>
  <c r="P139" i="17"/>
  <c r="O139" i="17"/>
  <c r="N139" i="17"/>
  <c r="M139" i="17"/>
  <c r="L139" i="17"/>
  <c r="K139" i="17"/>
  <c r="J139" i="17"/>
  <c r="I139" i="17"/>
  <c r="H139" i="17"/>
  <c r="G139" i="17"/>
  <c r="F139" i="17"/>
  <c r="E139" i="17"/>
  <c r="D139" i="17"/>
  <c r="C139" i="17"/>
  <c r="B139" i="17"/>
  <c r="Q138" i="17"/>
  <c r="P138" i="17"/>
  <c r="O138" i="17"/>
  <c r="N138" i="17"/>
  <c r="M138" i="17"/>
  <c r="L138" i="17"/>
  <c r="K138" i="17"/>
  <c r="J138" i="17"/>
  <c r="I138" i="17"/>
  <c r="H138" i="17"/>
  <c r="G138" i="17"/>
  <c r="F138" i="17"/>
  <c r="E138" i="17"/>
  <c r="D138" i="17"/>
  <c r="C138" i="17"/>
  <c r="B138" i="17"/>
  <c r="Q137" i="17"/>
  <c r="P137" i="17"/>
  <c r="O137" i="17"/>
  <c r="N137" i="17"/>
  <c r="M137" i="17"/>
  <c r="L137" i="17"/>
  <c r="K137" i="17"/>
  <c r="J137" i="17"/>
  <c r="I137" i="17"/>
  <c r="H137" i="17"/>
  <c r="G137" i="17"/>
  <c r="F137" i="17"/>
  <c r="E137" i="17"/>
  <c r="D137" i="17"/>
  <c r="C137" i="17"/>
  <c r="B137" i="17"/>
  <c r="Q136" i="17"/>
  <c r="P136" i="17"/>
  <c r="O136" i="17"/>
  <c r="N136" i="17"/>
  <c r="M136" i="17"/>
  <c r="L136" i="17"/>
  <c r="K136" i="17"/>
  <c r="J136" i="17"/>
  <c r="I136" i="17"/>
  <c r="H136" i="17"/>
  <c r="G136" i="17"/>
  <c r="F136" i="17"/>
  <c r="E136" i="17"/>
  <c r="D136" i="17"/>
  <c r="C136" i="17"/>
  <c r="B136" i="17"/>
  <c r="Q135" i="17"/>
  <c r="P135" i="17"/>
  <c r="O135" i="17"/>
  <c r="N135" i="17"/>
  <c r="M135" i="17"/>
  <c r="L135" i="17"/>
  <c r="K135" i="17"/>
  <c r="J135" i="17"/>
  <c r="I135" i="17"/>
  <c r="H135" i="17"/>
  <c r="G135" i="17"/>
  <c r="F135" i="17"/>
  <c r="E135" i="17"/>
  <c r="D135" i="17"/>
  <c r="C135" i="17"/>
  <c r="B135" i="17"/>
  <c r="Q134" i="17"/>
  <c r="P134" i="17"/>
  <c r="O134" i="17"/>
  <c r="N134" i="17"/>
  <c r="M134" i="17"/>
  <c r="L134" i="17"/>
  <c r="K134" i="17"/>
  <c r="J134" i="17"/>
  <c r="I134" i="17"/>
  <c r="H134" i="17"/>
  <c r="G134" i="17"/>
  <c r="F134" i="17"/>
  <c r="E134" i="17"/>
  <c r="D134" i="17"/>
  <c r="C134" i="17"/>
  <c r="B134" i="17"/>
  <c r="Q133" i="17"/>
  <c r="P133" i="17"/>
  <c r="O133" i="17"/>
  <c r="N133" i="17"/>
  <c r="M133" i="17"/>
  <c r="L133" i="17"/>
  <c r="K133" i="17"/>
  <c r="J133" i="17"/>
  <c r="I133" i="17"/>
  <c r="H133" i="17"/>
  <c r="G133" i="17"/>
  <c r="F133" i="17"/>
  <c r="E133" i="17"/>
  <c r="D133" i="17"/>
  <c r="C133" i="17"/>
  <c r="B133" i="17"/>
  <c r="Q132" i="17"/>
  <c r="P132" i="17"/>
  <c r="O132" i="17"/>
  <c r="N132" i="17"/>
  <c r="M132" i="17"/>
  <c r="L132" i="17"/>
  <c r="K132" i="17"/>
  <c r="J132" i="17"/>
  <c r="I132" i="17"/>
  <c r="H132" i="17"/>
  <c r="G132" i="17"/>
  <c r="F132" i="17"/>
  <c r="E132" i="17"/>
  <c r="D132" i="17"/>
  <c r="C132" i="17"/>
  <c r="B132" i="17"/>
  <c r="Q130" i="17"/>
  <c r="P130" i="17"/>
  <c r="O130" i="17"/>
  <c r="N130" i="17"/>
  <c r="M130" i="17"/>
  <c r="L130" i="17"/>
  <c r="K130" i="17"/>
  <c r="J130" i="17"/>
  <c r="I130" i="17"/>
  <c r="H130" i="17"/>
  <c r="G130" i="17"/>
  <c r="F130" i="17"/>
  <c r="E130" i="17"/>
  <c r="D130" i="17"/>
  <c r="C130" i="17"/>
  <c r="B130" i="17"/>
  <c r="Q129" i="17"/>
  <c r="P129" i="17"/>
  <c r="O129" i="17"/>
  <c r="N129" i="17"/>
  <c r="M129" i="17"/>
  <c r="L129" i="17"/>
  <c r="K129" i="17"/>
  <c r="J129" i="17"/>
  <c r="I129" i="17"/>
  <c r="H129" i="17"/>
  <c r="G129" i="17"/>
  <c r="F129" i="17"/>
  <c r="E129" i="17"/>
  <c r="D129" i="17"/>
  <c r="C129" i="17"/>
  <c r="B129" i="17"/>
  <c r="Q128" i="17"/>
  <c r="P128" i="17"/>
  <c r="O128" i="17"/>
  <c r="N128" i="17"/>
  <c r="M128" i="17"/>
  <c r="L128" i="17"/>
  <c r="K128" i="17"/>
  <c r="J128" i="17"/>
  <c r="I128" i="17"/>
  <c r="H128" i="17"/>
  <c r="G128" i="17"/>
  <c r="F128" i="17"/>
  <c r="E128" i="17"/>
  <c r="D128" i="17"/>
  <c r="C128" i="17"/>
  <c r="B128" i="17"/>
  <c r="Q127" i="17"/>
  <c r="P127" i="17"/>
  <c r="O127" i="17"/>
  <c r="N127" i="17"/>
  <c r="M127" i="17"/>
  <c r="L127" i="17"/>
  <c r="K127" i="17"/>
  <c r="J127" i="17"/>
  <c r="I127" i="17"/>
  <c r="H127" i="17"/>
  <c r="G127" i="17"/>
  <c r="F127" i="17"/>
  <c r="E127" i="17"/>
  <c r="D127" i="17"/>
  <c r="C127" i="17"/>
  <c r="B127" i="17"/>
  <c r="Q126" i="17"/>
  <c r="P126" i="17"/>
  <c r="O126" i="17"/>
  <c r="N126" i="17"/>
  <c r="M126" i="17"/>
  <c r="L126" i="17"/>
  <c r="K126" i="17"/>
  <c r="J126" i="17"/>
  <c r="I126" i="17"/>
  <c r="H126" i="17"/>
  <c r="G126" i="17"/>
  <c r="F126" i="17"/>
  <c r="E126" i="17"/>
  <c r="D126" i="17"/>
  <c r="C126" i="17"/>
  <c r="B126" i="17"/>
  <c r="Q125" i="17"/>
  <c r="P125" i="17"/>
  <c r="O125" i="17"/>
  <c r="N125" i="17"/>
  <c r="M125" i="17"/>
  <c r="L125" i="17"/>
  <c r="K125" i="17"/>
  <c r="J125" i="17"/>
  <c r="I125" i="17"/>
  <c r="H125" i="17"/>
  <c r="G125" i="17"/>
  <c r="F125" i="17"/>
  <c r="E125" i="17"/>
  <c r="D125" i="17"/>
  <c r="C125" i="17"/>
  <c r="B125" i="17"/>
  <c r="Q124" i="17"/>
  <c r="P124" i="17"/>
  <c r="O124" i="17"/>
  <c r="N124" i="17"/>
  <c r="M124" i="17"/>
  <c r="L124" i="17"/>
  <c r="K124" i="17"/>
  <c r="J124" i="17"/>
  <c r="I124" i="17"/>
  <c r="H124" i="17"/>
  <c r="G124" i="17"/>
  <c r="F124" i="17"/>
  <c r="E124" i="17"/>
  <c r="D124" i="17"/>
  <c r="C124" i="17"/>
  <c r="B124" i="17"/>
  <c r="Q123" i="17"/>
  <c r="P123" i="17"/>
  <c r="O123" i="17"/>
  <c r="N123" i="17"/>
  <c r="M123" i="17"/>
  <c r="L123" i="17"/>
  <c r="K123" i="17"/>
  <c r="J123" i="17"/>
  <c r="I123" i="17"/>
  <c r="H123" i="17"/>
  <c r="G123" i="17"/>
  <c r="F123" i="17"/>
  <c r="E123" i="17"/>
  <c r="D123" i="17"/>
  <c r="C123" i="17"/>
  <c r="B123" i="17"/>
  <c r="Q122" i="17"/>
  <c r="P122" i="17"/>
  <c r="O122" i="17"/>
  <c r="N122" i="17"/>
  <c r="M122" i="17"/>
  <c r="L122" i="17"/>
  <c r="K122" i="17"/>
  <c r="J122" i="17"/>
  <c r="I122" i="17"/>
  <c r="H122" i="17"/>
  <c r="G122" i="17"/>
  <c r="F122" i="17"/>
  <c r="E122" i="17"/>
  <c r="D122" i="17"/>
  <c r="C122" i="17"/>
  <c r="B122" i="17"/>
  <c r="Q121" i="17"/>
  <c r="P121" i="17"/>
  <c r="O121" i="17"/>
  <c r="N121" i="17"/>
  <c r="M121" i="17"/>
  <c r="L121" i="17"/>
  <c r="K121" i="17"/>
  <c r="J121" i="17"/>
  <c r="I121" i="17"/>
  <c r="H121" i="17"/>
  <c r="G121" i="17"/>
  <c r="F121" i="17"/>
  <c r="E121" i="17"/>
  <c r="D121" i="17"/>
  <c r="C121" i="17"/>
  <c r="B121" i="17"/>
  <c r="Q120" i="17"/>
  <c r="P120" i="17"/>
  <c r="O120" i="17"/>
  <c r="N120" i="17"/>
  <c r="M120" i="17"/>
  <c r="L120" i="17"/>
  <c r="K120" i="17"/>
  <c r="J120" i="17"/>
  <c r="I120" i="17"/>
  <c r="H120" i="17"/>
  <c r="G120" i="17"/>
  <c r="F120" i="17"/>
  <c r="E120" i="17"/>
  <c r="D120" i="17"/>
  <c r="C120" i="17"/>
  <c r="B120" i="17"/>
  <c r="Q119" i="17"/>
  <c r="P119" i="17"/>
  <c r="O119" i="17"/>
  <c r="N119" i="17"/>
  <c r="M119" i="17"/>
  <c r="L119" i="17"/>
  <c r="K119" i="17"/>
  <c r="J119" i="17"/>
  <c r="I119" i="17"/>
  <c r="H119" i="17"/>
  <c r="G119" i="17"/>
  <c r="F119" i="17"/>
  <c r="E119" i="17"/>
  <c r="D119" i="17"/>
  <c r="C119" i="17"/>
  <c r="B119" i="17"/>
  <c r="Q118" i="17"/>
  <c r="P118" i="17"/>
  <c r="O118" i="17"/>
  <c r="N118" i="17"/>
  <c r="M118" i="17"/>
  <c r="L118" i="17"/>
  <c r="K118" i="17"/>
  <c r="J118" i="17"/>
  <c r="I118" i="17"/>
  <c r="H118" i="17"/>
  <c r="G118" i="17"/>
  <c r="F118" i="17"/>
  <c r="E118" i="17"/>
  <c r="D118" i="17"/>
  <c r="C118" i="17"/>
  <c r="B118" i="17"/>
  <c r="Q117" i="17"/>
  <c r="P117" i="17"/>
  <c r="O117" i="17"/>
  <c r="N117" i="17"/>
  <c r="M117" i="17"/>
  <c r="L117" i="17"/>
  <c r="K117" i="17"/>
  <c r="J117" i="17"/>
  <c r="I117" i="17"/>
  <c r="H117" i="17"/>
  <c r="G117" i="17"/>
  <c r="F117" i="17"/>
  <c r="E117" i="17"/>
  <c r="D117" i="17"/>
  <c r="C117" i="17"/>
  <c r="B117" i="17"/>
  <c r="Q82" i="17"/>
  <c r="P82" i="17"/>
  <c r="O82" i="17"/>
  <c r="N82" i="17"/>
  <c r="M82" i="17"/>
  <c r="L82" i="17"/>
  <c r="K82" i="17"/>
  <c r="J82" i="17"/>
  <c r="I82" i="17"/>
  <c r="H82" i="17"/>
  <c r="G82" i="17"/>
  <c r="F82" i="17"/>
  <c r="E82" i="17"/>
  <c r="D82" i="17"/>
  <c r="C82" i="17"/>
  <c r="C75" i="17" s="1"/>
  <c r="C59" i="17" s="1"/>
  <c r="B82" i="17"/>
  <c r="Q76" i="17"/>
  <c r="P76" i="17"/>
  <c r="O76" i="17"/>
  <c r="N76" i="17"/>
  <c r="M76" i="17"/>
  <c r="M75" i="17" s="1"/>
  <c r="L76" i="17"/>
  <c r="L75" i="17" s="1"/>
  <c r="K76" i="17"/>
  <c r="J76" i="17"/>
  <c r="I76" i="17"/>
  <c r="H76" i="17"/>
  <c r="G76" i="17"/>
  <c r="F76" i="17"/>
  <c r="E76" i="17"/>
  <c r="E75" i="17" s="1"/>
  <c r="D76" i="17"/>
  <c r="D75" i="17" s="1"/>
  <c r="C76" i="17"/>
  <c r="B76" i="17"/>
  <c r="Q75" i="17"/>
  <c r="P75" i="17"/>
  <c r="O75" i="17"/>
  <c r="N75" i="17"/>
  <c r="K75" i="17"/>
  <c r="J75" i="17"/>
  <c r="I75" i="17"/>
  <c r="H75" i="17"/>
  <c r="G75" i="17"/>
  <c r="F75" i="17"/>
  <c r="B75" i="17"/>
  <c r="Q69" i="17"/>
  <c r="P69" i="17"/>
  <c r="O69" i="17"/>
  <c r="N69" i="17"/>
  <c r="M69" i="17"/>
  <c r="L69" i="17"/>
  <c r="K69" i="17"/>
  <c r="J69" i="17"/>
  <c r="I69" i="17"/>
  <c r="H69" i="17"/>
  <c r="G69" i="17"/>
  <c r="F69" i="17"/>
  <c r="E69" i="17"/>
  <c r="D69" i="17"/>
  <c r="C69" i="17"/>
  <c r="B69" i="17"/>
  <c r="Q62" i="17"/>
  <c r="P62" i="17"/>
  <c r="O62" i="17"/>
  <c r="N62" i="17"/>
  <c r="M62" i="17"/>
  <c r="L62" i="17"/>
  <c r="K62" i="17"/>
  <c r="K60" i="17" s="1"/>
  <c r="K59" i="17" s="1"/>
  <c r="J62" i="17"/>
  <c r="I62" i="17"/>
  <c r="H62" i="17"/>
  <c r="G62" i="17"/>
  <c r="F62" i="17"/>
  <c r="E62" i="17"/>
  <c r="D62" i="17"/>
  <c r="C62" i="17"/>
  <c r="B62" i="17"/>
  <c r="Q60" i="17"/>
  <c r="P60" i="17"/>
  <c r="O60" i="17"/>
  <c r="N60" i="17"/>
  <c r="M60" i="17"/>
  <c r="L60" i="17"/>
  <c r="L59" i="17" s="1"/>
  <c r="J60" i="17"/>
  <c r="I60" i="17"/>
  <c r="H60" i="17"/>
  <c r="G60" i="17"/>
  <c r="F60" i="17"/>
  <c r="E60" i="17"/>
  <c r="D60" i="17"/>
  <c r="D59" i="17" s="1"/>
  <c r="C60" i="17"/>
  <c r="B60" i="17"/>
  <c r="Q59" i="17"/>
  <c r="P59" i="17"/>
  <c r="O59" i="17"/>
  <c r="N59" i="17"/>
  <c r="J59" i="17"/>
  <c r="I59" i="17"/>
  <c r="H59" i="17"/>
  <c r="G59" i="17"/>
  <c r="F59" i="17"/>
  <c r="B59" i="17"/>
  <c r="Q55" i="17"/>
  <c r="P55" i="17"/>
  <c r="O55" i="17"/>
  <c r="N55" i="17"/>
  <c r="M55" i="17"/>
  <c r="L55" i="17"/>
  <c r="K55" i="17"/>
  <c r="J55" i="17"/>
  <c r="I55" i="17"/>
  <c r="H55" i="17"/>
  <c r="G55" i="17"/>
  <c r="F55" i="17"/>
  <c r="E55" i="17"/>
  <c r="D55" i="17"/>
  <c r="C55" i="17"/>
  <c r="Q54" i="17"/>
  <c r="P54" i="17"/>
  <c r="O54" i="17"/>
  <c r="N54" i="17"/>
  <c r="M54" i="17"/>
  <c r="L54" i="17"/>
  <c r="K54" i="17"/>
  <c r="J54" i="17"/>
  <c r="I54" i="17"/>
  <c r="H54" i="17"/>
  <c r="G54" i="17"/>
  <c r="F54" i="17"/>
  <c r="E54" i="17"/>
  <c r="D54" i="17"/>
  <c r="C54" i="17"/>
  <c r="Q53" i="17"/>
  <c r="P53" i="17"/>
  <c r="O53" i="17"/>
  <c r="N53" i="17"/>
  <c r="M53" i="17"/>
  <c r="L53" i="17"/>
  <c r="K53" i="17"/>
  <c r="J53" i="17"/>
  <c r="I53" i="17"/>
  <c r="H53" i="17"/>
  <c r="G53" i="17"/>
  <c r="F53" i="17"/>
  <c r="E53" i="17"/>
  <c r="D53" i="17"/>
  <c r="C53" i="17"/>
  <c r="Q52" i="17"/>
  <c r="P52" i="17"/>
  <c r="O52" i="17"/>
  <c r="N52" i="17"/>
  <c r="M52" i="17"/>
  <c r="L52" i="17"/>
  <c r="K52" i="17"/>
  <c r="J52" i="17"/>
  <c r="I52" i="17"/>
  <c r="H52" i="17"/>
  <c r="G52" i="17"/>
  <c r="F52" i="17"/>
  <c r="E52" i="17"/>
  <c r="D52" i="17"/>
  <c r="C52" i="17"/>
  <c r="Q51" i="17"/>
  <c r="P51" i="17"/>
  <c r="O51" i="17"/>
  <c r="N51" i="17"/>
  <c r="M51" i="17"/>
  <c r="L51" i="17"/>
  <c r="K51" i="17"/>
  <c r="J51" i="17"/>
  <c r="I51" i="17"/>
  <c r="H51" i="17"/>
  <c r="G51" i="17"/>
  <c r="F51" i="17"/>
  <c r="E51" i="17"/>
  <c r="D51" i="17"/>
  <c r="C51" i="17"/>
  <c r="Q50" i="17"/>
  <c r="P50" i="17"/>
  <c r="O50" i="17"/>
  <c r="N50" i="17"/>
  <c r="M50" i="17"/>
  <c r="L50" i="17"/>
  <c r="K50" i="17"/>
  <c r="J50" i="17"/>
  <c r="I50" i="17"/>
  <c r="H50" i="17"/>
  <c r="G50" i="17"/>
  <c r="F50" i="17"/>
  <c r="E50" i="17"/>
  <c r="D50" i="17"/>
  <c r="C50" i="17"/>
  <c r="Q49" i="17"/>
  <c r="P49" i="17"/>
  <c r="O49" i="17"/>
  <c r="N49" i="17"/>
  <c r="M49" i="17"/>
  <c r="L49" i="17"/>
  <c r="K49" i="17"/>
  <c r="J49" i="17"/>
  <c r="I49" i="17"/>
  <c r="H49" i="17"/>
  <c r="G49" i="17"/>
  <c r="F49" i="17"/>
  <c r="E49" i="17"/>
  <c r="D49" i="17"/>
  <c r="C49" i="17"/>
  <c r="Q48" i="17"/>
  <c r="P48" i="17"/>
  <c r="O48" i="17"/>
  <c r="N48" i="17"/>
  <c r="M48" i="17"/>
  <c r="L48" i="17"/>
  <c r="K48" i="17"/>
  <c r="J48" i="17"/>
  <c r="I48" i="17"/>
  <c r="H48" i="17"/>
  <c r="G48" i="17"/>
  <c r="F48" i="17"/>
  <c r="E48" i="17"/>
  <c r="D48" i="17"/>
  <c r="C48" i="17"/>
  <c r="Q47" i="17"/>
  <c r="P47" i="17"/>
  <c r="O47" i="17"/>
  <c r="N47" i="17"/>
  <c r="M47" i="17"/>
  <c r="L47" i="17"/>
  <c r="K47" i="17"/>
  <c r="J47" i="17"/>
  <c r="I47" i="17"/>
  <c r="H47" i="17"/>
  <c r="G47" i="17"/>
  <c r="F47" i="17"/>
  <c r="E47" i="17"/>
  <c r="D47" i="17"/>
  <c r="C47" i="17"/>
  <c r="Q46" i="17"/>
  <c r="P46" i="17"/>
  <c r="O46" i="17"/>
  <c r="N46" i="17"/>
  <c r="M46" i="17"/>
  <c r="L46" i="17"/>
  <c r="K46" i="17"/>
  <c r="J46" i="17"/>
  <c r="I46" i="17"/>
  <c r="H46" i="17"/>
  <c r="G46" i="17"/>
  <c r="F46" i="17"/>
  <c r="E46" i="17"/>
  <c r="D46" i="17"/>
  <c r="C46" i="17"/>
  <c r="Q45" i="17"/>
  <c r="P45" i="17"/>
  <c r="O45" i="17"/>
  <c r="N45" i="17"/>
  <c r="M45" i="17"/>
  <c r="L45" i="17"/>
  <c r="K45" i="17"/>
  <c r="J45" i="17"/>
  <c r="I45" i="17"/>
  <c r="H45" i="17"/>
  <c r="G45" i="17"/>
  <c r="F45" i="17"/>
  <c r="E45" i="17"/>
  <c r="D45" i="17"/>
  <c r="C45" i="17"/>
  <c r="Q44" i="17"/>
  <c r="P44" i="17"/>
  <c r="O44" i="17"/>
  <c r="N44" i="17"/>
  <c r="M44" i="17"/>
  <c r="L44" i="17"/>
  <c r="K44" i="17"/>
  <c r="J44" i="17"/>
  <c r="I44" i="17"/>
  <c r="H44" i="17"/>
  <c r="G44" i="17"/>
  <c r="F44" i="17"/>
  <c r="E44" i="17"/>
  <c r="D44" i="17"/>
  <c r="C44" i="17"/>
  <c r="Q43" i="17"/>
  <c r="P43" i="17"/>
  <c r="O43" i="17"/>
  <c r="N43" i="17"/>
  <c r="M43" i="17"/>
  <c r="L43" i="17"/>
  <c r="K43" i="17"/>
  <c r="J43" i="17"/>
  <c r="I43" i="17"/>
  <c r="H43" i="17"/>
  <c r="G43" i="17"/>
  <c r="F43" i="17"/>
  <c r="E43" i="17"/>
  <c r="D43" i="17"/>
  <c r="C43" i="17"/>
  <c r="Q42" i="17"/>
  <c r="P42" i="17"/>
  <c r="O42" i="17"/>
  <c r="N42" i="17"/>
  <c r="M42" i="17"/>
  <c r="L42" i="17"/>
  <c r="K42" i="17"/>
  <c r="J42" i="17"/>
  <c r="I42" i="17"/>
  <c r="H42" i="17"/>
  <c r="G42" i="17"/>
  <c r="F42" i="17"/>
  <c r="E42" i="17"/>
  <c r="D42" i="17"/>
  <c r="C42" i="17"/>
  <c r="Q41" i="17"/>
  <c r="P41" i="17"/>
  <c r="O41" i="17"/>
  <c r="N41" i="17"/>
  <c r="M41" i="17"/>
  <c r="L41" i="17"/>
  <c r="K41" i="17"/>
  <c r="J41" i="17"/>
  <c r="I41" i="17"/>
  <c r="H41" i="17"/>
  <c r="G41" i="17"/>
  <c r="F41" i="17"/>
  <c r="E41" i="17"/>
  <c r="D41" i="17"/>
  <c r="C41" i="17"/>
  <c r="T40" i="17"/>
  <c r="Q40" i="17"/>
  <c r="P40" i="17"/>
  <c r="O40" i="17"/>
  <c r="N40" i="17"/>
  <c r="M40" i="17"/>
  <c r="L40" i="17"/>
  <c r="K40" i="17"/>
  <c r="J40" i="17"/>
  <c r="I40" i="17"/>
  <c r="H40" i="17"/>
  <c r="G40" i="17"/>
  <c r="F40" i="17"/>
  <c r="E40" i="17"/>
  <c r="D40" i="17"/>
  <c r="C40" i="17"/>
  <c r="Q39" i="17"/>
  <c r="P39" i="17"/>
  <c r="O39" i="17"/>
  <c r="N39" i="17"/>
  <c r="M39" i="17"/>
  <c r="L39" i="17"/>
  <c r="K39" i="17"/>
  <c r="J39" i="17"/>
  <c r="I39" i="17"/>
  <c r="H39" i="17"/>
  <c r="G39" i="17"/>
  <c r="F39" i="17"/>
  <c r="E39" i="17"/>
  <c r="D39" i="17"/>
  <c r="C39" i="17"/>
  <c r="Q38" i="17"/>
  <c r="P38" i="17"/>
  <c r="O38" i="17"/>
  <c r="N38" i="17"/>
  <c r="M38" i="17"/>
  <c r="L38" i="17"/>
  <c r="K38" i="17"/>
  <c r="J38" i="17"/>
  <c r="I38" i="17"/>
  <c r="H38" i="17"/>
  <c r="G38" i="17"/>
  <c r="F38" i="17"/>
  <c r="E38" i="17"/>
  <c r="D38" i="17"/>
  <c r="C38" i="17"/>
  <c r="Q37" i="17"/>
  <c r="P37" i="17"/>
  <c r="O37" i="17"/>
  <c r="N37" i="17"/>
  <c r="M37" i="17"/>
  <c r="L37" i="17"/>
  <c r="K37" i="17"/>
  <c r="J37" i="17"/>
  <c r="I37" i="17"/>
  <c r="H37" i="17"/>
  <c r="G37" i="17"/>
  <c r="F37" i="17"/>
  <c r="E37" i="17"/>
  <c r="D37" i="17"/>
  <c r="C37" i="17"/>
  <c r="Q36" i="17"/>
  <c r="P36" i="17"/>
  <c r="O36" i="17"/>
  <c r="N36" i="17"/>
  <c r="M36" i="17"/>
  <c r="L36" i="17"/>
  <c r="K36" i="17"/>
  <c r="J36" i="17"/>
  <c r="I36" i="17"/>
  <c r="H36" i="17"/>
  <c r="G36" i="17"/>
  <c r="F36" i="17"/>
  <c r="E36" i="17"/>
  <c r="D36" i="17"/>
  <c r="C36" i="17"/>
  <c r="Q35" i="17"/>
  <c r="P35" i="17"/>
  <c r="O35" i="17"/>
  <c r="N35" i="17"/>
  <c r="M35" i="17"/>
  <c r="L35" i="17"/>
  <c r="K35" i="17"/>
  <c r="J35" i="17"/>
  <c r="I35" i="17"/>
  <c r="H35" i="17"/>
  <c r="G35" i="17"/>
  <c r="F35" i="17"/>
  <c r="E35" i="17"/>
  <c r="D35" i="17"/>
  <c r="C35" i="17"/>
  <c r="Q34" i="17"/>
  <c r="P34" i="17"/>
  <c r="O34" i="17"/>
  <c r="N34" i="17"/>
  <c r="M34" i="17"/>
  <c r="L34" i="17"/>
  <c r="K34" i="17"/>
  <c r="J34" i="17"/>
  <c r="I34" i="17"/>
  <c r="H34" i="17"/>
  <c r="G34" i="17"/>
  <c r="F34" i="17"/>
  <c r="E34" i="17"/>
  <c r="D34" i="17"/>
  <c r="C34" i="17"/>
  <c r="Q33" i="17"/>
  <c r="P33" i="17"/>
  <c r="O33" i="17"/>
  <c r="N33" i="17"/>
  <c r="M33" i="17"/>
  <c r="L33" i="17"/>
  <c r="K33" i="17"/>
  <c r="J33" i="17"/>
  <c r="I33" i="17"/>
  <c r="H33" i="17"/>
  <c r="G33" i="17"/>
  <c r="F33" i="17"/>
  <c r="E33" i="17"/>
  <c r="D33" i="17"/>
  <c r="C33" i="17"/>
  <c r="Q32" i="17"/>
  <c r="P32" i="17"/>
  <c r="O32" i="17"/>
  <c r="N32" i="17"/>
  <c r="M32" i="17"/>
  <c r="L32" i="17"/>
  <c r="K32" i="17"/>
  <c r="J32" i="17"/>
  <c r="I32" i="17"/>
  <c r="H32" i="17"/>
  <c r="G32" i="17"/>
  <c r="F32" i="17"/>
  <c r="E32" i="17"/>
  <c r="D32" i="17"/>
  <c r="C32" i="17"/>
  <c r="Q31" i="17"/>
  <c r="P31" i="17"/>
  <c r="O31" i="17"/>
  <c r="N31" i="17"/>
  <c r="M31" i="17"/>
  <c r="L31" i="17"/>
  <c r="K31" i="17"/>
  <c r="J31" i="17"/>
  <c r="I31" i="17"/>
  <c r="H31" i="17"/>
  <c r="G31" i="17"/>
  <c r="F31" i="17"/>
  <c r="E31" i="17"/>
  <c r="D31" i="17"/>
  <c r="C31" i="17"/>
  <c r="Q30" i="17"/>
  <c r="P30" i="17"/>
  <c r="O30" i="17"/>
  <c r="N30" i="17"/>
  <c r="M30" i="17"/>
  <c r="L30" i="17"/>
  <c r="K30" i="17"/>
  <c r="J30" i="17"/>
  <c r="I30" i="17"/>
  <c r="H30" i="17"/>
  <c r="G30" i="17"/>
  <c r="F30" i="17"/>
  <c r="E30" i="17"/>
  <c r="D30" i="17"/>
  <c r="C30" i="17"/>
  <c r="Q28" i="17"/>
  <c r="P28" i="17"/>
  <c r="O28" i="17"/>
  <c r="N28" i="17"/>
  <c r="M28" i="17"/>
  <c r="L28" i="17"/>
  <c r="K28" i="17"/>
  <c r="J28" i="17"/>
  <c r="I28" i="17"/>
  <c r="H28" i="17"/>
  <c r="G28" i="17"/>
  <c r="F28" i="17"/>
  <c r="E28" i="17"/>
  <c r="D28" i="17"/>
  <c r="C28" i="17"/>
  <c r="B28" i="17"/>
  <c r="Q27" i="17"/>
  <c r="P27" i="17"/>
  <c r="O27" i="17"/>
  <c r="N27" i="17"/>
  <c r="M27" i="17"/>
  <c r="L27" i="17"/>
  <c r="K27" i="17"/>
  <c r="J27" i="17"/>
  <c r="I27" i="17"/>
  <c r="H27" i="17"/>
  <c r="G27" i="17"/>
  <c r="F27" i="17"/>
  <c r="E27" i="17"/>
  <c r="D27" i="17"/>
  <c r="C27" i="17"/>
  <c r="B27" i="17"/>
  <c r="Q26" i="17"/>
  <c r="P26" i="17"/>
  <c r="O26" i="17"/>
  <c r="N26" i="17"/>
  <c r="M26" i="17"/>
  <c r="L26" i="17"/>
  <c r="K26" i="17"/>
  <c r="J26" i="17"/>
  <c r="I26" i="17"/>
  <c r="H26" i="17"/>
  <c r="G26" i="17"/>
  <c r="F26" i="17"/>
  <c r="E26" i="17"/>
  <c r="D26" i="17"/>
  <c r="C26" i="17"/>
  <c r="B26" i="17"/>
  <c r="Q25" i="17"/>
  <c r="P25" i="17"/>
  <c r="O25" i="17"/>
  <c r="N25" i="17"/>
  <c r="M25" i="17"/>
  <c r="L25" i="17"/>
  <c r="K25" i="17"/>
  <c r="J25" i="17"/>
  <c r="I25" i="17"/>
  <c r="H25" i="17"/>
  <c r="G25" i="17"/>
  <c r="F25" i="17"/>
  <c r="E25" i="17"/>
  <c r="D25" i="17"/>
  <c r="C25" i="17"/>
  <c r="B25" i="17"/>
  <c r="Q24" i="17"/>
  <c r="P24" i="17"/>
  <c r="O24" i="17"/>
  <c r="N24" i="17"/>
  <c r="M24" i="17"/>
  <c r="L24" i="17"/>
  <c r="K24" i="17"/>
  <c r="J24" i="17"/>
  <c r="I24" i="17"/>
  <c r="H24" i="17"/>
  <c r="G24" i="17"/>
  <c r="F24" i="17"/>
  <c r="E24" i="17"/>
  <c r="D24" i="17"/>
  <c r="C24" i="17"/>
  <c r="B24" i="17"/>
  <c r="Q23" i="17"/>
  <c r="P23" i="17"/>
  <c r="O23" i="17"/>
  <c r="N23" i="17"/>
  <c r="M23" i="17"/>
  <c r="L23" i="17"/>
  <c r="K23" i="17"/>
  <c r="J23" i="17"/>
  <c r="I23" i="17"/>
  <c r="H23" i="17"/>
  <c r="G23" i="17"/>
  <c r="F23" i="17"/>
  <c r="E23" i="17"/>
  <c r="D23" i="17"/>
  <c r="C23" i="17"/>
  <c r="B23" i="17"/>
  <c r="Q22" i="17"/>
  <c r="P22" i="17"/>
  <c r="O22" i="17"/>
  <c r="N22" i="17"/>
  <c r="M22" i="17"/>
  <c r="L22" i="17"/>
  <c r="K22" i="17"/>
  <c r="J22" i="17"/>
  <c r="I22" i="17"/>
  <c r="H22" i="17"/>
  <c r="G22" i="17"/>
  <c r="F22" i="17"/>
  <c r="E22" i="17"/>
  <c r="D22" i="17"/>
  <c r="C22" i="17"/>
  <c r="B22" i="17"/>
  <c r="Q21" i="17"/>
  <c r="P21" i="17"/>
  <c r="O21" i="17"/>
  <c r="N21" i="17"/>
  <c r="M21" i="17"/>
  <c r="L21" i="17"/>
  <c r="K21" i="17"/>
  <c r="J21" i="17"/>
  <c r="I21" i="17"/>
  <c r="H21" i="17"/>
  <c r="G21" i="17"/>
  <c r="F21" i="17"/>
  <c r="E21" i="17"/>
  <c r="D21" i="17"/>
  <c r="C21" i="17"/>
  <c r="B21" i="17"/>
  <c r="Q20" i="17"/>
  <c r="P20" i="17"/>
  <c r="O20" i="17"/>
  <c r="N20" i="17"/>
  <c r="M20" i="17"/>
  <c r="L20" i="17"/>
  <c r="K20" i="17"/>
  <c r="J20" i="17"/>
  <c r="I20" i="17"/>
  <c r="H20" i="17"/>
  <c r="G20" i="17"/>
  <c r="F20" i="17"/>
  <c r="E20" i="17"/>
  <c r="D20" i="17"/>
  <c r="C20" i="17"/>
  <c r="B20" i="17"/>
  <c r="Q19" i="17"/>
  <c r="P19" i="17"/>
  <c r="O19" i="17"/>
  <c r="N19" i="17"/>
  <c r="M19" i="17"/>
  <c r="L19" i="17"/>
  <c r="K19" i="17"/>
  <c r="J19" i="17"/>
  <c r="I19" i="17"/>
  <c r="H19" i="17"/>
  <c r="G19" i="17"/>
  <c r="F19" i="17"/>
  <c r="E19" i="17"/>
  <c r="D19" i="17"/>
  <c r="C19" i="17"/>
  <c r="B19" i="17"/>
  <c r="Q18" i="17"/>
  <c r="P18" i="17"/>
  <c r="O18" i="17"/>
  <c r="N18" i="17"/>
  <c r="M18" i="17"/>
  <c r="L18" i="17"/>
  <c r="K18" i="17"/>
  <c r="J18" i="17"/>
  <c r="I18" i="17"/>
  <c r="H18" i="17"/>
  <c r="G18" i="17"/>
  <c r="F18" i="17"/>
  <c r="E18" i="17"/>
  <c r="D18" i="17"/>
  <c r="C18" i="17"/>
  <c r="B18" i="17"/>
  <c r="Q17" i="17"/>
  <c r="P17" i="17"/>
  <c r="O17" i="17"/>
  <c r="N17" i="17"/>
  <c r="M17" i="17"/>
  <c r="L17" i="17"/>
  <c r="K17" i="17"/>
  <c r="J17" i="17"/>
  <c r="I17" i="17"/>
  <c r="H17" i="17"/>
  <c r="G17" i="17"/>
  <c r="F17" i="17"/>
  <c r="E17" i="17"/>
  <c r="D17" i="17"/>
  <c r="C17" i="17"/>
  <c r="B17" i="17"/>
  <c r="Q16" i="17"/>
  <c r="P16" i="17"/>
  <c r="O16" i="17"/>
  <c r="N16" i="17"/>
  <c r="M16" i="17"/>
  <c r="L16" i="17"/>
  <c r="K16" i="17"/>
  <c r="J16" i="17"/>
  <c r="I16" i="17"/>
  <c r="H16" i="17"/>
  <c r="G16" i="17"/>
  <c r="F16" i="17"/>
  <c r="E16" i="17"/>
  <c r="D16" i="17"/>
  <c r="C16" i="17"/>
  <c r="B16" i="17"/>
  <c r="Q15" i="17"/>
  <c r="P15" i="17"/>
  <c r="O15" i="17"/>
  <c r="N15" i="17"/>
  <c r="M15" i="17"/>
  <c r="L15" i="17"/>
  <c r="K15" i="17"/>
  <c r="J15" i="17"/>
  <c r="I15" i="17"/>
  <c r="H15" i="17"/>
  <c r="G15" i="17"/>
  <c r="F15" i="17"/>
  <c r="E15" i="17"/>
  <c r="D15" i="17"/>
  <c r="C15" i="17"/>
  <c r="B15" i="17"/>
  <c r="Q14" i="17"/>
  <c r="P14" i="17"/>
  <c r="O14" i="17"/>
  <c r="N14" i="17"/>
  <c r="M14" i="17"/>
  <c r="L14" i="17"/>
  <c r="K14" i="17"/>
  <c r="J14" i="17"/>
  <c r="I14" i="17"/>
  <c r="H14" i="17"/>
  <c r="G14" i="17"/>
  <c r="F14" i="17"/>
  <c r="E14" i="17"/>
  <c r="D14" i="17"/>
  <c r="C14" i="17"/>
  <c r="B14" i="17"/>
  <c r="Q13" i="17"/>
  <c r="P13" i="17"/>
  <c r="O13" i="17"/>
  <c r="N13" i="17"/>
  <c r="M13" i="17"/>
  <c r="L13" i="17"/>
  <c r="K13" i="17"/>
  <c r="J13" i="17"/>
  <c r="I13" i="17"/>
  <c r="H13" i="17"/>
  <c r="G13" i="17"/>
  <c r="F13" i="17"/>
  <c r="E13" i="17"/>
  <c r="D13" i="17"/>
  <c r="C13" i="17"/>
  <c r="B13" i="17"/>
  <c r="Q12" i="17"/>
  <c r="P12" i="17"/>
  <c r="O12" i="17"/>
  <c r="N12" i="17"/>
  <c r="M12" i="17"/>
  <c r="L12" i="17"/>
  <c r="K12" i="17"/>
  <c r="J12" i="17"/>
  <c r="I12" i="17"/>
  <c r="H12" i="17"/>
  <c r="G12" i="17"/>
  <c r="F12" i="17"/>
  <c r="E12" i="17"/>
  <c r="D12" i="17"/>
  <c r="C12" i="17"/>
  <c r="B12" i="17"/>
  <c r="Q11" i="17"/>
  <c r="P11" i="17"/>
  <c r="O11" i="17"/>
  <c r="N11" i="17"/>
  <c r="M11" i="17"/>
  <c r="L11" i="17"/>
  <c r="K11" i="17"/>
  <c r="J11" i="17"/>
  <c r="I11" i="17"/>
  <c r="H11" i="17"/>
  <c r="G11" i="17"/>
  <c r="F11" i="17"/>
  <c r="E11" i="17"/>
  <c r="D11" i="17"/>
  <c r="C11" i="17"/>
  <c r="B11" i="17"/>
  <c r="Q10" i="17"/>
  <c r="P10" i="17"/>
  <c r="O10" i="17"/>
  <c r="N10" i="17"/>
  <c r="M10" i="17"/>
  <c r="L10" i="17"/>
  <c r="K10" i="17"/>
  <c r="J10" i="17"/>
  <c r="I10" i="17"/>
  <c r="H10" i="17"/>
  <c r="G10" i="17"/>
  <c r="F10" i="17"/>
  <c r="E10" i="17"/>
  <c r="D10" i="17"/>
  <c r="C10" i="17"/>
  <c r="B10" i="17"/>
  <c r="Q9" i="17"/>
  <c r="P9" i="17"/>
  <c r="O9" i="17"/>
  <c r="N9" i="17"/>
  <c r="M9" i="17"/>
  <c r="L9" i="17"/>
  <c r="K9" i="17"/>
  <c r="J9" i="17"/>
  <c r="I9" i="17"/>
  <c r="H9" i="17"/>
  <c r="G9" i="17"/>
  <c r="F9" i="17"/>
  <c r="E9" i="17"/>
  <c r="D9" i="17"/>
  <c r="C9" i="17"/>
  <c r="B9" i="17"/>
  <c r="Q8" i="17"/>
  <c r="P8" i="17"/>
  <c r="O8" i="17"/>
  <c r="N8" i="17"/>
  <c r="M8" i="17"/>
  <c r="L8" i="17"/>
  <c r="K8" i="17"/>
  <c r="J8" i="17"/>
  <c r="I8" i="17"/>
  <c r="H8" i="17"/>
  <c r="G8" i="17"/>
  <c r="F8" i="17"/>
  <c r="E8" i="17"/>
  <c r="D8" i="17"/>
  <c r="C8" i="17"/>
  <c r="B8" i="17"/>
  <c r="Q7" i="17"/>
  <c r="P7" i="17"/>
  <c r="O7" i="17"/>
  <c r="N7" i="17"/>
  <c r="M7" i="17"/>
  <c r="L7" i="17"/>
  <c r="K7" i="17"/>
  <c r="J7" i="17"/>
  <c r="I7" i="17"/>
  <c r="H7" i="17"/>
  <c r="G7" i="17"/>
  <c r="F7" i="17"/>
  <c r="E7" i="17"/>
  <c r="D7" i="17"/>
  <c r="C7" i="17"/>
  <c r="B7" i="17"/>
  <c r="Q6" i="17"/>
  <c r="P6" i="17"/>
  <c r="O6" i="17"/>
  <c r="N6" i="17"/>
  <c r="M6" i="17"/>
  <c r="L6" i="17"/>
  <c r="K6" i="17"/>
  <c r="J6" i="17"/>
  <c r="I6" i="17"/>
  <c r="H6" i="17"/>
  <c r="G6" i="17"/>
  <c r="F6" i="17"/>
  <c r="E6" i="17"/>
  <c r="D6" i="17"/>
  <c r="C6" i="17"/>
  <c r="B6" i="17"/>
  <c r="Q5" i="17"/>
  <c r="P5" i="17"/>
  <c r="O5" i="17"/>
  <c r="N5" i="17"/>
  <c r="M5" i="17"/>
  <c r="L5" i="17"/>
  <c r="K5" i="17"/>
  <c r="J5" i="17"/>
  <c r="I5" i="17"/>
  <c r="H5" i="17"/>
  <c r="G5" i="17"/>
  <c r="F5" i="17"/>
  <c r="E5" i="17"/>
  <c r="D5" i="17"/>
  <c r="C5" i="17"/>
  <c r="B5" i="17"/>
  <c r="Q4" i="17"/>
  <c r="P4" i="17"/>
  <c r="O4" i="17"/>
  <c r="N4" i="17"/>
  <c r="M4" i="17"/>
  <c r="L4" i="17"/>
  <c r="K4" i="17"/>
  <c r="J4" i="17"/>
  <c r="I4" i="17"/>
  <c r="H4" i="17"/>
  <c r="G4" i="17"/>
  <c r="F4" i="17"/>
  <c r="E4" i="17"/>
  <c r="D4" i="17"/>
  <c r="C4" i="17"/>
  <c r="B4" i="17"/>
  <c r="Q3" i="17"/>
  <c r="P3" i="17"/>
  <c r="O3" i="17"/>
  <c r="N3" i="17"/>
  <c r="M3" i="17"/>
  <c r="L3" i="17"/>
  <c r="K3" i="17"/>
  <c r="J3" i="17"/>
  <c r="I3" i="17"/>
  <c r="H3" i="17"/>
  <c r="G3" i="17"/>
  <c r="F3" i="17"/>
  <c r="E3" i="17"/>
  <c r="D3" i="17"/>
  <c r="C3" i="17"/>
  <c r="B3" i="17"/>
  <c r="C9" i="10"/>
  <c r="D8" i="10"/>
  <c r="M59" i="17" l="1"/>
  <c r="E59" i="17"/>
  <c r="C7" i="12"/>
  <c r="C4" i="12"/>
  <c r="H6" i="12"/>
  <c r="C6" i="12" s="1"/>
  <c r="H5" i="12"/>
  <c r="G5" i="12"/>
  <c r="G2" i="12"/>
  <c r="H2" i="12"/>
  <c r="I2" i="12"/>
  <c r="J2" i="12"/>
  <c r="F2" i="12"/>
  <c r="C2" i="12" l="1"/>
  <c r="C5" i="12"/>
  <c r="D3" i="12" l="1"/>
  <c r="B4" i="12"/>
  <c r="D4" i="12"/>
  <c r="B5" i="12"/>
  <c r="D5" i="12"/>
  <c r="B6" i="12"/>
  <c r="D6" i="12"/>
  <c r="B7" i="12"/>
  <c r="D7" i="12"/>
  <c r="D2" i="12"/>
  <c r="B2" i="12"/>
  <c r="B3" i="11"/>
  <c r="D3" i="11"/>
  <c r="B4" i="11"/>
  <c r="C4" i="11"/>
  <c r="D4" i="11"/>
  <c r="B5" i="11"/>
  <c r="C5" i="11"/>
  <c r="D5" i="11"/>
  <c r="B6" i="11"/>
  <c r="C6" i="11"/>
  <c r="D6" i="11"/>
  <c r="B7" i="11"/>
  <c r="C7" i="11"/>
  <c r="C2" i="11"/>
  <c r="D7" i="11"/>
  <c r="D3" i="10"/>
  <c r="C3" i="11" s="1"/>
  <c r="B2" i="11" l="1"/>
  <c r="D2" i="11" l="1"/>
  <c r="B3" i="12" l="1"/>
  <c r="D9" i="10" l="1"/>
  <c r="G3" i="12" l="1"/>
  <c r="I3" i="12"/>
  <c r="H3" i="12"/>
  <c r="J3" i="12"/>
  <c r="F3" i="12"/>
  <c r="C3" i="12" l="1"/>
</calcChain>
</file>

<file path=xl/sharedStrings.xml><?xml version="1.0" encoding="utf-8"?>
<sst xmlns="http://schemas.openxmlformats.org/spreadsheetml/2006/main" count="692" uniqueCount="300">
  <si>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</si>
  <si>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</si>
  <si>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</si>
  <si>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</si>
  <si>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</si>
  <si>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</si>
  <si>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</si>
  <si>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</si>
  <si>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</si>
  <si>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</si>
  <si>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</si>
  <si>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</si>
  <si>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</si>
  <si>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</si>
  <si>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</si>
  <si>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</si>
  <si>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</si>
  <si>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</si>
  <si>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</si>
  <si>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</si>
  <si>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</si>
  <si>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</si>
  <si>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</si>
  <si>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</si>
  <si>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</si>
  <si>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</si>
  <si>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</si>
  <si>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Buses</t>
  </si>
  <si>
    <t/>
  </si>
  <si>
    <t>Bus</t>
  </si>
  <si>
    <t>Source:</t>
  </si>
  <si>
    <t>Total</t>
  </si>
  <si>
    <t>Year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</si>
  <si>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</si>
  <si>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</si>
  <si>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</si>
  <si>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</si>
  <si>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</si>
  <si>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</si>
  <si>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</si>
  <si>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</si>
  <si>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Total Vehicles by Type</t>
  </si>
  <si>
    <t>motorbikes, passenger</t>
  </si>
  <si>
    <t>registered motorcycles</t>
  </si>
  <si>
    <t>motorbikes, freight</t>
  </si>
  <si>
    <t>not used in model</t>
  </si>
  <si>
    <t>Explanation</t>
  </si>
  <si>
    <t>Note:</t>
  </si>
  <si>
    <t>FoVObE Fraction of Vehicles Owned by Entity</t>
  </si>
  <si>
    <t>LDVs</t>
  </si>
  <si>
    <t>HDVs</t>
  </si>
  <si>
    <t>aircraft</t>
  </si>
  <si>
    <t>rail</t>
  </si>
  <si>
    <t>ships</t>
  </si>
  <si>
    <t>motorbikes</t>
  </si>
  <si>
    <t>government</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</si>
  <si>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</si>
  <si>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</si>
  <si>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</si>
  <si>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</si>
  <si>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</si>
  <si>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</si>
  <si>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</si>
  <si>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</si>
  <si>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</si>
  <si>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</si>
  <si>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</si>
  <si>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</si>
  <si>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</si>
  <si>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</si>
  <si>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</si>
  <si>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</si>
  <si>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</si>
  <si>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</si>
  <si>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</si>
  <si>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</si>
  <si>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</si>
  <si>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</si>
  <si>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</si>
  <si>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</si>
  <si>
    <t>Table 2.1: Vehicles purchased by public bodies under the scope of the "Clean Vehicles" Directive</t>
  </si>
  <si>
    <t>Vehicle type</t>
  </si>
  <si>
    <t>Powertrain/fuel</t>
  </si>
  <si>
    <t>Average purchases by public bodies (2009-2015)</t>
  </si>
  <si>
    <t>Absolute</t>
  </si>
  <si>
    <t>%</t>
  </si>
  <si>
    <t>Passenger cars</t>
  </si>
  <si>
    <t xml:space="preserve">Petrol/Diesel </t>
  </si>
  <si>
    <t>56.7k</t>
  </si>
  <si>
    <t>Alternative fuels</t>
  </si>
  <si>
    <t>(battery-electric, fuel-cell electric, PHEV, LPG, CNG, E85)</t>
  </si>
  <si>
    <t>2.7k</t>
  </si>
  <si>
    <t>Vans</t>
  </si>
  <si>
    <t>Petrol/Diesel</t>
  </si>
  <si>
    <t>7.4k</t>
  </si>
  <si>
    <t>Clean (low- and zero-emission)</t>
  </si>
  <si>
    <t>Rigid trucks</t>
  </si>
  <si>
    <t>Diesel/Diesel Hybrid</t>
  </si>
  <si>
    <t>9k</t>
  </si>
  <si>
    <t>(battery-electric, fuel-cell electric, LPG, CNG)</t>
  </si>
  <si>
    <t>7.8k</t>
  </si>
  <si>
    <t>Clean  (low- and zero-emission)</t>
  </si>
  <si>
    <t>(battery-electric, fuel-cell electric, PHEV, LPG, CNG)</t>
  </si>
  <si>
    <t>Source: Ricardo (2017) Support Study for the Impact Assessment of the revision of the Clean Vehicles Directive.</t>
  </si>
  <si>
    <t xml:space="preserve">Secondary Source: European Commission (2017) - SWD (2017) 366 Final - Clean Vehicle Directive Impact Assessment - Part 1/4 </t>
  </si>
  <si>
    <t>https://eur-lex.europa.eu/legal-content/EN/TXT/?uri=CELEX:52017SC0366</t>
  </si>
  <si>
    <t>Table 2.4: Comparison of total annual new vehicle registrations, estimates of the total number of publicly procured vehicles from the Clean Vehicles Directive ex-post evaluation and estimates of public vehicle purchases and clean vehicle purchases falling under the Clean Vehicles Directive</t>
  </si>
  <si>
    <t>Vehicle / service</t>
  </si>
  <si>
    <t>EU total new registrations (annual average 2009-2015)</t>
  </si>
  <si>
    <t>Proportion of which is purchased</t>
  </si>
  <si>
    <t>by the public sector – CVD Ex-post evaluation (annual average 2012-2014)</t>
  </si>
  <si>
    <t>Total vehicles procured (purchases/leases/services) reported in TED (annual average for 2009-2015)</t>
  </si>
  <si>
    <t>CVD scope</t>
  </si>
  <si>
    <t>Vehicles purchased</t>
  </si>
  <si>
    <t>by the public sector (average 2009-2015)</t>
  </si>
  <si>
    <t>Proportion of vehicles purchased by the public sector which are clean vehicles[1] (average 2009-2015)</t>
  </si>
  <si>
    <t>13.7 million</t>
  </si>
  <si>
    <t>405k vehicles</t>
  </si>
  <si>
    <t>3.4% of EU new car registrations</t>
  </si>
  <si>
    <t>68.5k vehicles</t>
  </si>
  <si>
    <t>0.5% of EU new car registrations</t>
  </si>
  <si>
    <t>56.7K vehicles</t>
  </si>
  <si>
    <t>14% of public purchases</t>
  </si>
  <si>
    <t>0.4% of EU new car registrations</t>
  </si>
  <si>
    <t>2.7k vehicles</t>
  </si>
  <si>
    <t>4.7% of public purchases</t>
  </si>
  <si>
    <t xml:space="preserve">0.02% of total registrations </t>
  </si>
  <si>
    <t>Light commercial vehicles</t>
  </si>
  <si>
    <t>1.5 million</t>
  </si>
  <si>
    <t>40k vehicles</t>
  </si>
  <si>
    <t>2.8% of EU new van registrations </t>
  </si>
  <si>
    <t>9.4k vehicles</t>
  </si>
  <si>
    <t>0.61% of EU new van registrations</t>
  </si>
  <si>
    <t>7.4k vehicles</t>
  </si>
  <si>
    <t>18.5% of public purchases</t>
  </si>
  <si>
    <t>0.5% of EU new van registrations</t>
  </si>
  <si>
    <t>29 vehicles</t>
  </si>
  <si>
    <t>0.4% of public purchases</t>
  </si>
  <si>
    <t>0.002% of total registrations</t>
  </si>
  <si>
    <t>120k</t>
  </si>
  <si>
    <t>12k vehicles</t>
  </si>
  <si>
    <t>6.4% of EU new rigid truck registrations</t>
  </si>
  <si>
    <t>13.5k vehicles</t>
  </si>
  <si>
    <t>11.25% of EU new rigid truck registrations</t>
  </si>
  <si>
    <t>9k vehicles</t>
  </si>
  <si>
    <t>74.7% of public purchases</t>
  </si>
  <si>
    <t>7.5% of new EU new rigid truck registrations</t>
  </si>
  <si>
    <t xml:space="preserve">6 vehicles </t>
  </si>
  <si>
    <t>0.07% of rigid trucks purchased</t>
  </si>
  <si>
    <t>0.005% of total registrations</t>
  </si>
  <si>
    <t>29k</t>
  </si>
  <si>
    <t>18k vehicles</t>
  </si>
  <si>
    <t>75% of EU new bus registrations</t>
  </si>
  <si>
    <t>12.7k vehicles</t>
  </si>
  <si>
    <t>43.11% of EU new bus registrations</t>
  </si>
  <si>
    <t>7.8k vehicles</t>
  </si>
  <si>
    <t>43.3% of public purchases</t>
  </si>
  <si>
    <t>26.5% of EU new bus registrations</t>
  </si>
  <si>
    <t>133 vehicles</t>
  </si>
  <si>
    <r>
      <t>1.7% of buses purchased</t>
    </r>
    <r>
      <rPr>
        <vertAlign val="superscript"/>
        <sz val="10"/>
        <color rgb="FF000000"/>
        <rFont val="Times New Roman"/>
        <family val="1"/>
      </rPr>
      <t xml:space="preserve"> </t>
    </r>
  </si>
  <si>
    <t>0.45% of total registrations</t>
  </si>
  <si>
    <t xml:space="preserve">Source: based on Ricardo (2017): Support Study to the Impact Assessment of the Clean Vehicles Directive </t>
  </si>
  <si>
    <t>[1] Defines a clean vehicle as one that uses alternative fuels, as defined in Article 2(1) of Directive 2014/94 and qualified in policy option 4 of this Impact Assessment.</t>
  </si>
  <si>
    <t>Table 2.5 Number of vehicles publicly procured by vehicle type and type of contract (Average for 2009-2015 period, on the basis of the TED database)</t>
  </si>
  <si>
    <t>Type of vehicle</t>
  </si>
  <si>
    <t>Type of contract</t>
  </si>
  <si>
    <t>Number of vehicles procured</t>
  </si>
  <si>
    <t>(Average 2009-2015)</t>
  </si>
  <si>
    <t>% share</t>
  </si>
  <si>
    <t>Passenger Car</t>
  </si>
  <si>
    <t>Lease</t>
  </si>
  <si>
    <t>Purchase</t>
  </si>
  <si>
    <t>Services</t>
  </si>
  <si>
    <t>Van</t>
  </si>
  <si>
    <t>Truck</t>
  </si>
  <si>
    <t>Sources: Ricardo (2017) Support Study to the Impact Assessment of the Clean Vehicles Directive</t>
  </si>
  <si>
    <t>Table 2.6: Baseline development of clean vehicle procurement under purchase, lease and services contracts for buses</t>
  </si>
  <si>
    <t>2020-2035 (cumulative)</t>
  </si>
  <si>
    <t>Vehicles procured per year</t>
  </si>
  <si>
    <r>
      <t xml:space="preserve">Number of clean vehicles procured per year </t>
    </r>
    <r>
      <rPr>
        <b/>
        <sz val="10"/>
        <color rgb="FF000000"/>
        <rFont val="Times New Roman"/>
        <family val="1"/>
      </rPr>
      <t xml:space="preserve"> </t>
    </r>
  </si>
  <si>
    <t xml:space="preserve">8,140 (10,170) </t>
  </si>
  <si>
    <t>14,040 (17,570 )</t>
  </si>
  <si>
    <t xml:space="preserve">19,860  (24,960) </t>
  </si>
  <si>
    <t xml:space="preserve">22,440  (27,530) </t>
  </si>
  <si>
    <t xml:space="preserve">261,260  (325,730) </t>
  </si>
  <si>
    <t>% of clean vehicles of total vehicles procured per year</t>
  </si>
  <si>
    <t>7% (9%)</t>
  </si>
  <si>
    <t>11% (13%)</t>
  </si>
  <si>
    <t>14% (18%)</t>
  </si>
  <si>
    <t>16% (19%)</t>
  </si>
  <si>
    <t>12% (15%)</t>
  </si>
  <si>
    <r>
      <t xml:space="preserve"> </t>
    </r>
    <r>
      <rPr>
        <sz val="10"/>
        <color theme="1"/>
        <rFont val="Times New Roman"/>
        <family val="1"/>
      </rPr>
      <t xml:space="preserve">Source: </t>
    </r>
    <r>
      <rPr>
        <i/>
        <sz val="10"/>
        <color theme="1"/>
        <rFont val="Times New Roman"/>
        <family val="1"/>
      </rPr>
      <t>Ricardo (2017) Support Study to the Impact Assessment of the Clean Vehicles Directive</t>
    </r>
    <r>
      <rPr>
        <sz val="10"/>
        <color theme="1"/>
        <rFont val="Times New Roman"/>
        <family val="1"/>
      </rPr>
      <t xml:space="preserve"> </t>
    </r>
  </si>
  <si>
    <t>We assume consumers own all motorcycles.</t>
  </si>
  <si>
    <t>Annual detailed enterprise statistics for services (NACE Rev. 2 H-N and S95)  [sbs_na_1a_se_r2]</t>
  </si>
  <si>
    <t>Last update</t>
  </si>
  <si>
    <t>Extracted on</t>
  </si>
  <si>
    <t>Source of data</t>
  </si>
  <si>
    <t>Eurostat</t>
  </si>
  <si>
    <t>NACE_R2</t>
  </si>
  <si>
    <t>Taxi operation</t>
  </si>
  <si>
    <t>INDIC_SB</t>
  </si>
  <si>
    <t>Enterprises - number</t>
  </si>
  <si>
    <t>GEO/TIME</t>
  </si>
  <si>
    <t>2009</t>
  </si>
  <si>
    <t>2010</t>
  </si>
  <si>
    <t>2011</t>
  </si>
  <si>
    <t>2012</t>
  </si>
  <si>
    <t>2013</t>
  </si>
  <si>
    <t>2014</t>
  </si>
  <si>
    <t>2015</t>
  </si>
  <si>
    <t>2016</t>
  </si>
  <si>
    <t>2017</t>
  </si>
  <si>
    <t>2018</t>
  </si>
  <si>
    <t>European Union - 27 countries (from 2020)</t>
  </si>
  <si>
    <t>:</t>
  </si>
  <si>
    <t>European Union - 28 countries (2013-2020)</t>
  </si>
  <si>
    <t>Special value:</t>
  </si>
  <si>
    <t>not available</t>
  </si>
  <si>
    <t>Turnover or gross premiums written - million euro</t>
  </si>
  <si>
    <t>Production value - million euro</t>
  </si>
  <si>
    <t>Value added at factor cost - million euro</t>
  </si>
  <si>
    <t>Gross operating surplus - million euro</t>
  </si>
  <si>
    <t>Based on Ricardo (2017) government purchased 75% of newly registered buses. At 18k on average annually from 2012-2014, this makes up a 35.8% share of the total number of vehicles in the category "Motor coaches, buses and trolly buses" in the JRC-IDEES database.  We assume industry owns all other buses and coaches.</t>
  </si>
  <si>
    <t>The estimate of government-owned passenger LDVs is based on Ricardo (2017) numbers for the government share of new vehicle registrations.  Industry-owned LDVs are based on Eurostat data for taxi enterprises, assuming that each enterprise represents one taxi.
"Commercial hire transport is carried out almost exclusively by
taxis. Basically, there is no other category of commercial passenger transport except for limousine service, for which few licences have been issued." (https://ec.europa.eu/transport/sites/transport/files/2019-transport-in-the-eu-current-trends-and-issues.pdf)</t>
  </si>
  <si>
    <t>EU28 - Road transport / technologies</t>
  </si>
  <si>
    <t>Stock of vehicles - total (vehicles)</t>
  </si>
  <si>
    <t>Passenger transport</t>
  </si>
  <si>
    <t>Powered 2-wheelers</t>
  </si>
  <si>
    <t>Gasoline engine</t>
  </si>
  <si>
    <t>Diesel oil engine</t>
  </si>
  <si>
    <t>LPG engine</t>
  </si>
  <si>
    <t>Natural gas engine</t>
  </si>
  <si>
    <t>Plug-in hybrid electric</t>
  </si>
  <si>
    <t>Battery electric vehicles</t>
  </si>
  <si>
    <t>Motor coaches, buses and trolley buses</t>
  </si>
  <si>
    <t>Freight transport</t>
  </si>
  <si>
    <t>Light duty vehicles</t>
  </si>
  <si>
    <t>Heavy duty vehicles</t>
  </si>
  <si>
    <t>Domestic</t>
  </si>
  <si>
    <t>International</t>
  </si>
  <si>
    <t>New vehicle-registrations</t>
  </si>
  <si>
    <t>Year of registration:</t>
  </si>
  <si>
    <t>&lt;=2000</t>
  </si>
  <si>
    <t>Age structure in 2015</t>
  </si>
  <si>
    <t>Indicators</t>
  </si>
  <si>
    <t>Test cycle efficiency of total stock (kgoe/100 km)</t>
  </si>
  <si>
    <t>Discrepancy between effective and test cycle efficiencies (ratio)</t>
  </si>
  <si>
    <t>Test cycle efficiency of new vehicles (kgoe/100 km)</t>
  </si>
  <si>
    <t>Test cycle emission intensity of total stock (g of CO2 / km)</t>
  </si>
  <si>
    <t>Discrepancy between effective and test cycle emission intensities (ratio)</t>
  </si>
  <si>
    <t>Test cycle emission intensity of new vehicles (g of CO2 / km)</t>
  </si>
  <si>
    <t>Taxi Operations - Number of Enterprises</t>
  </si>
  <si>
    <t>Share of Taxis (%)</t>
  </si>
  <si>
    <t>Member State</t>
  </si>
  <si>
    <t>Austria</t>
  </si>
  <si>
    <t>https://ec.europa.eu/transport/sites/transport/files/2016-09-26-pax-transport-taxi-hirecar-w-driver-ridesharing-final-report.pdf</t>
  </si>
  <si>
    <t>Belgium</t>
  </si>
  <si>
    <t>Bulgaria</t>
  </si>
  <si>
    <t>Croatia</t>
  </si>
  <si>
    <t>Cyprus</t>
  </si>
  <si>
    <t>Czech Republic</t>
  </si>
  <si>
    <t>Denmark</t>
  </si>
  <si>
    <t>Estonia</t>
  </si>
  <si>
    <t>Finland</t>
  </si>
  <si>
    <t>France</t>
  </si>
  <si>
    <t>Germany</t>
  </si>
  <si>
    <t>Greece</t>
  </si>
  <si>
    <t>Hungary</t>
  </si>
  <si>
    <t>Ireland</t>
  </si>
  <si>
    <t>Italy</t>
  </si>
  <si>
    <t>Latvia</t>
  </si>
  <si>
    <t>Lithuania</t>
  </si>
  <si>
    <t>Luxembourg</t>
  </si>
  <si>
    <t>Malta</t>
  </si>
  <si>
    <t>The Netherlands</t>
  </si>
  <si>
    <t>Poland</t>
  </si>
  <si>
    <t>Portugal</t>
  </si>
  <si>
    <t>Romania</t>
  </si>
  <si>
    <t>Slovenia</t>
  </si>
  <si>
    <t>Slovakia</t>
  </si>
  <si>
    <t>Spain</t>
  </si>
  <si>
    <t>Sweden</t>
  </si>
  <si>
    <t>United Kingdom</t>
  </si>
  <si>
    <t>Table 4 - Taxis
Table 5 – Hire cars with driver</t>
  </si>
  <si>
    <t>Taxis Nr of vehicles</t>
  </si>
  <si>
    <t>Taxis Nr of Enterprises</t>
  </si>
  <si>
    <t>Taxis Nr of Drivers</t>
  </si>
  <si>
    <t>Eurostat - Nr of Enterprises</t>
  </si>
  <si>
    <t>Best Guess</t>
  </si>
  <si>
    <t>Hire cars - Nr Vehicles</t>
  </si>
  <si>
    <t>Taxi operation - Enterprises - number, EU28, 2015</t>
  </si>
  <si>
    <t>https://appsso.eurostat.ec.europa.eu/nui/show.do?dataset=sbs_na_1a_se_r2&amp;lang=en</t>
  </si>
  <si>
    <t>Taxis</t>
  </si>
  <si>
    <t>JRC-IDEES Database</t>
  </si>
  <si>
    <t>TrRoad_tech - Stock of vehicles - total (vehicles)</t>
  </si>
  <si>
    <t>https://ec.europa.eu/jrc/en/potencia/jrc-idees</t>
  </si>
  <si>
    <t>Govt-Owned LDVs and HDVs</t>
  </si>
  <si>
    <t xml:space="preserve">Based on Ricardo (2017): Support Study to the Impact Assessment of the Clean Vehicles Directive </t>
  </si>
  <si>
    <t>2012-2014</t>
  </si>
  <si>
    <t xml:space="preserve">European Commission (2017) - SWD (2017) 366 Final - Clean Vehicle Directive Impact Assessment - Part 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</si>
</sst>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
    <numFmt numFmtId="165" formatCode="0.0000"/>
    <numFmt numFmtId="166" formatCode="dd\.mm\.yy"/>
    <numFmt numFmtId="167" formatCode="#,##0.0"/>
    <numFmt numFmtId="168" formatCode="#,##0;\-#,##0;&quot;-&quot;"/>
    <numFmt numFmtId="169" formatCode="#,##0;\-#,##0;&quot;0&quot;"/>
    <numFmt numFmtId="170" formatCode="#,##0.000;\-#,##0.000;&quot;-&quot;"/>
    <numFmt numFmtId="171" formatCode="#,##0.00;\-#,##0.00;&quot;-&quot;"/>
    <numFmt numFmtId="172" formatCode="#,##0.0;\-#,##0.0;&quot;-&quot;"/>
  </numFmts>
  <fonts count="31" x14ac:knownFonts="1">
    <font>
      <sz val="11"/>
      <color theme="1"/>
      <name val="Calibri"/>
      <family val="2"/>
      <scheme val="minor"/>
    </font>
    <font>
      <b/>
      <sz val="11"/>
      <color theme="1"/>
      <name val="Calibri"/>
      <family val="2"/>
      <scheme val="minor"/>
    </font>
    <font>
      <b/>
      <sz val="14"/>
      <name val="Arial"/>
      <family val="2"/>
    </font>
    <font>
      <sz val="10"/>
      <name val="Arial"/>
      <family val="2"/>
    </font>
    <font>
      <b/>
      <sz val="14"/>
      <name val="Helv"/>
    </font>
    <font>
      <b/>
      <sz val="10"/>
      <name val="Helv"/>
    </font>
    <font>
      <sz val="8"/>
      <name val="Helv"/>
    </font>
    <font>
      <u/>
      <sz val="11"/>
      <color theme="10"/>
      <name val="Calibri"/>
      <family val="2"/>
      <scheme val="minor"/>
    </font>
    <font>
      <b/>
      <sz val="10"/>
      <color rgb="FF000000"/>
      <name val="Times New Roman"/>
      <family val="1"/>
    </font>
    <font>
      <sz val="10"/>
      <color theme="1"/>
      <name val="Times New Roman"/>
      <family val="1"/>
    </font>
    <font>
      <sz val="11"/>
      <color theme="1"/>
      <name val="Calibri"/>
      <family val="2"/>
    </font>
    <font>
      <sz val="10"/>
      <color rgb="FF000000"/>
      <name val="Times New Roman"/>
      <family val="1"/>
    </font>
    <font>
      <i/>
      <sz val="10"/>
      <color rgb="FF000000"/>
      <name val="Times New Roman"/>
      <family val="1"/>
    </font>
    <font>
      <i/>
      <sz val="10"/>
      <color theme="1"/>
      <name val="Times New Roman"/>
      <family val="1"/>
    </font>
    <font>
      <b/>
      <sz val="11"/>
      <color theme="1"/>
      <name val="Times New Roman"/>
      <family val="1"/>
    </font>
    <font>
      <b/>
      <sz val="10"/>
      <color rgb="FFFFFFFF"/>
      <name val="Times New Roman"/>
      <family val="1"/>
    </font>
    <font>
      <b/>
      <sz val="10"/>
      <color theme="1"/>
      <name val="Times New Roman"/>
      <family val="1"/>
    </font>
    <font>
      <vertAlign val="superscript"/>
      <sz val="10"/>
      <color rgb="FF000000"/>
      <name val="Times New Roman"/>
      <family val="1"/>
    </font>
    <font>
      <sz val="10"/>
      <color theme="1"/>
      <name val="Verdana"/>
      <family val="2"/>
    </font>
    <font>
      <sz val="11"/>
      <color theme="1"/>
      <name val="Times New Roman"/>
      <family val="1"/>
    </font>
    <font>
      <sz val="11"/>
      <name val="Arial"/>
      <family val="2"/>
    </font>
    <font>
      <sz val="10"/>
      <name val="Arial"/>
      <family val="2"/>
      <charset val="161"/>
    </font>
    <font>
      <b/>
      <sz val="10"/>
      <color theme="5" tint="-0.249977111117893"/>
      <name val="Calibri"/>
      <family val="2"/>
      <scheme val="minor"/>
    </font>
    <font>
      <b/>
      <sz val="8"/>
      <color theme="3" tint="-0.499984740745262"/>
      <name val="Calibri"/>
      <family val="2"/>
      <scheme val="minor"/>
    </font>
    <font>
      <sz val="8"/>
      <color theme="3" tint="-0.499984740745262"/>
      <name val="Calibri"/>
      <family val="2"/>
      <scheme val="minor"/>
    </font>
    <font>
      <b/>
      <sz val="8"/>
      <color rgb="FF002060"/>
      <name val="Calibri"/>
      <family val="2"/>
      <scheme val="minor"/>
    </font>
    <font>
      <sz val="8"/>
      <color rgb="FF002060"/>
      <name val="Calibri"/>
      <family val="2"/>
      <scheme val="minor"/>
    </font>
    <font>
      <sz val="8"/>
      <color rgb="FFC00000"/>
      <name val="Calibri"/>
      <family val="2"/>
      <scheme val="minor"/>
    </font>
    <font>
      <b/>
      <sz val="10"/>
      <color rgb="FF002060"/>
      <name val="Calibri"/>
      <family val="2"/>
      <scheme val="minor"/>
    </font>
    <font>
      <sz val="10"/>
      <name val="Calibri"/>
      <family val="2"/>
      <scheme val="minor"/>
    </font>
    <font>
      <sz val="10"/>
      <color theme="3" tint="-0.499984740745262"/>
      <name val="Calibri"/>
      <family val="2"/>
      <scheme val="minor"/>
    </font>
  </fonts>
  <fills count="1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rgb="FFEEECE1"/>
        <bgColor indexed="64"/>
      </patternFill>
    </fill>
    <fill>
      <patternFill patternType="solid">
        <fgColor rgb="FFDDD9C3"/>
        <bgColor indexed="64"/>
      </patternFill>
    </fill>
    <fill>
      <patternFill patternType="solid">
        <fgColor rgb="FF006BB7"/>
        <bgColor indexed="64"/>
      </patternFill>
    </fill>
    <fill>
      <patternFill patternType="solid">
        <fgColor rgb="FFEDF3F7"/>
        <bgColor indexed="64"/>
      </patternFill>
    </fill>
    <fill>
      <patternFill patternType="solid">
        <fgColor rgb="FFFFFFFF"/>
        <bgColor indexed="64"/>
      </patternFill>
    </fill>
    <fill>
      <patternFill patternType="solid">
        <fgColor rgb="FF00B0F0"/>
        <bgColor indexed="64"/>
      </patternFill>
    </fill>
    <fill>
      <patternFill patternType="solid">
        <fgColor rgb="FFDBE5F1"/>
        <bgColor indexed="64"/>
      </patternFill>
    </fill>
    <fill>
      <patternFill patternType="solid">
        <fgColor indexed="44"/>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00"/>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ck">
        <color indexed="64"/>
      </bottom>
      <diagonal/>
    </border>
    <border>
      <left style="medium">
        <color indexed="64"/>
      </left>
      <right style="medium">
        <color indexed="64"/>
      </right>
      <top/>
      <bottom/>
      <diagonal/>
    </border>
    <border>
      <left/>
      <right style="medium">
        <color indexed="64"/>
      </right>
      <top/>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thin">
        <color indexed="8"/>
      </left>
      <right style="thin">
        <color indexed="8"/>
      </right>
      <top style="thin">
        <color indexed="8"/>
      </top>
      <bottom style="thin">
        <color indexed="8"/>
      </bottom>
      <diagonal/>
    </border>
    <border>
      <left/>
      <right/>
      <top style="thin">
        <color indexed="64"/>
      </top>
      <bottom style="hair">
        <color indexed="64"/>
      </bottom>
      <diagonal/>
    </border>
    <border>
      <left/>
      <right/>
      <top style="hair">
        <color indexed="64"/>
      </top>
      <bottom style="hair">
        <color indexed="64"/>
      </bottom>
      <diagonal/>
    </border>
  </borders>
  <cellStyleXfs count="9">
    <xf numFmtId="0" fontId="0" fillId="0" borderId="0"/>
    <xf numFmtId="0" fontId="2" fillId="0" borderId="0" applyNumberFormat="0" applyFill="0" applyBorder="0" applyProtection="0"/>
    <xf numFmtId="0" fontId="4" fillId="0" borderId="0">
      <alignment horizontal="left" vertical="top"/>
    </xf>
    <xf numFmtId="0" fontId="5" fillId="0" borderId="10">
      <alignment horizontal="left"/>
    </xf>
    <xf numFmtId="3" fontId="6" fillId="0" borderId="10">
      <alignment horizontal="right" vertical="center"/>
    </xf>
    <xf numFmtId="0" fontId="7" fillId="0" borderId="0" applyNumberFormat="0" applyFill="0" applyBorder="0" applyAlignment="0" applyProtection="0"/>
    <xf numFmtId="0" fontId="6" fillId="0" borderId="0">
      <alignment horizontal="left"/>
    </xf>
    <xf numFmtId="0" fontId="20" fillId="0" borderId="0"/>
    <xf numFmtId="0" fontId="21" fillId="0" borderId="0"/>
  </cellStyleXfs>
  <cellXfs count="200">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0" fillId="0" borderId="0" xfId="0" applyAlignment="1">
      <alignment horizontal="left"/>
    </xf>
    <xf numFmtId="1" fontId="0" fillId="0" borderId="0" xfId="0" applyNumberFormat="1"/>
    <xf numFmtId="0" fontId="7" fillId="0" borderId="0" xfId="5"/>
    <xf numFmtId="0" fontId="0" fillId="0" borderId="9" xfId="0" applyBorder="1"/>
    <xf numFmtId="0" fontId="0" fillId="3" borderId="9" xfId="0" applyFill="1" applyBorder="1"/>
    <xf numFmtId="164" fontId="0" fillId="4" borderId="9" xfId="0" applyNumberFormat="1" applyFill="1" applyBorder="1"/>
    <xf numFmtId="0" fontId="0" fillId="0" borderId="6" xfId="0" applyBorder="1"/>
    <xf numFmtId="0" fontId="0" fillId="0" borderId="15" xfId="0" applyBorder="1" applyAlignment="1">
      <alignment wrapText="1"/>
    </xf>
    <xf numFmtId="0" fontId="0" fillId="0" borderId="16" xfId="0" applyBorder="1"/>
    <xf numFmtId="0" fontId="0" fillId="0" borderId="8" xfId="0" applyBorder="1"/>
    <xf numFmtId="0" fontId="0" fillId="3" borderId="8" xfId="0" applyFill="1" applyBorder="1"/>
    <xf numFmtId="0" fontId="0" fillId="0" borderId="17" xfId="0" applyBorder="1" applyAlignment="1">
      <alignment wrapText="1"/>
    </xf>
    <xf numFmtId="164" fontId="0" fillId="4" borderId="12" xfId="0" applyNumberFormat="1" applyFill="1" applyBorder="1"/>
    <xf numFmtId="164" fontId="0" fillId="4" borderId="13" xfId="0" applyNumberFormat="1" applyFill="1" applyBorder="1"/>
    <xf numFmtId="164" fontId="0" fillId="4" borderId="14" xfId="0" applyNumberFormat="1" applyFill="1" applyBorder="1"/>
    <xf numFmtId="164" fontId="0" fillId="4" borderId="6" xfId="0" applyNumberFormat="1" applyFill="1" applyBorder="1"/>
    <xf numFmtId="0" fontId="0" fillId="3" borderId="15" xfId="0" applyFill="1" applyBorder="1"/>
    <xf numFmtId="0" fontId="0" fillId="3" borderId="6" xfId="0" applyFill="1" applyBorder="1"/>
    <xf numFmtId="0" fontId="0" fillId="3" borderId="14" xfId="0" applyFill="1" applyBorder="1"/>
    <xf numFmtId="0" fontId="0" fillId="0" borderId="7" xfId="0" applyBorder="1"/>
    <xf numFmtId="0" fontId="0" fillId="0" borderId="18" xfId="0" applyBorder="1"/>
    <xf numFmtId="0" fontId="0" fillId="3" borderId="7" xfId="0" applyFill="1" applyBorder="1"/>
    <xf numFmtId="0" fontId="0" fillId="3" borderId="18" xfId="0" applyFill="1" applyBorder="1"/>
    <xf numFmtId="0" fontId="0" fillId="3" borderId="19" xfId="0" applyFill="1" applyBorder="1"/>
    <xf numFmtId="0" fontId="0" fillId="0" borderId="19" xfId="0" applyBorder="1" applyAlignment="1">
      <alignment wrapText="1"/>
    </xf>
    <xf numFmtId="0" fontId="0" fillId="0" borderId="12" xfId="0" applyBorder="1"/>
    <xf numFmtId="0" fontId="0" fillId="0" borderId="13" xfId="0" applyBorder="1"/>
    <xf numFmtId="0" fontId="0" fillId="0" borderId="14" xfId="0" applyBorder="1" applyAlignment="1">
      <alignment wrapText="1"/>
    </xf>
    <xf numFmtId="0" fontId="0" fillId="0" borderId="16" xfId="0" applyFill="1" applyBorder="1"/>
    <xf numFmtId="0" fontId="0" fillId="0" borderId="8" xfId="0" applyFill="1" applyBorder="1"/>
    <xf numFmtId="0" fontId="0" fillId="0" borderId="17" xfId="0" applyFill="1" applyBorder="1"/>
    <xf numFmtId="0" fontId="1" fillId="0" borderId="0" xfId="0" applyFont="1" applyAlignment="1">
      <alignment horizontal="right"/>
    </xf>
    <xf numFmtId="0" fontId="1" fillId="2" borderId="12" xfId="0" applyFont="1" applyFill="1" applyBorder="1" applyAlignment="1">
      <alignment wrapText="1"/>
    </xf>
    <xf numFmtId="0" fontId="1" fillId="2" borderId="13" xfId="0" applyFont="1" applyFill="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14" xfId="0" applyFont="1" applyFill="1" applyBorder="1" applyAlignment="1">
      <alignment wrapText="1"/>
    </xf>
    <xf numFmtId="0" fontId="0" fillId="0" borderId="0" xfId="0" applyAlignment="1">
      <alignment wrapText="1"/>
    </xf>
    <xf numFmtId="0" fontId="1" fillId="0" borderId="0" xfId="0" applyFont="1" applyAlignment="1">
      <alignment wrapText="1"/>
    </xf>
    <xf numFmtId="0" fontId="1" fillId="0" borderId="0" xfId="0" applyFont="1" applyAlignment="1">
      <alignment horizontal="right" wrapText="1"/>
    </xf>
    <xf numFmtId="165" fontId="0" fillId="0" borderId="0" xfId="0" applyNumberFormat="1"/>
    <xf numFmtId="0" fontId="0" fillId="0" borderId="0" xfId="0" applyNumberFormat="1"/>
    <xf numFmtId="0" fontId="8" fillId="0" borderId="0" xfId="0" applyFont="1" applyAlignment="1">
      <alignment horizontal="justify" vertical="center"/>
    </xf>
    <xf numFmtId="0" fontId="10" fillId="0" borderId="0" xfId="0" applyFont="1" applyAlignment="1">
      <alignment vertical="center" wrapText="1"/>
    </xf>
    <xf numFmtId="0" fontId="11" fillId="0" borderId="8" xfId="0" applyFont="1" applyBorder="1" applyAlignment="1">
      <alignment horizontal="center" vertical="center" wrapText="1"/>
    </xf>
    <xf numFmtId="0" fontId="11" fillId="0" borderId="8" xfId="0" applyFont="1" applyBorder="1" applyAlignment="1">
      <alignment horizontal="justify" vertical="center" wrapText="1"/>
    </xf>
    <xf numFmtId="0" fontId="11" fillId="5" borderId="0" xfId="0" applyFont="1" applyFill="1" applyAlignment="1">
      <alignment vertical="center" wrapText="1"/>
    </xf>
    <xf numFmtId="0" fontId="11" fillId="5" borderId="8" xfId="0" applyFont="1" applyFill="1" applyBorder="1" applyAlignment="1">
      <alignment vertical="center" wrapText="1"/>
    </xf>
    <xf numFmtId="0" fontId="0" fillId="5" borderId="0" xfId="0" applyFill="1" applyAlignment="1">
      <alignment horizontal="center" vertical="center" wrapText="1"/>
    </xf>
    <xf numFmtId="0" fontId="11" fillId="5" borderId="8" xfId="0" applyFont="1" applyFill="1" applyBorder="1" applyAlignment="1">
      <alignment horizontal="center" vertical="center" wrapText="1"/>
    </xf>
    <xf numFmtId="0" fontId="11" fillId="6" borderId="0" xfId="0" applyFont="1" applyFill="1" applyAlignment="1">
      <alignment vertical="center" wrapText="1"/>
    </xf>
    <xf numFmtId="0" fontId="11" fillId="6" borderId="8" xfId="0" applyFont="1" applyFill="1" applyBorder="1" applyAlignment="1">
      <alignment vertical="center" wrapText="1"/>
    </xf>
    <xf numFmtId="0" fontId="0" fillId="6" borderId="0" xfId="0" applyFill="1" applyAlignment="1">
      <alignment horizontal="center" vertical="center" wrapText="1"/>
    </xf>
    <xf numFmtId="0" fontId="11" fillId="6" borderId="8" xfId="0" applyFont="1" applyFill="1" applyBorder="1" applyAlignment="1">
      <alignment horizontal="center" vertical="center" wrapText="1"/>
    </xf>
    <xf numFmtId="0" fontId="9" fillId="0" borderId="0" xfId="0" applyFont="1" applyAlignment="1">
      <alignment vertical="center" wrapText="1"/>
    </xf>
    <xf numFmtId="0" fontId="12" fillId="0" borderId="0" xfId="0" applyFont="1" applyAlignment="1">
      <alignment horizontal="justify" vertical="center"/>
    </xf>
    <xf numFmtId="0" fontId="14" fillId="0" borderId="0" xfId="0" applyFont="1" applyAlignment="1">
      <alignment horizontal="justify" vertical="center"/>
    </xf>
    <xf numFmtId="0" fontId="15" fillId="7" borderId="0" xfId="0" applyFont="1" applyFill="1" applyAlignment="1">
      <alignment vertical="center" wrapText="1"/>
    </xf>
    <xf numFmtId="0" fontId="15" fillId="7" borderId="11" xfId="0" applyFont="1" applyFill="1" applyBorder="1" applyAlignment="1">
      <alignment vertical="center" wrapText="1"/>
    </xf>
    <xf numFmtId="0" fontId="0" fillId="7" borderId="8" xfId="0" applyFill="1" applyBorder="1" applyAlignment="1">
      <alignment vertical="center" wrapText="1"/>
    </xf>
    <xf numFmtId="0" fontId="15" fillId="7" borderId="8" xfId="0" applyFont="1" applyFill="1" applyBorder="1" applyAlignment="1">
      <alignment vertical="center" wrapText="1"/>
    </xf>
    <xf numFmtId="0" fontId="11" fillId="8" borderId="0" xfId="0" applyFont="1" applyFill="1" applyAlignment="1">
      <alignment horizontal="center" vertical="center" wrapText="1"/>
    </xf>
    <xf numFmtId="0" fontId="9" fillId="8" borderId="0" xfId="0" applyFont="1" applyFill="1" applyAlignment="1">
      <alignment horizontal="center" vertical="center" wrapText="1"/>
    </xf>
    <xf numFmtId="0" fontId="11" fillId="8" borderId="8" xfId="0" applyFont="1" applyFill="1" applyBorder="1" applyAlignment="1">
      <alignment horizontal="center" vertical="center" wrapText="1"/>
    </xf>
    <xf numFmtId="0" fontId="11" fillId="9" borderId="0" xfId="0" applyFont="1" applyFill="1" applyAlignment="1">
      <alignment horizontal="center" vertical="center" wrapText="1"/>
    </xf>
    <xf numFmtId="0" fontId="0" fillId="9" borderId="8" xfId="0" applyFill="1" applyBorder="1" applyAlignment="1">
      <alignment vertical="top" wrapText="1"/>
    </xf>
    <xf numFmtId="0" fontId="11" fillId="9" borderId="8" xfId="0" applyFont="1" applyFill="1" applyBorder="1" applyAlignment="1">
      <alignment horizontal="center" vertical="center" wrapText="1"/>
    </xf>
    <xf numFmtId="0" fontId="0" fillId="8" borderId="8" xfId="0" applyFill="1" applyBorder="1" applyAlignment="1">
      <alignment vertical="top" wrapText="1"/>
    </xf>
    <xf numFmtId="0" fontId="13" fillId="0" borderId="0" xfId="0" applyFont="1" applyAlignment="1">
      <alignment horizontal="justify" vertical="center"/>
    </xf>
    <xf numFmtId="0" fontId="7" fillId="0" borderId="0" xfId="5" applyAlignment="1">
      <alignment horizontal="justify" vertical="center"/>
    </xf>
    <xf numFmtId="0" fontId="16" fillId="0" borderId="0" xfId="0" applyFont="1" applyAlignment="1">
      <alignment vertical="center"/>
    </xf>
    <xf numFmtId="0" fontId="15" fillId="10" borderId="22" xfId="0" applyFont="1" applyFill="1" applyBorder="1" applyAlignment="1">
      <alignment horizontal="center" vertical="center"/>
    </xf>
    <xf numFmtId="0" fontId="15" fillId="10" borderId="17" xfId="0" applyFont="1" applyFill="1" applyBorder="1" applyAlignment="1">
      <alignment horizontal="center" vertical="center"/>
    </xf>
    <xf numFmtId="0" fontId="11" fillId="9" borderId="17" xfId="0" applyFont="1" applyFill="1" applyBorder="1" applyAlignment="1">
      <alignment vertical="center"/>
    </xf>
    <xf numFmtId="3" fontId="0" fillId="0" borderId="0" xfId="0" applyNumberFormat="1"/>
    <xf numFmtId="3" fontId="11" fillId="9" borderId="17" xfId="0" applyNumberFormat="1" applyFont="1" applyFill="1" applyBorder="1" applyAlignment="1">
      <alignment horizontal="center" vertical="center"/>
    </xf>
    <xf numFmtId="9" fontId="11" fillId="9" borderId="17" xfId="0" applyNumberFormat="1" applyFont="1" applyFill="1" applyBorder="1" applyAlignment="1">
      <alignment horizontal="center" vertical="center" wrapText="1"/>
    </xf>
    <xf numFmtId="0" fontId="11" fillId="9" borderId="17" xfId="0" applyFont="1" applyFill="1" applyBorder="1" applyAlignment="1">
      <alignment horizontal="center" vertical="center"/>
    </xf>
    <xf numFmtId="0" fontId="16" fillId="0" borderId="17" xfId="0" applyFont="1" applyBorder="1" applyAlignment="1">
      <alignment vertical="center"/>
    </xf>
    <xf numFmtId="3" fontId="16" fillId="0" borderId="17" xfId="0" applyNumberFormat="1" applyFont="1" applyBorder="1" applyAlignment="1">
      <alignment horizontal="center" vertical="center"/>
    </xf>
    <xf numFmtId="9" fontId="16" fillId="0" borderId="17" xfId="0" applyNumberFormat="1" applyFont="1" applyBorder="1" applyAlignment="1">
      <alignment horizontal="center" vertical="center" wrapText="1"/>
    </xf>
    <xf numFmtId="0" fontId="11" fillId="0" borderId="17" xfId="0" applyFont="1" applyBorder="1" applyAlignment="1">
      <alignment vertical="center"/>
    </xf>
    <xf numFmtId="0" fontId="11" fillId="0" borderId="17" xfId="0" applyFont="1" applyBorder="1" applyAlignment="1">
      <alignment horizontal="center" vertical="center"/>
    </xf>
    <xf numFmtId="9" fontId="11" fillId="0" borderId="17" xfId="0" applyNumberFormat="1" applyFont="1" applyBorder="1" applyAlignment="1">
      <alignment horizontal="center" vertical="center" wrapText="1"/>
    </xf>
    <xf numFmtId="3" fontId="11" fillId="0" borderId="17" xfId="0" applyNumberFormat="1" applyFont="1" applyBorder="1" applyAlignment="1">
      <alignment horizontal="center" vertical="center"/>
    </xf>
    <xf numFmtId="3" fontId="8" fillId="0" borderId="17" xfId="0" applyNumberFormat="1" applyFont="1" applyBorder="1" applyAlignment="1">
      <alignment horizontal="center" vertical="center"/>
    </xf>
    <xf numFmtId="9" fontId="8" fillId="0" borderId="17" xfId="0" applyNumberFormat="1" applyFont="1" applyBorder="1" applyAlignment="1">
      <alignment horizontal="center" vertical="center" wrapText="1"/>
    </xf>
    <xf numFmtId="0" fontId="9" fillId="0" borderId="17" xfId="0" applyFont="1" applyBorder="1" applyAlignment="1">
      <alignment vertical="center"/>
    </xf>
    <xf numFmtId="0" fontId="11" fillId="11" borderId="17" xfId="0" applyFont="1" applyFill="1" applyBorder="1" applyAlignment="1">
      <alignment vertical="center"/>
    </xf>
    <xf numFmtId="3" fontId="11" fillId="11" borderId="17" xfId="0" applyNumberFormat="1" applyFont="1" applyFill="1" applyBorder="1" applyAlignment="1">
      <alignment horizontal="center" vertical="center"/>
    </xf>
    <xf numFmtId="9" fontId="11" fillId="11" borderId="17" xfId="0" applyNumberFormat="1" applyFont="1" applyFill="1" applyBorder="1" applyAlignment="1">
      <alignment horizontal="center" vertical="center" wrapText="1"/>
    </xf>
    <xf numFmtId="0" fontId="8" fillId="11" borderId="17" xfId="0" applyFont="1" applyFill="1" applyBorder="1" applyAlignment="1">
      <alignment vertical="center"/>
    </xf>
    <xf numFmtId="3" fontId="8" fillId="11" borderId="17" xfId="0" applyNumberFormat="1" applyFont="1" applyFill="1" applyBorder="1" applyAlignment="1">
      <alignment horizontal="center" vertical="center"/>
    </xf>
    <xf numFmtId="9" fontId="8" fillId="11" borderId="17" xfId="0" applyNumberFormat="1" applyFont="1" applyFill="1" applyBorder="1" applyAlignment="1">
      <alignment horizontal="center" vertical="center" wrapText="1"/>
    </xf>
    <xf numFmtId="0" fontId="12" fillId="0" borderId="0" xfId="0" applyFont="1" applyAlignment="1">
      <alignment vertical="center"/>
    </xf>
    <xf numFmtId="0" fontId="16" fillId="0" borderId="0" xfId="0" applyFont="1" applyAlignment="1">
      <alignment horizontal="justify" vertical="center"/>
    </xf>
    <xf numFmtId="0" fontId="18" fillId="10" borderId="23" xfId="0" applyFont="1" applyFill="1" applyBorder="1" applyAlignment="1">
      <alignment vertical="center" wrapText="1"/>
    </xf>
    <xf numFmtId="0" fontId="15" fillId="10" borderId="24" xfId="0" applyFont="1" applyFill="1" applyBorder="1" applyAlignment="1">
      <alignment horizontal="center" vertical="center"/>
    </xf>
    <xf numFmtId="0" fontId="15" fillId="10" borderId="24" xfId="0" applyFont="1" applyFill="1" applyBorder="1" applyAlignment="1">
      <alignment horizontal="center" vertical="center" wrapText="1"/>
    </xf>
    <xf numFmtId="0" fontId="8" fillId="0" borderId="25" xfId="0" applyFont="1" applyBorder="1" applyAlignment="1">
      <alignment horizontal="left" vertical="center" wrapText="1"/>
    </xf>
    <xf numFmtId="3" fontId="9" fillId="0" borderId="26" xfId="0" applyNumberFormat="1" applyFont="1" applyBorder="1" applyAlignment="1">
      <alignment horizontal="center" vertical="center"/>
    </xf>
    <xf numFmtId="3" fontId="9" fillId="0" borderId="26" xfId="0" applyNumberFormat="1" applyFont="1" applyBorder="1" applyAlignment="1">
      <alignment horizontal="center" vertical="center" wrapText="1"/>
    </xf>
    <xf numFmtId="0" fontId="16" fillId="0" borderId="25" xfId="0" applyFont="1" applyBorder="1" applyAlignment="1">
      <alignment horizontal="left" vertical="center" wrapText="1"/>
    </xf>
    <xf numFmtId="0" fontId="9" fillId="0" borderId="26" xfId="0" applyFont="1" applyBorder="1" applyAlignment="1">
      <alignment horizontal="center" vertical="center"/>
    </xf>
    <xf numFmtId="0" fontId="9" fillId="0" borderId="26" xfId="0" applyFont="1" applyBorder="1" applyAlignment="1">
      <alignment horizontal="center" vertical="center" wrapText="1"/>
    </xf>
    <xf numFmtId="0" fontId="19" fillId="0" borderId="0" xfId="0" applyFont="1"/>
    <xf numFmtId="0" fontId="3" fillId="0" borderId="0" xfId="7" applyFont="1"/>
    <xf numFmtId="0" fontId="20" fillId="0" borderId="0" xfId="7"/>
    <xf numFmtId="166" fontId="3" fillId="0" borderId="0" xfId="7" applyNumberFormat="1" applyFont="1"/>
    <xf numFmtId="0" fontId="3" fillId="12" borderId="27" xfId="7" applyFont="1" applyFill="1" applyBorder="1"/>
    <xf numFmtId="0" fontId="3" fillId="0" borderId="27" xfId="7" applyFont="1" applyBorder="1"/>
    <xf numFmtId="3" fontId="3" fillId="0" borderId="27" xfId="7" applyNumberFormat="1" applyFont="1" applyBorder="1"/>
    <xf numFmtId="167" fontId="3" fillId="0" borderId="27" xfId="7" applyNumberFormat="1" applyFont="1" applyBorder="1"/>
    <xf numFmtId="0" fontId="22" fillId="13" borderId="18" xfId="8" applyFont="1" applyFill="1" applyBorder="1" applyAlignment="1">
      <alignment horizontal="left" vertical="center"/>
    </xf>
    <xf numFmtId="1" fontId="23" fillId="13" borderId="18" xfId="8" applyNumberFormat="1" applyFont="1" applyFill="1" applyBorder="1" applyAlignment="1">
      <alignment horizontal="center" vertical="center"/>
    </xf>
    <xf numFmtId="0" fontId="24" fillId="14" borderId="0" xfId="8" applyFont="1" applyFill="1" applyAlignment="1">
      <alignment vertical="center"/>
    </xf>
    <xf numFmtId="0" fontId="25" fillId="15" borderId="18" xfId="8" applyFont="1" applyFill="1" applyBorder="1" applyAlignment="1">
      <alignment horizontal="left" vertical="center"/>
    </xf>
    <xf numFmtId="168" fontId="26" fillId="15" borderId="18" xfId="8" applyNumberFormat="1" applyFont="1" applyFill="1" applyBorder="1" applyAlignment="1">
      <alignment vertical="center"/>
    </xf>
    <xf numFmtId="0" fontId="27" fillId="16" borderId="18" xfId="8" applyFont="1" applyFill="1" applyBorder="1" applyAlignment="1">
      <alignment horizontal="left" vertical="center" indent="1"/>
    </xf>
    <xf numFmtId="168" fontId="27" fillId="16" borderId="18" xfId="8" applyNumberFormat="1" applyFont="1" applyFill="1" applyBorder="1" applyAlignment="1">
      <alignment vertical="center"/>
    </xf>
    <xf numFmtId="0" fontId="24" fillId="14" borderId="28" xfId="8" applyFont="1" applyFill="1" applyBorder="1" applyAlignment="1">
      <alignment horizontal="left" vertical="center" indent="2"/>
    </xf>
    <xf numFmtId="168" fontId="24" fillId="0" borderId="28" xfId="8" applyNumberFormat="1" applyFont="1" applyBorder="1" applyAlignment="1">
      <alignment vertical="center"/>
    </xf>
    <xf numFmtId="0" fontId="24" fillId="14" borderId="29" xfId="8" applyFont="1" applyFill="1" applyBorder="1" applyAlignment="1">
      <alignment horizontal="left" vertical="center" indent="2"/>
    </xf>
    <xf numFmtId="168" fontId="24" fillId="0" borderId="29" xfId="8" applyNumberFormat="1" applyFont="1" applyBorder="1" applyAlignment="1">
      <alignment vertical="center"/>
    </xf>
    <xf numFmtId="0" fontId="24" fillId="14" borderId="0" xfId="8" applyFont="1" applyFill="1" applyAlignment="1">
      <alignment horizontal="left" vertical="center" indent="3"/>
    </xf>
    <xf numFmtId="168" fontId="24" fillId="0" borderId="0" xfId="8" applyNumberFormat="1" applyFont="1" applyAlignment="1">
      <alignment vertical="center"/>
    </xf>
    <xf numFmtId="0" fontId="24" fillId="14" borderId="9" xfId="8" applyFont="1" applyFill="1" applyBorder="1" applyAlignment="1">
      <alignment horizontal="left" vertical="center" indent="3"/>
    </xf>
    <xf numFmtId="168" fontId="24" fillId="0" borderId="9" xfId="8" applyNumberFormat="1" applyFont="1" applyBorder="1" applyAlignment="1">
      <alignment vertical="center"/>
    </xf>
    <xf numFmtId="0" fontId="24" fillId="0" borderId="0" xfId="8" applyFont="1" applyAlignment="1">
      <alignment vertical="center"/>
    </xf>
    <xf numFmtId="1" fontId="23" fillId="17" borderId="18" xfId="8" applyNumberFormat="1" applyFont="1" applyFill="1" applyBorder="1" applyAlignment="1">
      <alignment horizontal="right" vertical="center"/>
    </xf>
    <xf numFmtId="1" fontId="23" fillId="17" borderId="18" xfId="8" applyNumberFormat="1" applyFont="1" applyFill="1" applyBorder="1" applyAlignment="1">
      <alignment horizontal="center" vertical="center"/>
    </xf>
    <xf numFmtId="169" fontId="24" fillId="14" borderId="0" xfId="8" applyNumberFormat="1" applyFont="1" applyFill="1" applyAlignment="1">
      <alignment vertical="center"/>
    </xf>
    <xf numFmtId="0" fontId="28" fillId="2" borderId="18" xfId="8" applyFont="1" applyFill="1" applyBorder="1" applyAlignment="1">
      <alignment horizontal="left" vertical="center"/>
    </xf>
    <xf numFmtId="170" fontId="29" fillId="2" borderId="18" xfId="8" applyNumberFormat="1" applyFont="1" applyFill="1" applyBorder="1" applyAlignment="1">
      <alignment vertical="center"/>
    </xf>
    <xf numFmtId="170" fontId="30" fillId="2" borderId="18" xfId="8" applyNumberFormat="1" applyFont="1" applyFill="1" applyBorder="1" applyAlignment="1">
      <alignment vertical="center"/>
    </xf>
    <xf numFmtId="171" fontId="26" fillId="15" borderId="18" xfId="8" applyNumberFormat="1" applyFont="1" applyFill="1" applyBorder="1" applyAlignment="1">
      <alignment vertical="center"/>
    </xf>
    <xf numFmtId="171" fontId="27" fillId="16" borderId="18" xfId="8" applyNumberFormat="1" applyFont="1" applyFill="1" applyBorder="1" applyAlignment="1">
      <alignment vertical="center"/>
    </xf>
    <xf numFmtId="171" fontId="24" fillId="0" borderId="28" xfId="8" applyNumberFormat="1" applyFont="1" applyBorder="1" applyAlignment="1">
      <alignment vertical="center"/>
    </xf>
    <xf numFmtId="171" fontId="24" fillId="0" borderId="29" xfId="8" applyNumberFormat="1" applyFont="1" applyBorder="1" applyAlignment="1">
      <alignment vertical="center"/>
    </xf>
    <xf numFmtId="171" fontId="24" fillId="0" borderId="0" xfId="8" applyNumberFormat="1" applyFont="1" applyAlignment="1">
      <alignment vertical="center"/>
    </xf>
    <xf numFmtId="171" fontId="24" fillId="0" borderId="9" xfId="8" applyNumberFormat="1" applyFont="1" applyBorder="1" applyAlignment="1">
      <alignment vertical="center"/>
    </xf>
    <xf numFmtId="170" fontId="26" fillId="15" borderId="18" xfId="8" applyNumberFormat="1" applyFont="1" applyFill="1" applyBorder="1" applyAlignment="1">
      <alignment vertical="center"/>
    </xf>
    <xf numFmtId="170" fontId="27" fillId="16" borderId="18" xfId="8" applyNumberFormat="1" applyFont="1" applyFill="1" applyBorder="1" applyAlignment="1">
      <alignment vertical="center"/>
    </xf>
    <xf numFmtId="170" fontId="24" fillId="0" borderId="28" xfId="8" applyNumberFormat="1" applyFont="1" applyBorder="1" applyAlignment="1">
      <alignment vertical="center"/>
    </xf>
    <xf numFmtId="170" fontId="24" fillId="0" borderId="29" xfId="8" applyNumberFormat="1" applyFont="1" applyBorder="1" applyAlignment="1">
      <alignment vertical="center"/>
    </xf>
    <xf numFmtId="170" fontId="24" fillId="0" borderId="0" xfId="8" applyNumberFormat="1" applyFont="1" applyAlignment="1">
      <alignment vertical="center"/>
    </xf>
    <xf numFmtId="170" fontId="24" fillId="0" borderId="9" xfId="8" applyNumberFormat="1" applyFont="1" applyBorder="1" applyAlignment="1">
      <alignment vertical="center"/>
    </xf>
    <xf numFmtId="172" fontId="26" fillId="15" borderId="18" xfId="8" applyNumberFormat="1" applyFont="1" applyFill="1" applyBorder="1" applyAlignment="1">
      <alignment vertical="center"/>
    </xf>
    <xf numFmtId="172" fontId="27" fillId="16" borderId="18" xfId="8" applyNumberFormat="1" applyFont="1" applyFill="1" applyBorder="1" applyAlignment="1">
      <alignment vertical="center"/>
    </xf>
    <xf numFmtId="172" fontId="24" fillId="0" borderId="28" xfId="8" applyNumberFormat="1" applyFont="1" applyBorder="1" applyAlignment="1">
      <alignment vertical="center"/>
    </xf>
    <xf numFmtId="172" fontId="24" fillId="0" borderId="29" xfId="8" applyNumberFormat="1" applyFont="1" applyBorder="1" applyAlignment="1">
      <alignment vertical="center"/>
    </xf>
    <xf numFmtId="172" fontId="24" fillId="0" borderId="0" xfId="8" applyNumberFormat="1" applyFont="1" applyAlignment="1">
      <alignment vertical="center"/>
    </xf>
    <xf numFmtId="172" fontId="24" fillId="0" borderId="9" xfId="8" applyNumberFormat="1" applyFont="1" applyBorder="1" applyAlignment="1">
      <alignment vertical="center"/>
    </xf>
    <xf numFmtId="3" fontId="3" fillId="0" borderId="0" xfId="7" applyNumberFormat="1" applyFont="1" applyBorder="1"/>
    <xf numFmtId="3" fontId="1" fillId="0" borderId="0" xfId="0" applyNumberFormat="1" applyFont="1"/>
    <xf numFmtId="0" fontId="11" fillId="18" borderId="0" xfId="0" applyFont="1" applyFill="1" applyAlignment="1">
      <alignment horizontal="center" vertical="center" wrapText="1"/>
    </xf>
    <xf numFmtId="0" fontId="0" fillId="18" borderId="8" xfId="0" applyFill="1" applyBorder="1" applyAlignment="1">
      <alignment vertical="center" wrapText="1"/>
    </xf>
    <xf numFmtId="1" fontId="23" fillId="13" borderId="18" xfId="8" applyNumberFormat="1" applyFont="1" applyFill="1" applyBorder="1" applyAlignment="1">
      <alignment horizontal="center" vertical="center"/>
    </xf>
    <xf numFmtId="0" fontId="11" fillId="9" borderId="4" xfId="0" applyFont="1" applyFill="1" applyBorder="1" applyAlignment="1">
      <alignment vertical="center"/>
    </xf>
    <xf numFmtId="0" fontId="11" fillId="9" borderId="21" xfId="0" applyFont="1" applyFill="1" applyBorder="1" applyAlignment="1">
      <alignment vertical="center"/>
    </xf>
    <xf numFmtId="0" fontId="11" fillId="9" borderId="5" xfId="0" applyFont="1" applyFill="1" applyBorder="1" applyAlignment="1">
      <alignment vertical="center"/>
    </xf>
    <xf numFmtId="0" fontId="8" fillId="11" borderId="4" xfId="0" applyFont="1" applyFill="1" applyBorder="1" applyAlignment="1">
      <alignment vertical="center"/>
    </xf>
    <xf numFmtId="0" fontId="8" fillId="11" borderId="21" xfId="0" applyFont="1" applyFill="1" applyBorder="1" applyAlignment="1">
      <alignment vertical="center"/>
    </xf>
    <xf numFmtId="0" fontId="8" fillId="11" borderId="5" xfId="0" applyFont="1" applyFill="1" applyBorder="1" applyAlignment="1">
      <alignment vertical="center"/>
    </xf>
    <xf numFmtId="0" fontId="15" fillId="10" borderId="21" xfId="0" applyFont="1" applyFill="1" applyBorder="1" applyAlignment="1">
      <alignment horizontal="center" vertical="center"/>
    </xf>
    <xf numFmtId="0" fontId="15" fillId="10" borderId="5" xfId="0" applyFont="1" applyFill="1" applyBorder="1" applyAlignment="1">
      <alignment horizontal="center" vertical="center"/>
    </xf>
    <xf numFmtId="0" fontId="15" fillId="10" borderId="21"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5" fillId="7" borderId="11" xfId="0" applyFont="1" applyFill="1" applyBorder="1" applyAlignment="1">
      <alignment vertical="center" wrapText="1"/>
    </xf>
    <xf numFmtId="0" fontId="15" fillId="7" borderId="0" xfId="0" applyFont="1" applyFill="1" applyBorder="1" applyAlignment="1">
      <alignment vertical="center" wrapText="1"/>
    </xf>
    <xf numFmtId="0" fontId="15" fillId="7" borderId="8" xfId="0" applyFont="1" applyFill="1" applyBorder="1" applyAlignment="1">
      <alignment vertical="center" wrapText="1"/>
    </xf>
    <xf numFmtId="0" fontId="7" fillId="7" borderId="11" xfId="5" applyFill="1" applyBorder="1" applyAlignment="1">
      <alignment vertical="center" wrapText="1"/>
    </xf>
    <xf numFmtId="0" fontId="7" fillId="7" borderId="0" xfId="5" applyFill="1" applyBorder="1" applyAlignment="1">
      <alignment vertical="center" wrapText="1"/>
    </xf>
    <xf numFmtId="0" fontId="7" fillId="7" borderId="8" xfId="5" applyFill="1" applyBorder="1" applyAlignment="1">
      <alignment vertical="center" wrapText="1"/>
    </xf>
    <xf numFmtId="0" fontId="8" fillId="8" borderId="11" xfId="0" applyFont="1" applyFill="1" applyBorder="1" applyAlignment="1">
      <alignment vertical="center" wrapText="1"/>
    </xf>
    <xf numFmtId="0" fontId="8" fillId="8" borderId="0" xfId="0" applyFont="1" applyFill="1" applyAlignment="1">
      <alignment vertical="center" wrapText="1"/>
    </xf>
    <xf numFmtId="0" fontId="8" fillId="8" borderId="8" xfId="0" applyFont="1" applyFill="1" applyBorder="1" applyAlignment="1">
      <alignment vertical="center" wrapText="1"/>
    </xf>
    <xf numFmtId="0" fontId="11" fillId="18" borderId="11" xfId="0" applyFont="1" applyFill="1" applyBorder="1" applyAlignment="1">
      <alignment horizontal="center" vertical="center" wrapText="1"/>
    </xf>
    <xf numFmtId="0" fontId="11" fillId="18" borderId="0" xfId="0" applyFont="1" applyFill="1" applyAlignment="1">
      <alignment horizontal="center" vertical="center" wrapText="1"/>
    </xf>
    <xf numFmtId="0" fontId="11" fillId="18" borderId="8" xfId="0" applyFont="1" applyFill="1" applyBorder="1" applyAlignment="1">
      <alignment horizontal="center" vertical="center" wrapText="1"/>
    </xf>
    <xf numFmtId="0" fontId="8" fillId="9" borderId="11" xfId="0" applyFont="1" applyFill="1" applyBorder="1" applyAlignment="1">
      <alignment vertical="center" wrapText="1"/>
    </xf>
    <xf numFmtId="0" fontId="8" fillId="9" borderId="0" xfId="0" applyFont="1" applyFill="1" applyAlignment="1">
      <alignment vertical="center" wrapText="1"/>
    </xf>
    <xf numFmtId="0" fontId="8" fillId="9" borderId="8" xfId="0" applyFont="1" applyFill="1" applyBorder="1" applyAlignment="1">
      <alignment vertical="center" wrapText="1"/>
    </xf>
    <xf numFmtId="0" fontId="11" fillId="0" borderId="2" xfId="0" applyFont="1" applyBorder="1" applyAlignment="1">
      <alignment horizontal="center" vertical="center" wrapText="1"/>
    </xf>
    <xf numFmtId="0" fontId="11" fillId="0" borderId="11" xfId="0" applyFont="1" applyBorder="1" applyAlignment="1">
      <alignment horizontal="justify" vertical="center" wrapText="1"/>
    </xf>
    <xf numFmtId="0" fontId="11" fillId="0" borderId="8" xfId="0" applyFont="1" applyBorder="1" applyAlignment="1">
      <alignment horizontal="justify" vertical="center" wrapText="1"/>
    </xf>
    <xf numFmtId="0" fontId="0" fillId="6" borderId="11" xfId="0" applyFill="1" applyBorder="1" applyAlignment="1">
      <alignment horizontal="center" vertical="center" wrapText="1"/>
    </xf>
    <xf numFmtId="0" fontId="11" fillId="6" borderId="8" xfId="0" applyFont="1" applyFill="1" applyBorder="1" applyAlignment="1">
      <alignment horizontal="center" vertical="center" wrapText="1"/>
    </xf>
    <xf numFmtId="0" fontId="0" fillId="5" borderId="11" xfId="0" applyFill="1" applyBorder="1" applyAlignment="1">
      <alignment horizontal="center" vertical="center" wrapText="1"/>
    </xf>
    <xf numFmtId="0" fontId="11" fillId="5" borderId="8" xfId="0" applyFont="1" applyFill="1" applyBorder="1" applyAlignment="1">
      <alignment horizontal="center" vertical="center" wrapText="1"/>
    </xf>
    <xf numFmtId="0" fontId="8" fillId="0" borderId="11" xfId="0" applyFont="1" applyBorder="1" applyAlignment="1">
      <alignment horizontal="justify" vertical="center" wrapText="1"/>
    </xf>
    <xf numFmtId="0" fontId="8" fillId="0" borderId="8" xfId="0" applyFont="1" applyBorder="1" applyAlignment="1">
      <alignment horizontal="justify" vertical="center" wrapText="1"/>
    </xf>
    <xf numFmtId="0" fontId="8" fillId="0" borderId="20" xfId="0" applyFont="1" applyBorder="1" applyAlignment="1">
      <alignment horizontal="center" vertical="center" wrapText="1"/>
    </xf>
    <xf numFmtId="0" fontId="11" fillId="0" borderId="8" xfId="0" applyFont="1" applyBorder="1" applyAlignment="1">
      <alignment horizontal="center" vertical="center" wrapText="1"/>
    </xf>
  </cellXfs>
  <cellStyles count="9">
    <cellStyle name="Data_Sheet1 (2)_1" xfId="4" xr:uid="{00000000-0005-0000-0000-000000000000}"/>
    <cellStyle name="Hed Side" xfId="3" xr:uid="{00000000-0005-0000-0000-000001000000}"/>
    <cellStyle name="Hyperlink" xfId="5" builtinId="8"/>
    <cellStyle name="Normal" xfId="0" builtinId="0"/>
    <cellStyle name="Normal 2" xfId="8" xr:uid="{349B4F7F-9E43-4056-BE03-F2B437A3F5A6}"/>
    <cellStyle name="Source Text" xfId="6" xr:uid="{00000000-0005-0000-0000-000005000000}"/>
    <cellStyle name="Standard 2" xfId="7" xr:uid="{DDAEAF04-D9F3-4B74-8AD2-1D7D2759D597}"/>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as/Documents/Projects/2%20-%20Ad%20Hoc/EPS/JRC-IDEES-2015_All_xlsx_EU28/JRC-IDEES-2015_Transport_EU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Transport"/>
      <sheetName val="TrRoad_act"/>
      <sheetName val="TrRoad_ene"/>
      <sheetName val="TrRoad_emi"/>
      <sheetName val="TrRoad_tech"/>
      <sheetName val="TrRail_act"/>
      <sheetName val="TrRail_ene"/>
      <sheetName val="TrRail_emi"/>
      <sheetName val="TrAvia_act"/>
      <sheetName val="TrAvia_ene"/>
      <sheetName val="TrAvia_emi"/>
      <sheetName val="TrAvia_png"/>
      <sheetName val="TrNavi_act"/>
      <sheetName val="TrNavi_ene"/>
      <sheetName val="TrNavi_emi"/>
    </sheetNames>
    <sheetDataSet>
      <sheetData sheetId="0"/>
      <sheetData sheetId="1"/>
      <sheetData sheetId="2"/>
      <sheetData sheetId="3">
        <row r="57">
          <cell r="B57">
            <v>256144294.17904755</v>
          </cell>
          <cell r="C57">
            <v>263427961.88082531</v>
          </cell>
          <cell r="D57">
            <v>268820935.21092725</v>
          </cell>
          <cell r="E57">
            <v>273658329.24138331</v>
          </cell>
          <cell r="F57">
            <v>278404118.85675418</v>
          </cell>
          <cell r="G57">
            <v>284589505.33850813</v>
          </cell>
          <cell r="H57">
            <v>291258991.73345572</v>
          </cell>
          <cell r="I57">
            <v>298753086.69491667</v>
          </cell>
          <cell r="J57">
            <v>303748883.90327168</v>
          </cell>
          <cell r="K57">
            <v>305611817.55668062</v>
          </cell>
          <cell r="L57">
            <v>310156348.9660989</v>
          </cell>
          <cell r="M57">
            <v>313582448.45298815</v>
          </cell>
          <cell r="N57">
            <v>314987025.31172669</v>
          </cell>
          <cell r="O57">
            <v>319608426.47037679</v>
          </cell>
          <cell r="P57">
            <v>323509058.58149427</v>
          </cell>
          <cell r="Q57">
            <v>327835506.99146843</v>
          </cell>
        </row>
        <row r="58">
          <cell r="B58">
            <v>227942846</v>
          </cell>
          <cell r="C58">
            <v>234377604</v>
          </cell>
          <cell r="D58">
            <v>239280894</v>
          </cell>
          <cell r="E58">
            <v>243548497</v>
          </cell>
          <cell r="F58">
            <v>247577889</v>
          </cell>
          <cell r="G58">
            <v>253066482</v>
          </cell>
          <cell r="H58">
            <v>258973453</v>
          </cell>
          <cell r="I58">
            <v>265190216</v>
          </cell>
          <cell r="J58">
            <v>269860619</v>
          </cell>
          <cell r="K58">
            <v>272113428</v>
          </cell>
          <cell r="L58">
            <v>276529092</v>
          </cell>
          <cell r="M58">
            <v>279812599</v>
          </cell>
          <cell r="N58">
            <v>281549162</v>
          </cell>
          <cell r="O58">
            <v>286000218</v>
          </cell>
          <cell r="P58">
            <v>289308296</v>
          </cell>
          <cell r="Q58">
            <v>292751201</v>
          </cell>
        </row>
        <row r="59">
          <cell r="B59">
            <v>26679508</v>
          </cell>
          <cell r="C59">
            <v>27609356</v>
          </cell>
          <cell r="D59">
            <v>28647121</v>
          </cell>
          <cell r="E59">
            <v>29429695</v>
          </cell>
          <cell r="F59">
            <v>30192633</v>
          </cell>
          <cell r="G59">
            <v>31273941</v>
          </cell>
          <cell r="H59">
            <v>32303391</v>
          </cell>
          <cell r="I59">
            <v>33513997</v>
          </cell>
          <cell r="J59">
            <v>34753905</v>
          </cell>
          <cell r="K59">
            <v>35320124</v>
          </cell>
          <cell r="L59">
            <v>35884391</v>
          </cell>
          <cell r="M59">
            <v>36307796</v>
          </cell>
          <cell r="N59">
            <v>36013088</v>
          </cell>
          <cell r="O59">
            <v>36192222</v>
          </cell>
          <cell r="P59">
            <v>36564027</v>
          </cell>
          <cell r="Q59">
            <v>37036579</v>
          </cell>
        </row>
        <row r="60">
          <cell r="B60">
            <v>200599391</v>
          </cell>
          <cell r="C60">
            <v>206096297</v>
          </cell>
          <cell r="D60">
            <v>209967381</v>
          </cell>
          <cell r="E60">
            <v>213447603</v>
          </cell>
          <cell r="F60">
            <v>216710017</v>
          </cell>
          <cell r="G60">
            <v>221125428</v>
          </cell>
          <cell r="H60">
            <v>226000715</v>
          </cell>
          <cell r="I60">
            <v>231005293</v>
          </cell>
          <cell r="J60">
            <v>234426746</v>
          </cell>
          <cell r="K60">
            <v>236114507</v>
          </cell>
          <cell r="L60">
            <v>239968731</v>
          </cell>
          <cell r="M60">
            <v>242827586</v>
          </cell>
          <cell r="N60">
            <v>244863667</v>
          </cell>
          <cell r="O60">
            <v>249130639</v>
          </cell>
          <cell r="P60">
            <v>252056715</v>
          </cell>
          <cell r="Q60">
            <v>255004455</v>
          </cell>
        </row>
        <row r="61">
          <cell r="B61">
            <v>158855956</v>
          </cell>
          <cell r="C61">
            <v>160086903</v>
          </cell>
          <cell r="D61">
            <v>159210184</v>
          </cell>
          <cell r="E61">
            <v>157556134</v>
          </cell>
          <cell r="F61">
            <v>155284913</v>
          </cell>
          <cell r="G61">
            <v>154388861</v>
          </cell>
          <cell r="H61">
            <v>153000612</v>
          </cell>
          <cell r="I61">
            <v>152669704</v>
          </cell>
          <cell r="J61">
            <v>150364082</v>
          </cell>
          <cell r="K61">
            <v>147365482</v>
          </cell>
          <cell r="L61">
            <v>145998073</v>
          </cell>
          <cell r="M61">
            <v>144080609</v>
          </cell>
          <cell r="N61">
            <v>141772302</v>
          </cell>
          <cell r="O61">
            <v>140845134</v>
          </cell>
          <cell r="P61">
            <v>139854618</v>
          </cell>
          <cell r="Q61">
            <v>139055432</v>
          </cell>
        </row>
        <row r="62">
          <cell r="B62">
            <v>37724220</v>
          </cell>
          <cell r="C62">
            <v>41413208</v>
          </cell>
          <cell r="D62">
            <v>45664297</v>
          </cell>
          <cell r="E62">
            <v>50212367</v>
          </cell>
          <cell r="F62">
            <v>55448971</v>
          </cell>
          <cell r="G62">
            <v>60408251</v>
          </cell>
          <cell r="H62">
            <v>66388125</v>
          </cell>
          <cell r="I62">
            <v>71405384</v>
          </cell>
          <cell r="J62">
            <v>76862917</v>
          </cell>
          <cell r="K62">
            <v>81238312</v>
          </cell>
          <cell r="L62">
            <v>86017480</v>
          </cell>
          <cell r="M62">
            <v>90815705</v>
          </cell>
          <cell r="N62">
            <v>94836497</v>
          </cell>
          <cell r="O62">
            <v>99612472</v>
          </cell>
          <cell r="P62">
            <v>103154291</v>
          </cell>
          <cell r="Q62">
            <v>106612315</v>
          </cell>
        </row>
        <row r="63">
          <cell r="B63">
            <v>3730015</v>
          </cell>
          <cell r="C63">
            <v>4257955</v>
          </cell>
          <cell r="D63">
            <v>4753347</v>
          </cell>
          <cell r="E63">
            <v>5341617</v>
          </cell>
          <cell r="F63">
            <v>5628901</v>
          </cell>
          <cell r="G63">
            <v>5881840</v>
          </cell>
          <cell r="H63">
            <v>6086089</v>
          </cell>
          <cell r="I63">
            <v>6334989</v>
          </cell>
          <cell r="J63">
            <v>6520408</v>
          </cell>
          <cell r="K63">
            <v>6755828</v>
          </cell>
          <cell r="L63">
            <v>7017824</v>
          </cell>
          <cell r="M63">
            <v>6940405</v>
          </cell>
          <cell r="N63">
            <v>7119510</v>
          </cell>
          <cell r="O63">
            <v>7401821</v>
          </cell>
          <cell r="P63">
            <v>7614498</v>
          </cell>
          <cell r="Q63">
            <v>7685081</v>
          </cell>
        </row>
        <row r="64">
          <cell r="B64">
            <v>289200</v>
          </cell>
          <cell r="C64">
            <v>338231</v>
          </cell>
          <cell r="D64">
            <v>339553</v>
          </cell>
          <cell r="E64">
            <v>337476</v>
          </cell>
          <cell r="F64">
            <v>347219</v>
          </cell>
          <cell r="G64">
            <v>446461</v>
          </cell>
          <cell r="H64">
            <v>525839</v>
          </cell>
          <cell r="I64">
            <v>595140</v>
          </cell>
          <cell r="J64">
            <v>678143</v>
          </cell>
          <cell r="K64">
            <v>752594</v>
          </cell>
          <cell r="L64">
            <v>926798</v>
          </cell>
          <cell r="M64">
            <v>965753</v>
          </cell>
          <cell r="N64">
            <v>1089082</v>
          </cell>
          <cell r="O64">
            <v>1175568</v>
          </cell>
          <cell r="P64">
            <v>1238936</v>
          </cell>
          <cell r="Q64">
            <v>1313031</v>
          </cell>
        </row>
        <row r="65">
          <cell r="B65">
            <v>0</v>
          </cell>
          <cell r="C65">
            <v>0</v>
          </cell>
          <cell r="D65">
            <v>0</v>
          </cell>
          <cell r="E65">
            <v>0</v>
          </cell>
          <cell r="F65">
            <v>0</v>
          </cell>
          <cell r="G65">
            <v>0</v>
          </cell>
          <cell r="H65">
            <v>0</v>
          </cell>
          <cell r="I65">
            <v>0</v>
          </cell>
          <cell r="J65">
            <v>132</v>
          </cell>
          <cell r="K65">
            <v>165</v>
          </cell>
          <cell r="L65">
            <v>389</v>
          </cell>
          <cell r="M65">
            <v>608</v>
          </cell>
          <cell r="N65">
            <v>6805</v>
          </cell>
          <cell r="O65">
            <v>30848</v>
          </cell>
          <cell r="P65">
            <v>92956</v>
          </cell>
          <cell r="Q65">
            <v>181560</v>
          </cell>
        </row>
        <row r="66">
          <cell r="B66">
            <v>0</v>
          </cell>
          <cell r="C66">
            <v>0</v>
          </cell>
          <cell r="D66">
            <v>0</v>
          </cell>
          <cell r="E66">
            <v>9</v>
          </cell>
          <cell r="F66">
            <v>13</v>
          </cell>
          <cell r="G66">
            <v>15</v>
          </cell>
          <cell r="H66">
            <v>50</v>
          </cell>
          <cell r="I66">
            <v>76</v>
          </cell>
          <cell r="J66">
            <v>1064</v>
          </cell>
          <cell r="K66">
            <v>2126</v>
          </cell>
          <cell r="L66">
            <v>8167</v>
          </cell>
          <cell r="M66">
            <v>24506</v>
          </cell>
          <cell r="N66">
            <v>39471</v>
          </cell>
          <cell r="O66">
            <v>64796</v>
          </cell>
          <cell r="P66">
            <v>101416</v>
          </cell>
          <cell r="Q66">
            <v>157036</v>
          </cell>
        </row>
        <row r="67">
          <cell r="B67">
            <v>663947</v>
          </cell>
          <cell r="C67">
            <v>671951</v>
          </cell>
          <cell r="D67">
            <v>666392</v>
          </cell>
          <cell r="E67">
            <v>671199</v>
          </cell>
          <cell r="F67">
            <v>675239</v>
          </cell>
          <cell r="G67">
            <v>667113</v>
          </cell>
          <cell r="H67">
            <v>669347</v>
          </cell>
          <cell r="I67">
            <v>670926</v>
          </cell>
          <cell r="J67">
            <v>679968</v>
          </cell>
          <cell r="K67">
            <v>678797</v>
          </cell>
          <cell r="L67">
            <v>675970</v>
          </cell>
          <cell r="M67">
            <v>677217</v>
          </cell>
          <cell r="N67">
            <v>672407</v>
          </cell>
          <cell r="O67">
            <v>677357</v>
          </cell>
          <cell r="P67">
            <v>687554</v>
          </cell>
          <cell r="Q67">
            <v>710167</v>
          </cell>
        </row>
        <row r="68">
          <cell r="B68">
            <v>14605</v>
          </cell>
          <cell r="C68">
            <v>13822</v>
          </cell>
          <cell r="D68">
            <v>13094</v>
          </cell>
          <cell r="E68">
            <v>11242</v>
          </cell>
          <cell r="F68">
            <v>10158</v>
          </cell>
          <cell r="G68">
            <v>9073</v>
          </cell>
          <cell r="H68">
            <v>8454</v>
          </cell>
          <cell r="I68">
            <v>7523</v>
          </cell>
          <cell r="J68">
            <v>6926</v>
          </cell>
          <cell r="K68">
            <v>6185</v>
          </cell>
          <cell r="L68">
            <v>5664</v>
          </cell>
          <cell r="M68">
            <v>5248</v>
          </cell>
          <cell r="N68">
            <v>4881</v>
          </cell>
          <cell r="O68">
            <v>5320</v>
          </cell>
          <cell r="P68">
            <v>4517</v>
          </cell>
          <cell r="Q68">
            <v>4259</v>
          </cell>
        </row>
        <row r="69">
          <cell r="B69">
            <v>642963</v>
          </cell>
          <cell r="C69">
            <v>649691</v>
          </cell>
          <cell r="D69">
            <v>644832</v>
          </cell>
          <cell r="E69">
            <v>649240</v>
          </cell>
          <cell r="F69">
            <v>652562</v>
          </cell>
          <cell r="G69">
            <v>644096</v>
          </cell>
          <cell r="H69">
            <v>644828</v>
          </cell>
          <cell r="I69">
            <v>645585</v>
          </cell>
          <cell r="J69">
            <v>653488</v>
          </cell>
          <cell r="K69">
            <v>651693</v>
          </cell>
          <cell r="L69">
            <v>648171</v>
          </cell>
          <cell r="M69">
            <v>647470</v>
          </cell>
          <cell r="N69">
            <v>641729</v>
          </cell>
          <cell r="O69">
            <v>643303</v>
          </cell>
          <cell r="P69">
            <v>651602</v>
          </cell>
          <cell r="Q69">
            <v>664879</v>
          </cell>
        </row>
        <row r="70">
          <cell r="B70">
            <v>1225</v>
          </cell>
          <cell r="C70">
            <v>1203</v>
          </cell>
          <cell r="D70">
            <v>1138</v>
          </cell>
          <cell r="E70">
            <v>1103</v>
          </cell>
          <cell r="F70">
            <v>2248</v>
          </cell>
          <cell r="G70">
            <v>2247</v>
          </cell>
          <cell r="H70">
            <v>2167</v>
          </cell>
          <cell r="I70">
            <v>2263</v>
          </cell>
          <cell r="J70">
            <v>2282</v>
          </cell>
          <cell r="K70">
            <v>2396</v>
          </cell>
          <cell r="L70">
            <v>2375</v>
          </cell>
          <cell r="M70">
            <v>2314</v>
          </cell>
          <cell r="N70">
            <v>2212</v>
          </cell>
          <cell r="O70">
            <v>2153</v>
          </cell>
          <cell r="P70">
            <v>2116</v>
          </cell>
          <cell r="Q70">
            <v>2004</v>
          </cell>
        </row>
        <row r="71">
          <cell r="B71">
            <v>3430</v>
          </cell>
          <cell r="C71">
            <v>5453</v>
          </cell>
          <cell r="D71">
            <v>5514</v>
          </cell>
          <cell r="E71">
            <v>7848</v>
          </cell>
          <cell r="F71">
            <v>8498</v>
          </cell>
          <cell r="G71">
            <v>9526</v>
          </cell>
          <cell r="H71">
            <v>11770</v>
          </cell>
          <cell r="I71">
            <v>13446</v>
          </cell>
          <cell r="J71">
            <v>15119</v>
          </cell>
          <cell r="K71">
            <v>16318</v>
          </cell>
          <cell r="L71">
            <v>17209</v>
          </cell>
          <cell r="M71">
            <v>19523</v>
          </cell>
          <cell r="N71">
            <v>20930</v>
          </cell>
          <cell r="O71">
            <v>22803</v>
          </cell>
          <cell r="P71">
            <v>25598</v>
          </cell>
          <cell r="Q71">
            <v>34907</v>
          </cell>
        </row>
        <row r="72">
          <cell r="B72">
            <v>1724</v>
          </cell>
          <cell r="C72">
            <v>1782</v>
          </cell>
          <cell r="D72">
            <v>1814</v>
          </cell>
          <cell r="E72">
            <v>1766</v>
          </cell>
          <cell r="F72">
            <v>1773</v>
          </cell>
          <cell r="G72">
            <v>2171</v>
          </cell>
          <cell r="H72">
            <v>2128</v>
          </cell>
          <cell r="I72">
            <v>2109</v>
          </cell>
          <cell r="J72">
            <v>2153</v>
          </cell>
          <cell r="K72">
            <v>2205</v>
          </cell>
          <cell r="L72">
            <v>2551</v>
          </cell>
          <cell r="M72">
            <v>2662</v>
          </cell>
          <cell r="N72">
            <v>2655</v>
          </cell>
          <cell r="O72">
            <v>3778</v>
          </cell>
          <cell r="P72">
            <v>3721</v>
          </cell>
          <cell r="Q72">
            <v>4118</v>
          </cell>
        </row>
        <row r="73">
          <cell r="B73">
            <v>28201448.179047562</v>
          </cell>
          <cell r="C73">
            <v>29050357.880825322</v>
          </cell>
          <cell r="D73">
            <v>29540041.210927226</v>
          </cell>
          <cell r="E73">
            <v>30109832.241383344</v>
          </cell>
          <cell r="F73">
            <v>30826229.856754202</v>
          </cell>
          <cell r="G73">
            <v>31523023.338508099</v>
          </cell>
          <cell r="H73">
            <v>32285538.733455695</v>
          </cell>
          <cell r="I73">
            <v>33562870.694916643</v>
          </cell>
          <cell r="J73">
            <v>33888264.90327166</v>
          </cell>
          <cell r="K73">
            <v>33498389.55668062</v>
          </cell>
          <cell r="L73">
            <v>33627256.966098927</v>
          </cell>
          <cell r="M73">
            <v>33769849.45298817</v>
          </cell>
          <cell r="N73">
            <v>33437863.31172666</v>
          </cell>
          <cell r="O73">
            <v>33608208.470376797</v>
          </cell>
          <cell r="P73">
            <v>34200762.581494287</v>
          </cell>
          <cell r="Q73">
            <v>35084305.991468422</v>
          </cell>
        </row>
        <row r="74">
          <cell r="B74">
            <v>22894199</v>
          </cell>
          <cell r="C74">
            <v>23651287</v>
          </cell>
          <cell r="D74">
            <v>24043841</v>
          </cell>
          <cell r="E74">
            <v>24574075</v>
          </cell>
          <cell r="F74">
            <v>25255875</v>
          </cell>
          <cell r="G74">
            <v>25916468</v>
          </cell>
          <cell r="H74">
            <v>26555673</v>
          </cell>
          <cell r="I74">
            <v>27819515</v>
          </cell>
          <cell r="J74">
            <v>28067306</v>
          </cell>
          <cell r="K74">
            <v>27733367</v>
          </cell>
          <cell r="L74">
            <v>27890843</v>
          </cell>
          <cell r="M74">
            <v>27995901</v>
          </cell>
          <cell r="N74">
            <v>27734174</v>
          </cell>
          <cell r="O74">
            <v>27887887</v>
          </cell>
          <cell r="P74">
            <v>28400895</v>
          </cell>
          <cell r="Q74">
            <v>29147375</v>
          </cell>
        </row>
        <row r="75">
          <cell r="B75">
            <v>4256246</v>
          </cell>
          <cell r="C75">
            <v>4129059</v>
          </cell>
          <cell r="D75">
            <v>3876127</v>
          </cell>
          <cell r="E75">
            <v>3698441</v>
          </cell>
          <cell r="F75">
            <v>3472911</v>
          </cell>
          <cell r="G75">
            <v>3303603</v>
          </cell>
          <cell r="H75">
            <v>3150880</v>
          </cell>
          <cell r="I75">
            <v>3018511</v>
          </cell>
          <cell r="J75">
            <v>2945459</v>
          </cell>
          <cell r="K75">
            <v>2774534</v>
          </cell>
          <cell r="L75">
            <v>2663701</v>
          </cell>
          <cell r="M75">
            <v>2535325</v>
          </cell>
          <cell r="N75">
            <v>2414411</v>
          </cell>
          <cell r="O75">
            <v>2340037</v>
          </cell>
          <cell r="P75">
            <v>2239165</v>
          </cell>
          <cell r="Q75">
            <v>2226999</v>
          </cell>
        </row>
        <row r="76">
          <cell r="B76">
            <v>18473309</v>
          </cell>
          <cell r="C76">
            <v>19325329</v>
          </cell>
          <cell r="D76">
            <v>19923880</v>
          </cell>
          <cell r="E76">
            <v>20605800</v>
          </cell>
          <cell r="F76">
            <v>21498986</v>
          </cell>
          <cell r="G76">
            <v>22312167</v>
          </cell>
          <cell r="H76">
            <v>23065641</v>
          </cell>
          <cell r="I76">
            <v>24452804</v>
          </cell>
          <cell r="J76">
            <v>24750723</v>
          </cell>
          <cell r="K76">
            <v>24571070</v>
          </cell>
          <cell r="L76">
            <v>24810533</v>
          </cell>
          <cell r="M76">
            <v>25030027</v>
          </cell>
          <cell r="N76">
            <v>24884593</v>
          </cell>
          <cell r="O76">
            <v>25105666</v>
          </cell>
          <cell r="P76">
            <v>25689788</v>
          </cell>
          <cell r="Q76">
            <v>26430217</v>
          </cell>
        </row>
        <row r="77">
          <cell r="B77">
            <v>151939</v>
          </cell>
          <cell r="C77">
            <v>182110</v>
          </cell>
          <cell r="D77">
            <v>226935</v>
          </cell>
          <cell r="E77">
            <v>250547</v>
          </cell>
          <cell r="F77">
            <v>261558</v>
          </cell>
          <cell r="G77">
            <v>275825</v>
          </cell>
          <cell r="H77">
            <v>300756</v>
          </cell>
          <cell r="I77">
            <v>304964</v>
          </cell>
          <cell r="J77">
            <v>315874</v>
          </cell>
          <cell r="K77">
            <v>313737</v>
          </cell>
          <cell r="L77">
            <v>320139</v>
          </cell>
          <cell r="M77">
            <v>325834</v>
          </cell>
          <cell r="N77">
            <v>320541</v>
          </cell>
          <cell r="O77">
            <v>312457</v>
          </cell>
          <cell r="P77">
            <v>324103</v>
          </cell>
          <cell r="Q77">
            <v>320764</v>
          </cell>
        </row>
        <row r="78">
          <cell r="B78">
            <v>7509</v>
          </cell>
          <cell r="C78">
            <v>8885</v>
          </cell>
          <cell r="D78">
            <v>10724</v>
          </cell>
          <cell r="E78">
            <v>12990</v>
          </cell>
          <cell r="F78">
            <v>14937</v>
          </cell>
          <cell r="G78">
            <v>17506</v>
          </cell>
          <cell r="H78">
            <v>30914</v>
          </cell>
          <cell r="I78">
            <v>35571</v>
          </cell>
          <cell r="J78">
            <v>48075</v>
          </cell>
          <cell r="K78">
            <v>66498</v>
          </cell>
          <cell r="L78">
            <v>89137</v>
          </cell>
          <cell r="M78">
            <v>96274</v>
          </cell>
          <cell r="N78">
            <v>99591</v>
          </cell>
          <cell r="O78">
            <v>107225</v>
          </cell>
          <cell r="P78">
            <v>116812</v>
          </cell>
          <cell r="Q78">
            <v>128891</v>
          </cell>
        </row>
        <row r="79">
          <cell r="B79">
            <v>5196</v>
          </cell>
          <cell r="C79">
            <v>5904</v>
          </cell>
          <cell r="D79">
            <v>6175</v>
          </cell>
          <cell r="E79">
            <v>6297</v>
          </cell>
          <cell r="F79">
            <v>7483</v>
          </cell>
          <cell r="G79">
            <v>7367</v>
          </cell>
          <cell r="H79">
            <v>7482</v>
          </cell>
          <cell r="I79">
            <v>7665</v>
          </cell>
          <cell r="J79">
            <v>7175</v>
          </cell>
          <cell r="K79">
            <v>7528</v>
          </cell>
          <cell r="L79">
            <v>7333</v>
          </cell>
          <cell r="M79">
            <v>8441</v>
          </cell>
          <cell r="N79">
            <v>15038</v>
          </cell>
          <cell r="O79">
            <v>22502</v>
          </cell>
          <cell r="P79">
            <v>31027</v>
          </cell>
          <cell r="Q79">
            <v>40504</v>
          </cell>
        </row>
        <row r="80">
          <cell r="B80">
            <v>5307249.1790475631</v>
          </cell>
          <cell r="C80">
            <v>5399070.8808253231</v>
          </cell>
          <cell r="D80">
            <v>5496200.2109272266</v>
          </cell>
          <cell r="E80">
            <v>5535757.2413833458</v>
          </cell>
          <cell r="F80">
            <v>5570354.8567542015</v>
          </cell>
          <cell r="G80">
            <v>5606555.3385081002</v>
          </cell>
          <cell r="H80">
            <v>5729865.7334556961</v>
          </cell>
          <cell r="I80">
            <v>5743355.6949166423</v>
          </cell>
          <cell r="J80">
            <v>5820958.9032716565</v>
          </cell>
          <cell r="K80">
            <v>5765022.5566806216</v>
          </cell>
          <cell r="L80">
            <v>5736413.9660989251</v>
          </cell>
          <cell r="M80">
            <v>5773948.4529881692</v>
          </cell>
          <cell r="N80">
            <v>5703689.3117266577</v>
          </cell>
          <cell r="O80">
            <v>5720321.4703767998</v>
          </cell>
          <cell r="P80">
            <v>5799867.5814942904</v>
          </cell>
          <cell r="Q80">
            <v>5936930.9914684212</v>
          </cell>
        </row>
        <row r="81">
          <cell r="B81">
            <v>4977186</v>
          </cell>
          <cell r="C81">
            <v>5048061</v>
          </cell>
          <cell r="D81">
            <v>5128284</v>
          </cell>
          <cell r="E81">
            <v>5160718</v>
          </cell>
          <cell r="F81">
            <v>5133236</v>
          </cell>
          <cell r="G81">
            <v>5155639</v>
          </cell>
          <cell r="H81">
            <v>5258476</v>
          </cell>
          <cell r="I81">
            <v>5256191</v>
          </cell>
          <cell r="J81">
            <v>5335821</v>
          </cell>
          <cell r="K81">
            <v>5331542</v>
          </cell>
          <cell r="L81">
            <v>5287311</v>
          </cell>
          <cell r="M81">
            <v>5325523</v>
          </cell>
          <cell r="N81">
            <v>5253452</v>
          </cell>
          <cell r="O81">
            <v>5244760</v>
          </cell>
          <cell r="P81">
            <v>5321019</v>
          </cell>
          <cell r="Q81">
            <v>5446891</v>
          </cell>
        </row>
        <row r="82">
          <cell r="B82">
            <v>330063.1790475634</v>
          </cell>
          <cell r="C82">
            <v>351009.88082532288</v>
          </cell>
          <cell r="D82">
            <v>367916.21092722681</v>
          </cell>
          <cell r="E82">
            <v>375039.24138334551</v>
          </cell>
          <cell r="F82">
            <v>437118.85675420141</v>
          </cell>
          <cell r="G82">
            <v>450916.33850810013</v>
          </cell>
          <cell r="H82">
            <v>471389.73345569643</v>
          </cell>
          <cell r="I82">
            <v>487164.69491664221</v>
          </cell>
          <cell r="J82">
            <v>485137.90327165648</v>
          </cell>
          <cell r="K82">
            <v>433480.55668062117</v>
          </cell>
          <cell r="L82">
            <v>449102.96609892522</v>
          </cell>
          <cell r="M82">
            <v>448425.45298816875</v>
          </cell>
          <cell r="N82">
            <v>450237.31172665808</v>
          </cell>
          <cell r="O82">
            <v>475561.47037679993</v>
          </cell>
          <cell r="P82">
            <v>478848.58149429015</v>
          </cell>
          <cell r="Q82">
            <v>490039.99146842147</v>
          </cell>
        </row>
        <row r="86">
          <cell r="B86">
            <v>26679508</v>
          </cell>
          <cell r="C86">
            <v>27609356</v>
          </cell>
          <cell r="D86">
            <v>28647121</v>
          </cell>
          <cell r="E86">
            <v>29429695</v>
          </cell>
          <cell r="F86">
            <v>30192633</v>
          </cell>
          <cell r="G86">
            <v>31273941</v>
          </cell>
          <cell r="H86">
            <v>32303391</v>
          </cell>
          <cell r="I86">
            <v>33513997</v>
          </cell>
          <cell r="J86">
            <v>34753905</v>
          </cell>
          <cell r="K86">
            <v>35320124</v>
          </cell>
          <cell r="L86">
            <v>35884391</v>
          </cell>
          <cell r="M86">
            <v>36307796</v>
          </cell>
          <cell r="N86">
            <v>36013088</v>
          </cell>
          <cell r="O86">
            <v>36192222</v>
          </cell>
          <cell r="P86">
            <v>36564027</v>
          </cell>
          <cell r="Q86">
            <v>37036579</v>
          </cell>
        </row>
        <row r="87">
          <cell r="B87">
            <v>200599391</v>
          </cell>
          <cell r="C87">
            <v>206096297</v>
          </cell>
          <cell r="D87">
            <v>209967381</v>
          </cell>
          <cell r="E87">
            <v>213447603</v>
          </cell>
          <cell r="F87">
            <v>216710017</v>
          </cell>
          <cell r="G87">
            <v>221125428</v>
          </cell>
          <cell r="H87">
            <v>226000715</v>
          </cell>
          <cell r="I87">
            <v>231005293</v>
          </cell>
          <cell r="J87">
            <v>234426746</v>
          </cell>
          <cell r="K87">
            <v>236114507</v>
          </cell>
          <cell r="L87">
            <v>239968731</v>
          </cell>
          <cell r="M87">
            <v>242827586</v>
          </cell>
          <cell r="N87">
            <v>244863667</v>
          </cell>
          <cell r="O87">
            <v>249130639</v>
          </cell>
          <cell r="P87">
            <v>252056715</v>
          </cell>
          <cell r="Q87">
            <v>255004455</v>
          </cell>
        </row>
        <row r="88">
          <cell r="B88">
            <v>158855956</v>
          </cell>
          <cell r="C88">
            <v>160086903</v>
          </cell>
          <cell r="D88">
            <v>159210184</v>
          </cell>
          <cell r="E88">
            <v>157556134</v>
          </cell>
          <cell r="F88">
            <v>155284913</v>
          </cell>
          <cell r="G88">
            <v>154388861</v>
          </cell>
          <cell r="H88">
            <v>153000612</v>
          </cell>
          <cell r="I88">
            <v>152669704</v>
          </cell>
          <cell r="J88">
            <v>150364082</v>
          </cell>
          <cell r="K88">
            <v>147365482</v>
          </cell>
          <cell r="L88">
            <v>145998073</v>
          </cell>
          <cell r="M88">
            <v>144080609</v>
          </cell>
          <cell r="N88">
            <v>141772302</v>
          </cell>
          <cell r="O88">
            <v>140845134</v>
          </cell>
          <cell r="P88">
            <v>139854618</v>
          </cell>
          <cell r="Q88">
            <v>139055432</v>
          </cell>
        </row>
        <row r="89">
          <cell r="B89">
            <v>37724220</v>
          </cell>
          <cell r="C89">
            <v>41413208</v>
          </cell>
          <cell r="D89">
            <v>45664297</v>
          </cell>
          <cell r="E89">
            <v>50212367</v>
          </cell>
          <cell r="F89">
            <v>55448971</v>
          </cell>
          <cell r="G89">
            <v>60408251</v>
          </cell>
          <cell r="H89">
            <v>66388125</v>
          </cell>
          <cell r="I89">
            <v>71405384</v>
          </cell>
          <cell r="J89">
            <v>76862917</v>
          </cell>
          <cell r="K89">
            <v>81238312</v>
          </cell>
          <cell r="L89">
            <v>86017480</v>
          </cell>
          <cell r="M89">
            <v>90815705</v>
          </cell>
          <cell r="N89">
            <v>94836497</v>
          </cell>
          <cell r="O89">
            <v>99612472</v>
          </cell>
          <cell r="P89">
            <v>103154291</v>
          </cell>
          <cell r="Q89">
            <v>106612315</v>
          </cell>
        </row>
        <row r="90">
          <cell r="B90">
            <v>3730015</v>
          </cell>
          <cell r="C90">
            <v>4257955</v>
          </cell>
          <cell r="D90">
            <v>4753347</v>
          </cell>
          <cell r="E90">
            <v>5341617</v>
          </cell>
          <cell r="F90">
            <v>5628901</v>
          </cell>
          <cell r="G90">
            <v>5881840</v>
          </cell>
          <cell r="H90">
            <v>6086089</v>
          </cell>
          <cell r="I90">
            <v>6334989</v>
          </cell>
          <cell r="J90">
            <v>6520408</v>
          </cell>
          <cell r="K90">
            <v>6755828</v>
          </cell>
          <cell r="L90">
            <v>7017824</v>
          </cell>
          <cell r="M90">
            <v>6940405</v>
          </cell>
          <cell r="N90">
            <v>7119510</v>
          </cell>
          <cell r="O90">
            <v>7401821</v>
          </cell>
          <cell r="P90">
            <v>7614498</v>
          </cell>
          <cell r="Q90">
            <v>7685081</v>
          </cell>
        </row>
        <row r="91">
          <cell r="B91">
            <v>289200</v>
          </cell>
          <cell r="C91">
            <v>338231</v>
          </cell>
          <cell r="D91">
            <v>339553</v>
          </cell>
          <cell r="E91">
            <v>337476</v>
          </cell>
          <cell r="F91">
            <v>347219</v>
          </cell>
          <cell r="G91">
            <v>446461</v>
          </cell>
          <cell r="H91">
            <v>525839</v>
          </cell>
          <cell r="I91">
            <v>595140</v>
          </cell>
          <cell r="J91">
            <v>678143</v>
          </cell>
          <cell r="K91">
            <v>752594</v>
          </cell>
          <cell r="L91">
            <v>926798</v>
          </cell>
          <cell r="M91">
            <v>965753</v>
          </cell>
          <cell r="N91">
            <v>1089082</v>
          </cell>
          <cell r="O91">
            <v>1175568</v>
          </cell>
          <cell r="P91">
            <v>1238936</v>
          </cell>
          <cell r="Q91">
            <v>1313031</v>
          </cell>
        </row>
        <row r="92">
          <cell r="B92">
            <v>0</v>
          </cell>
          <cell r="C92">
            <v>0</v>
          </cell>
          <cell r="D92">
            <v>0</v>
          </cell>
          <cell r="E92">
            <v>0</v>
          </cell>
          <cell r="F92">
            <v>0</v>
          </cell>
          <cell r="G92">
            <v>0</v>
          </cell>
          <cell r="H92">
            <v>0</v>
          </cell>
          <cell r="I92">
            <v>0</v>
          </cell>
          <cell r="J92">
            <v>132</v>
          </cell>
          <cell r="K92">
            <v>165</v>
          </cell>
          <cell r="L92">
            <v>389</v>
          </cell>
          <cell r="M92">
            <v>608</v>
          </cell>
          <cell r="N92">
            <v>6805</v>
          </cell>
          <cell r="O92">
            <v>30848</v>
          </cell>
          <cell r="P92">
            <v>92956</v>
          </cell>
          <cell r="Q92">
            <v>181560</v>
          </cell>
        </row>
        <row r="93">
          <cell r="B93">
            <v>0</v>
          </cell>
          <cell r="C93">
            <v>0</v>
          </cell>
          <cell r="D93">
            <v>0</v>
          </cell>
          <cell r="E93">
            <v>9</v>
          </cell>
          <cell r="F93">
            <v>13</v>
          </cell>
          <cell r="G93">
            <v>15</v>
          </cell>
          <cell r="H93">
            <v>50</v>
          </cell>
          <cell r="I93">
            <v>76</v>
          </cell>
          <cell r="J93">
            <v>1064</v>
          </cell>
          <cell r="K93">
            <v>2126</v>
          </cell>
          <cell r="L93">
            <v>8167</v>
          </cell>
          <cell r="M93">
            <v>24506</v>
          </cell>
          <cell r="N93">
            <v>39471</v>
          </cell>
          <cell r="O93">
            <v>64796</v>
          </cell>
          <cell r="P93">
            <v>101416</v>
          </cell>
          <cell r="Q93">
            <v>157036</v>
          </cell>
        </row>
        <row r="94">
          <cell r="B94">
            <v>663947</v>
          </cell>
          <cell r="C94">
            <v>671951</v>
          </cell>
          <cell r="D94">
            <v>666392</v>
          </cell>
          <cell r="E94">
            <v>671199</v>
          </cell>
          <cell r="F94">
            <v>675239</v>
          </cell>
          <cell r="G94">
            <v>667113</v>
          </cell>
          <cell r="H94">
            <v>669347</v>
          </cell>
          <cell r="I94">
            <v>670926</v>
          </cell>
          <cell r="J94">
            <v>679968</v>
          </cell>
          <cell r="K94">
            <v>678797</v>
          </cell>
          <cell r="L94">
            <v>675970</v>
          </cell>
          <cell r="M94">
            <v>677217</v>
          </cell>
          <cell r="N94">
            <v>672407</v>
          </cell>
          <cell r="O94">
            <v>677357</v>
          </cell>
          <cell r="P94">
            <v>687554</v>
          </cell>
          <cell r="Q94">
            <v>710167</v>
          </cell>
        </row>
        <row r="95">
          <cell r="B95">
            <v>14605</v>
          </cell>
          <cell r="C95">
            <v>13822</v>
          </cell>
          <cell r="D95">
            <v>13094</v>
          </cell>
          <cell r="E95">
            <v>11242</v>
          </cell>
          <cell r="F95">
            <v>10158</v>
          </cell>
          <cell r="G95">
            <v>9073</v>
          </cell>
          <cell r="H95">
            <v>8454</v>
          </cell>
          <cell r="I95">
            <v>7523</v>
          </cell>
          <cell r="J95">
            <v>6926</v>
          </cell>
          <cell r="K95">
            <v>6185</v>
          </cell>
          <cell r="L95">
            <v>5664</v>
          </cell>
          <cell r="M95">
            <v>5248</v>
          </cell>
          <cell r="N95">
            <v>4881</v>
          </cell>
          <cell r="O95">
            <v>5320</v>
          </cell>
          <cell r="P95">
            <v>4517</v>
          </cell>
          <cell r="Q95">
            <v>4259</v>
          </cell>
        </row>
        <row r="96">
          <cell r="B96">
            <v>642963</v>
          </cell>
          <cell r="C96">
            <v>649691</v>
          </cell>
          <cell r="D96">
            <v>644832</v>
          </cell>
          <cell r="E96">
            <v>649240</v>
          </cell>
          <cell r="F96">
            <v>652562</v>
          </cell>
          <cell r="G96">
            <v>644096</v>
          </cell>
          <cell r="H96">
            <v>644828</v>
          </cell>
          <cell r="I96">
            <v>645585</v>
          </cell>
          <cell r="J96">
            <v>653488</v>
          </cell>
          <cell r="K96">
            <v>651693</v>
          </cell>
          <cell r="L96">
            <v>648171</v>
          </cell>
          <cell r="M96">
            <v>647470</v>
          </cell>
          <cell r="N96">
            <v>641729</v>
          </cell>
          <cell r="O96">
            <v>643303</v>
          </cell>
          <cell r="P96">
            <v>651602</v>
          </cell>
          <cell r="Q96">
            <v>664879</v>
          </cell>
        </row>
        <row r="97">
          <cell r="B97">
            <v>1225</v>
          </cell>
          <cell r="C97">
            <v>1203</v>
          </cell>
          <cell r="D97">
            <v>1138</v>
          </cell>
          <cell r="E97">
            <v>1103</v>
          </cell>
          <cell r="F97">
            <v>2248</v>
          </cell>
          <cell r="G97">
            <v>2247</v>
          </cell>
          <cell r="H97">
            <v>2167</v>
          </cell>
          <cell r="I97">
            <v>2263</v>
          </cell>
          <cell r="J97">
            <v>2282</v>
          </cell>
          <cell r="K97">
            <v>2396</v>
          </cell>
          <cell r="L97">
            <v>2375</v>
          </cell>
          <cell r="M97">
            <v>2314</v>
          </cell>
          <cell r="N97">
            <v>2212</v>
          </cell>
          <cell r="O97">
            <v>2153</v>
          </cell>
          <cell r="P97">
            <v>2116</v>
          </cell>
          <cell r="Q97">
            <v>2004</v>
          </cell>
        </row>
        <row r="98">
          <cell r="B98">
            <v>3430</v>
          </cell>
          <cell r="C98">
            <v>5453</v>
          </cell>
          <cell r="D98">
            <v>5514</v>
          </cell>
          <cell r="E98">
            <v>7848</v>
          </cell>
          <cell r="F98">
            <v>8498</v>
          </cell>
          <cell r="G98">
            <v>9526</v>
          </cell>
          <cell r="H98">
            <v>11770</v>
          </cell>
          <cell r="I98">
            <v>13446</v>
          </cell>
          <cell r="J98">
            <v>15119</v>
          </cell>
          <cell r="K98">
            <v>16318</v>
          </cell>
          <cell r="L98">
            <v>17209</v>
          </cell>
          <cell r="M98">
            <v>19523</v>
          </cell>
          <cell r="N98">
            <v>20930</v>
          </cell>
          <cell r="O98">
            <v>22803</v>
          </cell>
          <cell r="P98">
            <v>25598</v>
          </cell>
          <cell r="Q98">
            <v>34907</v>
          </cell>
        </row>
        <row r="99">
          <cell r="B99">
            <v>1724</v>
          </cell>
          <cell r="C99">
            <v>1782</v>
          </cell>
          <cell r="D99">
            <v>1814</v>
          </cell>
          <cell r="E99">
            <v>1766</v>
          </cell>
          <cell r="F99">
            <v>1773</v>
          </cell>
          <cell r="G99">
            <v>2171</v>
          </cell>
          <cell r="H99">
            <v>2128</v>
          </cell>
          <cell r="I99">
            <v>2109</v>
          </cell>
          <cell r="J99">
            <v>2153</v>
          </cell>
          <cell r="K99">
            <v>2205</v>
          </cell>
          <cell r="L99">
            <v>2551</v>
          </cell>
          <cell r="M99">
            <v>2662</v>
          </cell>
          <cell r="N99">
            <v>2655</v>
          </cell>
          <cell r="O99">
            <v>3778</v>
          </cell>
          <cell r="P99">
            <v>3721</v>
          </cell>
          <cell r="Q99">
            <v>4118</v>
          </cell>
        </row>
        <row r="101">
          <cell r="B101">
            <v>22894199</v>
          </cell>
          <cell r="C101">
            <v>23651287</v>
          </cell>
          <cell r="D101">
            <v>24043841</v>
          </cell>
          <cell r="E101">
            <v>24574075</v>
          </cell>
          <cell r="F101">
            <v>25255875</v>
          </cell>
          <cell r="G101">
            <v>25916468</v>
          </cell>
          <cell r="H101">
            <v>26555673</v>
          </cell>
          <cell r="I101">
            <v>27819515</v>
          </cell>
          <cell r="J101">
            <v>28067306</v>
          </cell>
          <cell r="K101">
            <v>27733367</v>
          </cell>
          <cell r="L101">
            <v>27890843</v>
          </cell>
          <cell r="M101">
            <v>27995901</v>
          </cell>
          <cell r="N101">
            <v>27734174</v>
          </cell>
          <cell r="O101">
            <v>27887887</v>
          </cell>
          <cell r="P101">
            <v>28400895</v>
          </cell>
          <cell r="Q101">
            <v>29147375</v>
          </cell>
        </row>
        <row r="102">
          <cell r="B102">
            <v>4256246</v>
          </cell>
          <cell r="C102">
            <v>4129059</v>
          </cell>
          <cell r="D102">
            <v>3876127</v>
          </cell>
          <cell r="E102">
            <v>3698441</v>
          </cell>
          <cell r="F102">
            <v>3472911</v>
          </cell>
          <cell r="G102">
            <v>3303603</v>
          </cell>
          <cell r="H102">
            <v>3150880</v>
          </cell>
          <cell r="I102">
            <v>3018511</v>
          </cell>
          <cell r="J102">
            <v>2945459</v>
          </cell>
          <cell r="K102">
            <v>2774534</v>
          </cell>
          <cell r="L102">
            <v>2663701</v>
          </cell>
          <cell r="M102">
            <v>2535325</v>
          </cell>
          <cell r="N102">
            <v>2414411</v>
          </cell>
          <cell r="O102">
            <v>2340037</v>
          </cell>
          <cell r="P102">
            <v>2239165</v>
          </cell>
          <cell r="Q102">
            <v>2226999</v>
          </cell>
        </row>
        <row r="103">
          <cell r="B103">
            <v>18473309</v>
          </cell>
          <cell r="C103">
            <v>19325329</v>
          </cell>
          <cell r="D103">
            <v>19923880</v>
          </cell>
          <cell r="E103">
            <v>20605800</v>
          </cell>
          <cell r="F103">
            <v>21498986</v>
          </cell>
          <cell r="G103">
            <v>22312167</v>
          </cell>
          <cell r="H103">
            <v>23065641</v>
          </cell>
          <cell r="I103">
            <v>24452804</v>
          </cell>
          <cell r="J103">
            <v>24750723</v>
          </cell>
          <cell r="K103">
            <v>24571070</v>
          </cell>
          <cell r="L103">
            <v>24810533</v>
          </cell>
          <cell r="M103">
            <v>25030027</v>
          </cell>
          <cell r="N103">
            <v>24884593</v>
          </cell>
          <cell r="O103">
            <v>25105666</v>
          </cell>
          <cell r="P103">
            <v>25689788</v>
          </cell>
          <cell r="Q103">
            <v>26430217</v>
          </cell>
        </row>
        <row r="104">
          <cell r="B104">
            <v>151939</v>
          </cell>
          <cell r="C104">
            <v>182110</v>
          </cell>
          <cell r="D104">
            <v>226935</v>
          </cell>
          <cell r="E104">
            <v>250547</v>
          </cell>
          <cell r="F104">
            <v>261558</v>
          </cell>
          <cell r="G104">
            <v>275825</v>
          </cell>
          <cell r="H104">
            <v>300756</v>
          </cell>
          <cell r="I104">
            <v>304964</v>
          </cell>
          <cell r="J104">
            <v>315874</v>
          </cell>
          <cell r="K104">
            <v>313737</v>
          </cell>
          <cell r="L104">
            <v>320139</v>
          </cell>
          <cell r="M104">
            <v>325834</v>
          </cell>
          <cell r="N104">
            <v>320541</v>
          </cell>
          <cell r="O104">
            <v>312457</v>
          </cell>
          <cell r="P104">
            <v>324103</v>
          </cell>
          <cell r="Q104">
            <v>320764</v>
          </cell>
        </row>
        <row r="105">
          <cell r="B105">
            <v>7509</v>
          </cell>
          <cell r="C105">
            <v>8885</v>
          </cell>
          <cell r="D105">
            <v>10724</v>
          </cell>
          <cell r="E105">
            <v>12990</v>
          </cell>
          <cell r="F105">
            <v>14937</v>
          </cell>
          <cell r="G105">
            <v>17506</v>
          </cell>
          <cell r="H105">
            <v>30914</v>
          </cell>
          <cell r="I105">
            <v>35571</v>
          </cell>
          <cell r="J105">
            <v>48075</v>
          </cell>
          <cell r="K105">
            <v>66498</v>
          </cell>
          <cell r="L105">
            <v>89137</v>
          </cell>
          <cell r="M105">
            <v>96274</v>
          </cell>
          <cell r="N105">
            <v>99591</v>
          </cell>
          <cell r="O105">
            <v>107225</v>
          </cell>
          <cell r="P105">
            <v>116812</v>
          </cell>
          <cell r="Q105">
            <v>128891</v>
          </cell>
        </row>
        <row r="106">
          <cell r="B106">
            <v>5196</v>
          </cell>
          <cell r="C106">
            <v>5904</v>
          </cell>
          <cell r="D106">
            <v>6175</v>
          </cell>
          <cell r="E106">
            <v>6297</v>
          </cell>
          <cell r="F106">
            <v>7483</v>
          </cell>
          <cell r="G106">
            <v>7367</v>
          </cell>
          <cell r="H106">
            <v>7482</v>
          </cell>
          <cell r="I106">
            <v>7665</v>
          </cell>
          <cell r="J106">
            <v>7175</v>
          </cell>
          <cell r="K106">
            <v>7528</v>
          </cell>
          <cell r="L106">
            <v>7333</v>
          </cell>
          <cell r="M106">
            <v>8441</v>
          </cell>
          <cell r="N106">
            <v>15038</v>
          </cell>
          <cell r="O106">
            <v>22502</v>
          </cell>
          <cell r="P106">
            <v>31027</v>
          </cell>
          <cell r="Q106">
            <v>40504</v>
          </cell>
        </row>
        <row r="107">
          <cell r="B107">
            <v>5307249.1790475631</v>
          </cell>
          <cell r="C107">
            <v>5399070.8808253231</v>
          </cell>
          <cell r="D107">
            <v>5496200.2109272266</v>
          </cell>
          <cell r="E107">
            <v>5535757.2413833458</v>
          </cell>
          <cell r="F107">
            <v>5570354.8567542015</v>
          </cell>
          <cell r="G107">
            <v>5606555.3385081002</v>
          </cell>
          <cell r="H107">
            <v>5729865.7334556961</v>
          </cell>
          <cell r="I107">
            <v>5743355.6949166423</v>
          </cell>
          <cell r="J107">
            <v>5820958.9032716565</v>
          </cell>
          <cell r="K107">
            <v>5765022.5566806216</v>
          </cell>
          <cell r="L107">
            <v>5736413.9660989251</v>
          </cell>
          <cell r="M107">
            <v>5773948.4529881692</v>
          </cell>
          <cell r="N107">
            <v>5703689.3117266577</v>
          </cell>
          <cell r="O107">
            <v>5720321.4703767998</v>
          </cell>
          <cell r="P107">
            <v>5799867.5814942904</v>
          </cell>
          <cell r="Q107">
            <v>5936930.9914684212</v>
          </cell>
        </row>
        <row r="108">
          <cell r="B108">
            <v>4977186</v>
          </cell>
          <cell r="C108">
            <v>5048061</v>
          </cell>
          <cell r="D108">
            <v>5128284</v>
          </cell>
          <cell r="E108">
            <v>5160718</v>
          </cell>
          <cell r="F108">
            <v>5133236</v>
          </cell>
          <cell r="G108">
            <v>5155639</v>
          </cell>
          <cell r="H108">
            <v>5258476</v>
          </cell>
          <cell r="I108">
            <v>5256191</v>
          </cell>
          <cell r="J108">
            <v>5335821</v>
          </cell>
          <cell r="K108">
            <v>5331542</v>
          </cell>
          <cell r="L108">
            <v>5287311</v>
          </cell>
          <cell r="M108">
            <v>5325523</v>
          </cell>
          <cell r="N108">
            <v>5253452</v>
          </cell>
          <cell r="O108">
            <v>5244760</v>
          </cell>
          <cell r="P108">
            <v>5321019</v>
          </cell>
          <cell r="Q108">
            <v>5446891</v>
          </cell>
        </row>
        <row r="109">
          <cell r="B109">
            <v>330063.1790475634</v>
          </cell>
          <cell r="C109">
            <v>351009.88082532288</v>
          </cell>
          <cell r="D109">
            <v>367916.21092722681</v>
          </cell>
          <cell r="E109">
            <v>375039.24138334551</v>
          </cell>
          <cell r="F109">
            <v>437118.85675420141</v>
          </cell>
          <cell r="G109">
            <v>450916.33850810013</v>
          </cell>
          <cell r="H109">
            <v>471389.73345569643</v>
          </cell>
          <cell r="I109">
            <v>487164.69491664221</v>
          </cell>
          <cell r="J109">
            <v>485137.90327165648</v>
          </cell>
          <cell r="K109">
            <v>433480.55668062117</v>
          </cell>
          <cell r="L109">
            <v>449102.96609892522</v>
          </cell>
          <cell r="M109">
            <v>448425.45298816875</v>
          </cell>
          <cell r="N109">
            <v>450237.31172665808</v>
          </cell>
          <cell r="O109">
            <v>475561.47037679993</v>
          </cell>
          <cell r="P109">
            <v>478848.58149429015</v>
          </cell>
          <cell r="Q109">
            <v>490039.99146842147</v>
          </cell>
        </row>
        <row r="111">
          <cell r="C111">
            <v>23595931</v>
          </cell>
          <cell r="D111">
            <v>22607966</v>
          </cell>
          <cell r="E111">
            <v>22640849</v>
          </cell>
          <cell r="F111">
            <v>23621252</v>
          </cell>
          <cell r="G111">
            <v>24119132</v>
          </cell>
          <cell r="H111">
            <v>25514376</v>
          </cell>
          <cell r="I111">
            <v>27056237</v>
          </cell>
          <cell r="J111">
            <v>24937718</v>
          </cell>
          <cell r="K111">
            <v>22319667</v>
          </cell>
          <cell r="L111">
            <v>21816463</v>
          </cell>
          <cell r="M111">
            <v>21677952</v>
          </cell>
          <cell r="N111">
            <v>20132311</v>
          </cell>
          <cell r="O111">
            <v>20817568</v>
          </cell>
          <cell r="P111">
            <v>22045070</v>
          </cell>
          <cell r="Q111">
            <v>24382696</v>
          </cell>
        </row>
        <row r="112">
          <cell r="C112">
            <v>20869836</v>
          </cell>
          <cell r="D112">
            <v>20074109</v>
          </cell>
          <cell r="E112">
            <v>20009882</v>
          </cell>
          <cell r="F112">
            <v>20720340</v>
          </cell>
          <cell r="G112">
            <v>21388661</v>
          </cell>
          <cell r="H112">
            <v>22443420</v>
          </cell>
          <cell r="I112">
            <v>23268492</v>
          </cell>
          <cell r="J112">
            <v>22058854</v>
          </cell>
          <cell r="K112">
            <v>19841083</v>
          </cell>
          <cell r="L112">
            <v>19107234</v>
          </cell>
          <cell r="M112">
            <v>18892430</v>
          </cell>
          <cell r="N112">
            <v>17623362</v>
          </cell>
          <cell r="O112">
            <v>17903058</v>
          </cell>
          <cell r="P112">
            <v>18707667</v>
          </cell>
          <cell r="Q112">
            <v>20815237</v>
          </cell>
        </row>
        <row r="113">
          <cell r="C113">
            <v>2289402</v>
          </cell>
          <cell r="D113">
            <v>2632014</v>
          </cell>
          <cell r="E113">
            <v>2307391</v>
          </cell>
          <cell r="F113">
            <v>2341697</v>
          </cell>
          <cell r="G113">
            <v>2823246</v>
          </cell>
          <cell r="H113">
            <v>3046514</v>
          </cell>
          <cell r="I113">
            <v>3061977</v>
          </cell>
          <cell r="J113">
            <v>3366691</v>
          </cell>
          <cell r="K113">
            <v>2473581</v>
          </cell>
          <cell r="L113">
            <v>2062910</v>
          </cell>
          <cell r="M113">
            <v>2071624</v>
          </cell>
          <cell r="N113">
            <v>1731038</v>
          </cell>
          <cell r="O113">
            <v>1870592</v>
          </cell>
          <cell r="P113">
            <v>2084896</v>
          </cell>
          <cell r="Q113">
            <v>2031962</v>
          </cell>
        </row>
        <row r="114">
          <cell r="C114">
            <v>18521813</v>
          </cell>
          <cell r="D114">
            <v>17388835</v>
          </cell>
          <cell r="E114">
            <v>17649925</v>
          </cell>
          <cell r="F114">
            <v>18320580</v>
          </cell>
          <cell r="G114">
            <v>18511686</v>
          </cell>
          <cell r="H114">
            <v>19334425</v>
          </cell>
          <cell r="I114">
            <v>20144889</v>
          </cell>
          <cell r="J114">
            <v>18629316</v>
          </cell>
          <cell r="K114">
            <v>17316596</v>
          </cell>
          <cell r="L114">
            <v>16996810</v>
          </cell>
          <cell r="M114">
            <v>16771608</v>
          </cell>
          <cell r="N114">
            <v>15847684</v>
          </cell>
          <cell r="O114">
            <v>15983455</v>
          </cell>
          <cell r="P114">
            <v>16565850</v>
          </cell>
          <cell r="Q114">
            <v>18714984</v>
          </cell>
        </row>
        <row r="115">
          <cell r="C115">
            <v>11416459</v>
          </cell>
          <cell r="D115">
            <v>10095773</v>
          </cell>
          <cell r="E115">
            <v>9732128</v>
          </cell>
          <cell r="F115">
            <v>9621405</v>
          </cell>
          <cell r="G115">
            <v>9516072</v>
          </cell>
          <cell r="H115">
            <v>9543702</v>
          </cell>
          <cell r="I115">
            <v>10316915</v>
          </cell>
          <cell r="J115">
            <v>9401713</v>
          </cell>
          <cell r="K115">
            <v>8789435</v>
          </cell>
          <cell r="L115">
            <v>8056954</v>
          </cell>
          <cell r="M115">
            <v>7652723</v>
          </cell>
          <cell r="N115">
            <v>7142763</v>
          </cell>
          <cell r="O115">
            <v>6922148</v>
          </cell>
          <cell r="P115">
            <v>7579810</v>
          </cell>
          <cell r="Q115">
            <v>9118346</v>
          </cell>
        </row>
        <row r="116">
          <cell r="C116">
            <v>6397363</v>
          </cell>
          <cell r="D116">
            <v>6586835</v>
          </cell>
          <cell r="E116">
            <v>7177687</v>
          </cell>
          <cell r="F116">
            <v>8206019</v>
          </cell>
          <cell r="G116">
            <v>8434036</v>
          </cell>
          <cell r="H116">
            <v>9275168</v>
          </cell>
          <cell r="I116">
            <v>9280698</v>
          </cell>
          <cell r="J116">
            <v>8670770</v>
          </cell>
          <cell r="K116">
            <v>7669112</v>
          </cell>
          <cell r="L116">
            <v>8226770</v>
          </cell>
          <cell r="M116">
            <v>8710890</v>
          </cell>
          <cell r="N116">
            <v>8056921</v>
          </cell>
          <cell r="O116">
            <v>8277999</v>
          </cell>
          <cell r="P116">
            <v>8206006</v>
          </cell>
          <cell r="Q116">
            <v>8794891</v>
          </cell>
        </row>
        <row r="117">
          <cell r="C117">
            <v>658931</v>
          </cell>
          <cell r="D117">
            <v>704885</v>
          </cell>
          <cell r="E117">
            <v>734401</v>
          </cell>
          <cell r="F117">
            <v>472051</v>
          </cell>
          <cell r="G117">
            <v>462183</v>
          </cell>
          <cell r="H117">
            <v>435549</v>
          </cell>
          <cell r="I117">
            <v>466049</v>
          </cell>
          <cell r="J117">
            <v>469847</v>
          </cell>
          <cell r="K117">
            <v>679618</v>
          </cell>
          <cell r="L117">
            <v>530929</v>
          </cell>
          <cell r="M117">
            <v>319648</v>
          </cell>
          <cell r="N117">
            <v>498328</v>
          </cell>
          <cell r="O117">
            <v>633744</v>
          </cell>
          <cell r="P117">
            <v>555069</v>
          </cell>
          <cell r="Q117">
            <v>557532</v>
          </cell>
        </row>
        <row r="118">
          <cell r="C118">
            <v>49060</v>
          </cell>
          <cell r="D118">
            <v>1342</v>
          </cell>
          <cell r="E118">
            <v>5700</v>
          </cell>
          <cell r="F118">
            <v>21101</v>
          </cell>
          <cell r="G118">
            <v>99393</v>
          </cell>
          <cell r="H118">
            <v>79971</v>
          </cell>
          <cell r="I118">
            <v>81200</v>
          </cell>
          <cell r="J118">
            <v>85863</v>
          </cell>
          <cell r="K118">
            <v>177336</v>
          </cell>
          <cell r="L118">
            <v>175770</v>
          </cell>
          <cell r="M118">
            <v>71498</v>
          </cell>
          <cell r="N118">
            <v>127541</v>
          </cell>
          <cell r="O118">
            <v>99242</v>
          </cell>
          <cell r="P118">
            <v>122987</v>
          </cell>
          <cell r="Q118">
            <v>94046</v>
          </cell>
        </row>
        <row r="119">
          <cell r="C119">
            <v>0</v>
          </cell>
          <cell r="D119">
            <v>0</v>
          </cell>
          <cell r="E119">
            <v>0</v>
          </cell>
          <cell r="F119">
            <v>0</v>
          </cell>
          <cell r="G119">
            <v>0</v>
          </cell>
          <cell r="H119">
            <v>0</v>
          </cell>
          <cell r="I119">
            <v>0</v>
          </cell>
          <cell r="J119">
            <v>132</v>
          </cell>
          <cell r="K119">
            <v>33</v>
          </cell>
          <cell r="L119">
            <v>224</v>
          </cell>
          <cell r="M119">
            <v>224</v>
          </cell>
          <cell r="N119">
            <v>6219</v>
          </cell>
          <cell r="O119">
            <v>24367</v>
          </cell>
          <cell r="P119">
            <v>63358</v>
          </cell>
          <cell r="Q119">
            <v>92083</v>
          </cell>
        </row>
        <row r="120">
          <cell r="C120">
            <v>0</v>
          </cell>
          <cell r="D120">
            <v>0</v>
          </cell>
          <cell r="E120">
            <v>9</v>
          </cell>
          <cell r="F120">
            <v>4</v>
          </cell>
          <cell r="G120">
            <v>2</v>
          </cell>
          <cell r="H120">
            <v>35</v>
          </cell>
          <cell r="I120">
            <v>27</v>
          </cell>
          <cell r="J120">
            <v>991</v>
          </cell>
          <cell r="K120">
            <v>1062</v>
          </cell>
          <cell r="L120">
            <v>6163</v>
          </cell>
          <cell r="M120">
            <v>16625</v>
          </cell>
          <cell r="N120">
            <v>15912</v>
          </cell>
          <cell r="O120">
            <v>25955</v>
          </cell>
          <cell r="P120">
            <v>38620</v>
          </cell>
          <cell r="Q120">
            <v>58086</v>
          </cell>
        </row>
        <row r="121">
          <cell r="C121">
            <v>58621</v>
          </cell>
          <cell r="D121">
            <v>53260</v>
          </cell>
          <cell r="E121">
            <v>52566</v>
          </cell>
          <cell r="F121">
            <v>58063</v>
          </cell>
          <cell r="G121">
            <v>53729</v>
          </cell>
          <cell r="H121">
            <v>62481</v>
          </cell>
          <cell r="I121">
            <v>61626</v>
          </cell>
          <cell r="J121">
            <v>62847</v>
          </cell>
          <cell r="K121">
            <v>50906</v>
          </cell>
          <cell r="L121">
            <v>47514</v>
          </cell>
          <cell r="M121">
            <v>49198</v>
          </cell>
          <cell r="N121">
            <v>44640</v>
          </cell>
          <cell r="O121">
            <v>49011</v>
          </cell>
          <cell r="P121">
            <v>56921</v>
          </cell>
          <cell r="Q121">
            <v>68291</v>
          </cell>
        </row>
        <row r="122">
          <cell r="C122">
            <v>147</v>
          </cell>
          <cell r="D122">
            <v>174</v>
          </cell>
          <cell r="E122">
            <v>92</v>
          </cell>
          <cell r="F122">
            <v>83</v>
          </cell>
          <cell r="G122">
            <v>15</v>
          </cell>
          <cell r="H122">
            <v>87</v>
          </cell>
          <cell r="I122">
            <v>213</v>
          </cell>
          <cell r="J122">
            <v>238</v>
          </cell>
          <cell r="K122">
            <v>47</v>
          </cell>
          <cell r="L122">
            <v>82</v>
          </cell>
          <cell r="M122">
            <v>83</v>
          </cell>
          <cell r="N122">
            <v>39</v>
          </cell>
          <cell r="O122">
            <v>683</v>
          </cell>
          <cell r="P122">
            <v>33</v>
          </cell>
          <cell r="Q122">
            <v>25</v>
          </cell>
        </row>
        <row r="123">
          <cell r="C123">
            <v>56011</v>
          </cell>
          <cell r="D123">
            <v>52007</v>
          </cell>
          <cell r="E123">
            <v>49809</v>
          </cell>
          <cell r="F123">
            <v>55827</v>
          </cell>
          <cell r="G123">
            <v>51636</v>
          </cell>
          <cell r="H123">
            <v>59724</v>
          </cell>
          <cell r="I123">
            <v>58966</v>
          </cell>
          <cell r="J123">
            <v>60065</v>
          </cell>
          <cell r="K123">
            <v>48853</v>
          </cell>
          <cell r="L123">
            <v>45745</v>
          </cell>
          <cell r="M123">
            <v>46120</v>
          </cell>
          <cell r="N123">
            <v>42527</v>
          </cell>
          <cell r="O123">
            <v>43896</v>
          </cell>
          <cell r="P123">
            <v>52620</v>
          </cell>
          <cell r="Q123">
            <v>57538</v>
          </cell>
        </row>
        <row r="124">
          <cell r="C124">
            <v>54</v>
          </cell>
          <cell r="D124">
            <v>35</v>
          </cell>
          <cell r="E124">
            <v>47</v>
          </cell>
          <cell r="F124">
            <v>1165</v>
          </cell>
          <cell r="G124">
            <v>147</v>
          </cell>
          <cell r="H124">
            <v>62</v>
          </cell>
          <cell r="I124">
            <v>196</v>
          </cell>
          <cell r="J124">
            <v>107</v>
          </cell>
          <cell r="K124">
            <v>212</v>
          </cell>
          <cell r="L124">
            <v>71</v>
          </cell>
          <cell r="M124">
            <v>53</v>
          </cell>
          <cell r="N124">
            <v>12</v>
          </cell>
          <cell r="O124">
            <v>54</v>
          </cell>
          <cell r="P124">
            <v>93</v>
          </cell>
          <cell r="Q124">
            <v>103</v>
          </cell>
        </row>
        <row r="125">
          <cell r="C125">
            <v>2319</v>
          </cell>
          <cell r="D125">
            <v>976</v>
          </cell>
          <cell r="E125">
            <v>2553</v>
          </cell>
          <cell r="F125">
            <v>929</v>
          </cell>
          <cell r="G125">
            <v>1391</v>
          </cell>
          <cell r="H125">
            <v>2526</v>
          </cell>
          <cell r="I125">
            <v>2186</v>
          </cell>
          <cell r="J125">
            <v>2321</v>
          </cell>
          <cell r="K125">
            <v>1666</v>
          </cell>
          <cell r="L125">
            <v>1200</v>
          </cell>
          <cell r="M125">
            <v>2750</v>
          </cell>
          <cell r="N125">
            <v>1992</v>
          </cell>
          <cell r="O125">
            <v>2974</v>
          </cell>
          <cell r="P125">
            <v>3736</v>
          </cell>
          <cell r="Q125">
            <v>10117</v>
          </cell>
        </row>
        <row r="126">
          <cell r="C126">
            <v>90</v>
          </cell>
          <cell r="D126">
            <v>68</v>
          </cell>
          <cell r="E126">
            <v>65</v>
          </cell>
          <cell r="F126">
            <v>59</v>
          </cell>
          <cell r="G126">
            <v>540</v>
          </cell>
          <cell r="H126">
            <v>82</v>
          </cell>
          <cell r="I126">
            <v>65</v>
          </cell>
          <cell r="J126">
            <v>116</v>
          </cell>
          <cell r="K126">
            <v>128</v>
          </cell>
          <cell r="L126">
            <v>416</v>
          </cell>
          <cell r="M126">
            <v>192</v>
          </cell>
          <cell r="N126">
            <v>70</v>
          </cell>
          <cell r="O126">
            <v>1404</v>
          </cell>
          <cell r="P126">
            <v>439</v>
          </cell>
          <cell r="Q126">
            <v>508</v>
          </cell>
        </row>
        <row r="127">
          <cell r="C127">
            <v>2726095</v>
          </cell>
          <cell r="D127">
            <v>2533857</v>
          </cell>
          <cell r="E127">
            <v>2630967</v>
          </cell>
          <cell r="F127">
            <v>2900912</v>
          </cell>
          <cell r="G127">
            <v>2730471</v>
          </cell>
          <cell r="H127">
            <v>3070956</v>
          </cell>
          <cell r="I127">
            <v>3787745</v>
          </cell>
          <cell r="J127">
            <v>2878864</v>
          </cell>
          <cell r="K127">
            <v>2478584</v>
          </cell>
          <cell r="L127">
            <v>2709229</v>
          </cell>
          <cell r="M127">
            <v>2785522</v>
          </cell>
          <cell r="N127">
            <v>2508949</v>
          </cell>
          <cell r="O127">
            <v>2914510</v>
          </cell>
          <cell r="P127">
            <v>3337403</v>
          </cell>
          <cell r="Q127">
            <v>3567459</v>
          </cell>
        </row>
        <row r="128">
          <cell r="C128">
            <v>2298811</v>
          </cell>
          <cell r="D128">
            <v>2077203</v>
          </cell>
          <cell r="E128">
            <v>2229061</v>
          </cell>
          <cell r="F128">
            <v>2420617</v>
          </cell>
          <cell r="G128">
            <v>2262797</v>
          </cell>
          <cell r="H128">
            <v>2512771</v>
          </cell>
          <cell r="I128">
            <v>3259943</v>
          </cell>
          <cell r="J128">
            <v>2342335</v>
          </cell>
          <cell r="K128">
            <v>2073334</v>
          </cell>
          <cell r="L128">
            <v>2230347</v>
          </cell>
          <cell r="M128">
            <v>2247306</v>
          </cell>
          <cell r="N128">
            <v>2049537</v>
          </cell>
          <cell r="O128">
            <v>2357106</v>
          </cell>
          <cell r="P128">
            <v>2781653</v>
          </cell>
          <cell r="Q128">
            <v>2926545</v>
          </cell>
        </row>
        <row r="129">
          <cell r="C129">
            <v>210137</v>
          </cell>
          <cell r="D129">
            <v>220974</v>
          </cell>
          <cell r="E129">
            <v>226231</v>
          </cell>
          <cell r="F129">
            <v>176047</v>
          </cell>
          <cell r="G129">
            <v>149850</v>
          </cell>
          <cell r="H129">
            <v>171498</v>
          </cell>
          <cell r="I129">
            <v>195849</v>
          </cell>
          <cell r="J129">
            <v>239140</v>
          </cell>
          <cell r="K129">
            <v>137287</v>
          </cell>
          <cell r="L129">
            <v>193091</v>
          </cell>
          <cell r="M129">
            <v>160772</v>
          </cell>
          <cell r="N129">
            <v>142374</v>
          </cell>
          <cell r="O129">
            <v>162708</v>
          </cell>
          <cell r="P129">
            <v>138057</v>
          </cell>
          <cell r="Q129">
            <v>201298</v>
          </cell>
        </row>
        <row r="130">
          <cell r="C130">
            <v>2050835</v>
          </cell>
          <cell r="D130">
            <v>1802989</v>
          </cell>
          <cell r="E130">
            <v>1969664</v>
          </cell>
          <cell r="F130">
            <v>2222320</v>
          </cell>
          <cell r="G130">
            <v>2086291</v>
          </cell>
          <cell r="H130">
            <v>2294166</v>
          </cell>
          <cell r="I130">
            <v>3040364</v>
          </cell>
          <cell r="J130">
            <v>2070336</v>
          </cell>
          <cell r="K130">
            <v>1902042</v>
          </cell>
          <cell r="L130">
            <v>1997478</v>
          </cell>
          <cell r="M130">
            <v>2061607</v>
          </cell>
          <cell r="N130">
            <v>1873404</v>
          </cell>
          <cell r="O130">
            <v>2161917</v>
          </cell>
          <cell r="P130">
            <v>2596774</v>
          </cell>
          <cell r="Q130">
            <v>2687171</v>
          </cell>
        </row>
        <row r="131">
          <cell r="C131">
            <v>35361</v>
          </cell>
          <cell r="D131">
            <v>50691</v>
          </cell>
          <cell r="E131">
            <v>30210</v>
          </cell>
          <cell r="F131">
            <v>18403</v>
          </cell>
          <cell r="G131">
            <v>23211</v>
          </cell>
          <cell r="H131">
            <v>32563</v>
          </cell>
          <cell r="I131">
            <v>17745</v>
          </cell>
          <cell r="J131">
            <v>19654</v>
          </cell>
          <cell r="K131">
            <v>14206</v>
          </cell>
          <cell r="L131">
            <v>14665</v>
          </cell>
          <cell r="M131">
            <v>14462</v>
          </cell>
          <cell r="N131">
            <v>17693</v>
          </cell>
          <cell r="O131">
            <v>14039</v>
          </cell>
          <cell r="P131">
            <v>23844</v>
          </cell>
          <cell r="Q131">
            <v>11205</v>
          </cell>
        </row>
        <row r="132">
          <cell r="C132">
            <v>1718</v>
          </cell>
          <cell r="D132">
            <v>2204</v>
          </cell>
          <cell r="E132">
            <v>2718</v>
          </cell>
          <cell r="F132">
            <v>2460</v>
          </cell>
          <cell r="G132">
            <v>3161</v>
          </cell>
          <cell r="H132">
            <v>14057</v>
          </cell>
          <cell r="I132">
            <v>5507</v>
          </cell>
          <cell r="J132">
            <v>12685</v>
          </cell>
          <cell r="K132">
            <v>19104</v>
          </cell>
          <cell r="L132">
            <v>23917</v>
          </cell>
          <cell r="M132">
            <v>8568</v>
          </cell>
          <cell r="N132">
            <v>9050</v>
          </cell>
          <cell r="O132">
            <v>10370</v>
          </cell>
          <cell r="P132">
            <v>13497</v>
          </cell>
          <cell r="Q132">
            <v>16637</v>
          </cell>
        </row>
        <row r="133">
          <cell r="C133">
            <v>760</v>
          </cell>
          <cell r="D133">
            <v>345</v>
          </cell>
          <cell r="E133">
            <v>238</v>
          </cell>
          <cell r="F133">
            <v>1387</v>
          </cell>
          <cell r="G133">
            <v>284</v>
          </cell>
          <cell r="H133">
            <v>487</v>
          </cell>
          <cell r="I133">
            <v>478</v>
          </cell>
          <cell r="J133">
            <v>520</v>
          </cell>
          <cell r="K133">
            <v>695</v>
          </cell>
          <cell r="L133">
            <v>1196</v>
          </cell>
          <cell r="M133">
            <v>1897</v>
          </cell>
          <cell r="N133">
            <v>7016</v>
          </cell>
          <cell r="O133">
            <v>8072</v>
          </cell>
          <cell r="P133">
            <v>9481</v>
          </cell>
          <cell r="Q133">
            <v>10234</v>
          </cell>
        </row>
        <row r="134">
          <cell r="C134">
            <v>427284</v>
          </cell>
          <cell r="D134">
            <v>456654</v>
          </cell>
          <cell r="E134">
            <v>401906</v>
          </cell>
          <cell r="F134">
            <v>480295</v>
          </cell>
          <cell r="G134">
            <v>467674</v>
          </cell>
          <cell r="H134">
            <v>558185</v>
          </cell>
          <cell r="I134">
            <v>527802</v>
          </cell>
          <cell r="J134">
            <v>536529</v>
          </cell>
          <cell r="K134">
            <v>405250</v>
          </cell>
          <cell r="L134">
            <v>478882</v>
          </cell>
          <cell r="M134">
            <v>538216</v>
          </cell>
          <cell r="N134">
            <v>459412</v>
          </cell>
          <cell r="O134">
            <v>557404</v>
          </cell>
          <cell r="P134">
            <v>555750</v>
          </cell>
          <cell r="Q134">
            <v>640914</v>
          </cell>
        </row>
        <row r="135">
          <cell r="C135">
            <v>305796</v>
          </cell>
          <cell r="D135">
            <v>345367</v>
          </cell>
          <cell r="E135">
            <v>309942</v>
          </cell>
          <cell r="F135">
            <v>341111</v>
          </cell>
          <cell r="G135">
            <v>375088</v>
          </cell>
          <cell r="H135">
            <v>451788</v>
          </cell>
          <cell r="I135">
            <v>418147</v>
          </cell>
          <cell r="J135">
            <v>435929</v>
          </cell>
          <cell r="K135">
            <v>350036</v>
          </cell>
          <cell r="L135">
            <v>361387</v>
          </cell>
          <cell r="M135">
            <v>437970</v>
          </cell>
          <cell r="N135">
            <v>358761</v>
          </cell>
          <cell r="O135">
            <v>434516</v>
          </cell>
          <cell r="P135">
            <v>452558</v>
          </cell>
          <cell r="Q135">
            <v>529607</v>
          </cell>
        </row>
        <row r="136">
          <cell r="C136">
            <v>121488</v>
          </cell>
          <cell r="D136">
            <v>111287</v>
          </cell>
          <cell r="E136">
            <v>91964</v>
          </cell>
          <cell r="F136">
            <v>139184</v>
          </cell>
          <cell r="G136">
            <v>92586</v>
          </cell>
          <cell r="H136">
            <v>106397</v>
          </cell>
          <cell r="I136">
            <v>109655</v>
          </cell>
          <cell r="J136">
            <v>100600</v>
          </cell>
          <cell r="K136">
            <v>55214</v>
          </cell>
          <cell r="L136">
            <v>117495</v>
          </cell>
          <cell r="M136">
            <v>100246</v>
          </cell>
          <cell r="N136">
            <v>100651</v>
          </cell>
          <cell r="O136">
            <v>122888</v>
          </cell>
          <cell r="P136">
            <v>103192</v>
          </cell>
          <cell r="Q136">
            <v>111307</v>
          </cell>
        </row>
      </sheetData>
      <sheetData sheetId="4">
        <row r="62">
          <cell r="B62">
            <v>4.1963017639357743</v>
          </cell>
          <cell r="C62">
            <v>4.1624390196989935</v>
          </cell>
          <cell r="D62">
            <v>4.1269877328623155</v>
          </cell>
          <cell r="E62">
            <v>4.0944411915909855</v>
          </cell>
          <cell r="F62">
            <v>4.0496346990647156</v>
          </cell>
          <cell r="G62">
            <v>4.0171079026506611</v>
          </cell>
          <cell r="H62">
            <v>3.971467829931405</v>
          </cell>
          <cell r="I62">
            <v>3.9238430913590396</v>
          </cell>
          <cell r="J62">
            <v>3.8793395321790247</v>
          </cell>
          <cell r="K62">
            <v>3.8590382093787299</v>
          </cell>
          <cell r="L62">
            <v>3.8364643852615634</v>
          </cell>
          <cell r="M62">
            <v>3.8069738841584266</v>
          </cell>
          <cell r="N62">
            <v>3.7655701323447075</v>
          </cell>
          <cell r="O62">
            <v>3.7200483700988025</v>
          </cell>
          <cell r="P62">
            <v>3.6827174923680359</v>
          </cell>
          <cell r="Q62">
            <v>3.6585806827258023</v>
          </cell>
        </row>
        <row r="63">
          <cell r="B63">
            <v>7.0951084160648863</v>
          </cell>
          <cell r="C63">
            <v>6.9534251322786398</v>
          </cell>
          <cell r="D63">
            <v>6.9274034152668529</v>
          </cell>
          <cell r="E63">
            <v>6.864969718965348</v>
          </cell>
          <cell r="F63">
            <v>6.7737291629120167</v>
          </cell>
          <cell r="G63">
            <v>6.7468355284101014</v>
          </cell>
          <cell r="H63">
            <v>6.7450530063809033</v>
          </cell>
          <cell r="I63">
            <v>6.6671552024001723</v>
          </cell>
          <cell r="J63">
            <v>6.53134340107</v>
          </cell>
          <cell r="K63">
            <v>6.3826779314199511</v>
          </cell>
          <cell r="L63">
            <v>6.3055223083181469</v>
          </cell>
          <cell r="M63">
            <v>6.2398647575168349</v>
          </cell>
          <cell r="N63">
            <v>6.1463776902218488</v>
          </cell>
          <cell r="O63">
            <v>6.0699810810418038</v>
          </cell>
          <cell r="P63">
            <v>6.0262278847479394</v>
          </cell>
          <cell r="Q63">
            <v>5.9582658979213239</v>
          </cell>
        </row>
        <row r="64">
          <cell r="B64">
            <v>7.3647596517058167</v>
          </cell>
          <cell r="C64">
            <v>7.2670268690150381</v>
          </cell>
          <cell r="D64">
            <v>7.2852354055069553</v>
          </cell>
          <cell r="E64">
            <v>7.2646416225357324</v>
          </cell>
          <cell r="F64">
            <v>7.2467399724019543</v>
          </cell>
          <cell r="G64">
            <v>7.2417879193719799</v>
          </cell>
          <cell r="H64">
            <v>7.2863055930277598</v>
          </cell>
          <cell r="I64">
            <v>7.242656889453901</v>
          </cell>
          <cell r="J64">
            <v>7.0915079549018936</v>
          </cell>
          <cell r="K64">
            <v>6.9238817224677769</v>
          </cell>
          <cell r="L64">
            <v>6.8148129745298158</v>
          </cell>
          <cell r="M64">
            <v>6.735149928524466</v>
          </cell>
          <cell r="N64">
            <v>6.6571395444937007</v>
          </cell>
          <cell r="O64">
            <v>6.5666021845308205</v>
          </cell>
          <cell r="P64">
            <v>6.5122560324314671</v>
          </cell>
          <cell r="Q64">
            <v>6.3865151791048582</v>
          </cell>
        </row>
        <row r="65">
          <cell r="B65">
            <v>6.3943330432199321</v>
          </cell>
          <cell r="C65">
            <v>6.217973305590796</v>
          </cell>
          <cell r="D65">
            <v>6.1681414705898669</v>
          </cell>
          <cell r="E65">
            <v>6.1157201950273414</v>
          </cell>
          <cell r="F65">
            <v>5.9999896223520857</v>
          </cell>
          <cell r="G65">
            <v>5.9950653679128525</v>
          </cell>
          <cell r="H65">
            <v>6.0281859813739374</v>
          </cell>
          <cell r="I65">
            <v>5.9814382055022843</v>
          </cell>
          <cell r="J65">
            <v>5.9022347652721177</v>
          </cell>
          <cell r="K65">
            <v>5.803603836869323</v>
          </cell>
          <cell r="L65">
            <v>5.7943724946438069</v>
          </cell>
          <cell r="M65">
            <v>5.7456956584002139</v>
          </cell>
          <cell r="N65">
            <v>5.6727665984557518</v>
          </cell>
          <cell r="O65">
            <v>5.6165152085438246</v>
          </cell>
          <cell r="P65">
            <v>5.6089304702798604</v>
          </cell>
          <cell r="Q65">
            <v>5.6028890655067141</v>
          </cell>
        </row>
        <row r="66">
          <cell r="B66">
            <v>7.3290972575199937</v>
          </cell>
          <cell r="C66">
            <v>7.3085265768467425</v>
          </cell>
          <cell r="D66">
            <v>7.358782782629965</v>
          </cell>
          <cell r="E66">
            <v>7.2445377039464169</v>
          </cell>
          <cell r="F66">
            <v>7.2249368783058374</v>
          </cell>
          <cell r="G66">
            <v>7.4142759390460871</v>
          </cell>
          <cell r="H66">
            <v>7.4206869475010953</v>
          </cell>
          <cell r="I66">
            <v>7.0913929100278512</v>
          </cell>
          <cell r="J66">
            <v>7.1347939246718433</v>
          </cell>
          <cell r="K66">
            <v>7.0531031198481493</v>
          </cell>
          <cell r="L66">
            <v>6.8014663872441874</v>
          </cell>
          <cell r="M66">
            <v>7.2127458965931011</v>
          </cell>
          <cell r="N66">
            <v>7.1920578069636925</v>
          </cell>
          <cell r="O66">
            <v>7.3062617741459253</v>
          </cell>
          <cell r="P66">
            <v>7.1884237496353167</v>
          </cell>
          <cell r="Q66">
            <v>7.0137068919672734</v>
          </cell>
        </row>
        <row r="67">
          <cell r="B67">
            <v>7.7764096115910268</v>
          </cell>
          <cell r="C67">
            <v>7.6848892376365718</v>
          </cell>
          <cell r="D67">
            <v>7.6662032149887747</v>
          </cell>
          <cell r="E67">
            <v>7.6671196235221801</v>
          </cell>
          <cell r="F67">
            <v>7.7224584264917473</v>
          </cell>
          <cell r="G67">
            <v>7.7604425105337729</v>
          </cell>
          <cell r="H67">
            <v>7.6382876959372989</v>
          </cell>
          <cell r="I67">
            <v>7.6861012963261075</v>
          </cell>
          <cell r="J67">
            <v>7.4450467424805833</v>
          </cell>
          <cell r="K67">
            <v>7.2132105295827174</v>
          </cell>
          <cell r="L67">
            <v>7.0655224683110678</v>
          </cell>
          <cell r="M67">
            <v>7.0381672493477501</v>
          </cell>
          <cell r="N67">
            <v>7.0006549944156964</v>
          </cell>
          <cell r="O67">
            <v>6.8876136639625161</v>
          </cell>
          <cell r="P67">
            <v>6.7480437110879352</v>
          </cell>
          <cell r="Q67">
            <v>6.6538761604813743</v>
          </cell>
        </row>
        <row r="68">
          <cell r="B68" t="str">
            <v/>
          </cell>
          <cell r="C68" t="str">
            <v/>
          </cell>
          <cell r="D68" t="str">
            <v/>
          </cell>
          <cell r="E68" t="str">
            <v/>
          </cell>
          <cell r="F68" t="str">
            <v/>
          </cell>
          <cell r="G68" t="str">
            <v/>
          </cell>
          <cell r="H68" t="str">
            <v/>
          </cell>
          <cell r="I68" t="str">
            <v/>
          </cell>
          <cell r="J68">
            <v>3.6045237902128435</v>
          </cell>
          <cell r="K68">
            <v>3.6798822667779576</v>
          </cell>
          <cell r="L68">
            <v>3.8159903515238667</v>
          </cell>
          <cell r="M68">
            <v>3.6495511841934549</v>
          </cell>
          <cell r="N68">
            <v>3.7921019999867434</v>
          </cell>
          <cell r="O68">
            <v>4.0862252117283715</v>
          </cell>
          <cell r="P68">
            <v>4.1475751708882296</v>
          </cell>
          <cell r="Q68">
            <v>3.8913751609521223</v>
          </cell>
        </row>
        <row r="69">
          <cell r="B69" t="str">
            <v/>
          </cell>
          <cell r="C69" t="str">
            <v/>
          </cell>
          <cell r="D69" t="str">
            <v/>
          </cell>
          <cell r="E69">
            <v>2.6197125799083567</v>
          </cell>
          <cell r="F69">
            <v>2.6219065079379207</v>
          </cell>
          <cell r="G69">
            <v>2.625660982391345</v>
          </cell>
          <cell r="H69">
            <v>2.8029660367195381</v>
          </cell>
          <cell r="I69">
            <v>2.800653100069789</v>
          </cell>
          <cell r="J69">
            <v>2.953954501227205</v>
          </cell>
          <cell r="K69">
            <v>2.9637620063136669</v>
          </cell>
          <cell r="L69">
            <v>2.7540211428774817</v>
          </cell>
          <cell r="M69">
            <v>2.7670078352784526</v>
          </cell>
          <cell r="N69">
            <v>2.8016167990795822</v>
          </cell>
          <cell r="O69">
            <v>2.8327686054786767</v>
          </cell>
          <cell r="P69">
            <v>2.8644390392344814</v>
          </cell>
          <cell r="Q69">
            <v>2.8918502445213576</v>
          </cell>
        </row>
        <row r="70">
          <cell r="B70">
            <v>57.712778349070327</v>
          </cell>
          <cell r="C70">
            <v>57.138157843533797</v>
          </cell>
          <cell r="D70">
            <v>56.734824280022409</v>
          </cell>
          <cell r="E70">
            <v>56.581313361409023</v>
          </cell>
          <cell r="F70">
            <v>56.214302037541039</v>
          </cell>
          <cell r="G70">
            <v>55.574736212616656</v>
          </cell>
          <cell r="H70">
            <v>55.253267783213168</v>
          </cell>
          <cell r="I70">
            <v>54.647011578133451</v>
          </cell>
          <cell r="J70">
            <v>54.288841852888872</v>
          </cell>
          <cell r="K70">
            <v>53.897794598418614</v>
          </cell>
          <cell r="L70">
            <v>53.629669421162284</v>
          </cell>
          <cell r="M70">
            <v>53.10234630246152</v>
          </cell>
          <cell r="N70">
            <v>52.813798284804683</v>
          </cell>
          <cell r="O70">
            <v>52.387469667075571</v>
          </cell>
          <cell r="P70">
            <v>52.180587068593574</v>
          </cell>
          <cell r="Q70">
            <v>52.22306744785282</v>
          </cell>
        </row>
        <row r="71">
          <cell r="B71">
            <v>19.50492658986327</v>
          </cell>
          <cell r="C71">
            <v>19.422804873501835</v>
          </cell>
          <cell r="D71">
            <v>19.354587740554532</v>
          </cell>
          <cell r="E71">
            <v>19.429188184922712</v>
          </cell>
          <cell r="F71">
            <v>19.43999959750445</v>
          </cell>
          <cell r="G71">
            <v>19.431425793306651</v>
          </cell>
          <cell r="H71">
            <v>19.452975551710523</v>
          </cell>
          <cell r="I71">
            <v>19.229237042431755</v>
          </cell>
          <cell r="J71">
            <v>19.026506914249744</v>
          </cell>
          <cell r="K71">
            <v>18.917967140037646</v>
          </cell>
          <cell r="L71">
            <v>18.729004582660373</v>
          </cell>
          <cell r="M71">
            <v>18.501466009066693</v>
          </cell>
          <cell r="N71">
            <v>18.390094259295527</v>
          </cell>
          <cell r="O71">
            <v>17.768227973657559</v>
          </cell>
          <cell r="P71">
            <v>17.658724079495791</v>
          </cell>
          <cell r="Q71">
            <v>17.567883826391661</v>
          </cell>
        </row>
        <row r="72">
          <cell r="B72">
            <v>58.353105016335341</v>
          </cell>
          <cell r="C72">
            <v>57.783114511741942</v>
          </cell>
          <cell r="D72">
            <v>57.37726876986725</v>
          </cell>
          <cell r="E72">
            <v>57.151490693451926</v>
          </cell>
          <cell r="F72">
            <v>56.734178427471619</v>
          </cell>
          <cell r="G72">
            <v>56.120638531548892</v>
          </cell>
          <cell r="H72">
            <v>55.801956070384421</v>
          </cell>
          <cell r="I72">
            <v>55.16839623068018</v>
          </cell>
          <cell r="J72">
            <v>54.829273277620381</v>
          </cell>
          <cell r="K72">
            <v>54.463632106916315</v>
          </cell>
          <cell r="L72">
            <v>54.200978442913147</v>
          </cell>
          <cell r="M72">
            <v>53.71494768517617</v>
          </cell>
          <cell r="N72">
            <v>53.357644292688263</v>
          </cell>
          <cell r="O72">
            <v>52.952643171114403</v>
          </cell>
          <cell r="P72">
            <v>52.768064744292396</v>
          </cell>
          <cell r="Q72">
            <v>52.760263622875833</v>
          </cell>
        </row>
        <row r="73">
          <cell r="B73">
            <v>45.442095390413634</v>
          </cell>
          <cell r="C73">
            <v>45.405412488552251</v>
          </cell>
          <cell r="D73">
            <v>45.486631444444839</v>
          </cell>
          <cell r="E73">
            <v>45.510739300294979</v>
          </cell>
          <cell r="F73">
            <v>44.329374877190176</v>
          </cell>
          <cell r="G73">
            <v>44.261426878680219</v>
          </cell>
          <cell r="H73">
            <v>44.21570029683425</v>
          </cell>
          <cell r="I73">
            <v>44.174387958951435</v>
          </cell>
          <cell r="J73">
            <v>44.158322221895943</v>
          </cell>
          <cell r="K73">
            <v>44.077923554689349</v>
          </cell>
          <cell r="L73">
            <v>44.098230805539409</v>
          </cell>
          <cell r="M73">
            <v>44.100929004108643</v>
          </cell>
          <cell r="N73">
            <v>44.146765968046182</v>
          </cell>
          <cell r="O73">
            <v>44.188378193378135</v>
          </cell>
          <cell r="P73">
            <v>44.222177565074851</v>
          </cell>
          <cell r="Q73">
            <v>44.258560431281815</v>
          </cell>
        </row>
        <row r="74">
          <cell r="B74">
            <v>46.689531908045545</v>
          </cell>
          <cell r="C74">
            <v>45.797225932600398</v>
          </cell>
          <cell r="D74">
            <v>43.693696949235381</v>
          </cell>
          <cell r="E74">
            <v>46.532633369020147</v>
          </cell>
          <cell r="F74">
            <v>47.844558917625932</v>
          </cell>
          <cell r="G74">
            <v>44.8128292256145</v>
          </cell>
          <cell r="H74">
            <v>45.361891328520656</v>
          </cell>
          <cell r="I74">
            <v>45.122121686983348</v>
          </cell>
          <cell r="J74">
            <v>43.923820227188266</v>
          </cell>
          <cell r="K74">
            <v>43.549873559823936</v>
          </cell>
          <cell r="L74">
            <v>43.878851843900911</v>
          </cell>
          <cell r="M74">
            <v>43.549982812559364</v>
          </cell>
          <cell r="N74">
            <v>45.667041393962556</v>
          </cell>
          <cell r="O74">
            <v>45.958930105035506</v>
          </cell>
          <cell r="P74">
            <v>45.08794908046039</v>
          </cell>
          <cell r="Q74">
            <v>47.742687156919985</v>
          </cell>
        </row>
        <row r="75">
          <cell r="B75">
            <v>33.103393903940024</v>
          </cell>
          <cell r="C75">
            <v>32.910189755478775</v>
          </cell>
          <cell r="D75">
            <v>32.83269094146543</v>
          </cell>
          <cell r="E75">
            <v>32.795986766394435</v>
          </cell>
          <cell r="F75">
            <v>32.726183914110038</v>
          </cell>
          <cell r="G75">
            <v>31.830209343694932</v>
          </cell>
          <cell r="H75">
            <v>31.650160921587172</v>
          </cell>
          <cell r="I75">
            <v>31.703300593371324</v>
          </cell>
          <cell r="J75">
            <v>31.814557375924679</v>
          </cell>
          <cell r="K75">
            <v>31.891041019381035</v>
          </cell>
          <cell r="L75">
            <v>31.591585302910651</v>
          </cell>
          <cell r="M75">
            <v>31.373619273122706</v>
          </cell>
          <cell r="N75">
            <v>31.358137984000972</v>
          </cell>
          <cell r="O75">
            <v>29.905532371277271</v>
          </cell>
          <cell r="P75">
            <v>29.269461840984732</v>
          </cell>
          <cell r="Q75">
            <v>29.215008993649604</v>
          </cell>
        </row>
        <row r="77">
          <cell r="B77">
            <v>8.8292099572441209</v>
          </cell>
          <cell r="C77">
            <v>8.6564085536109374</v>
          </cell>
          <cell r="D77">
            <v>8.5798100231442582</v>
          </cell>
          <cell r="E77">
            <v>8.4822082932857334</v>
          </cell>
          <cell r="F77">
            <v>8.375093064380815</v>
          </cell>
          <cell r="G77">
            <v>8.3037017133321847</v>
          </cell>
          <cell r="H77">
            <v>8.2251562009700478</v>
          </cell>
          <cell r="I77">
            <v>8.1354908272553512</v>
          </cell>
          <cell r="J77">
            <v>8.0661007187866538</v>
          </cell>
          <cell r="K77">
            <v>7.9884053613369934</v>
          </cell>
          <cell r="L77">
            <v>7.9301895962115996</v>
          </cell>
          <cell r="M77">
            <v>7.8655085926380695</v>
          </cell>
          <cell r="N77">
            <v>7.815685404159713</v>
          </cell>
          <cell r="O77">
            <v>7.7210658850818277</v>
          </cell>
          <cell r="P77">
            <v>7.6364309237973051</v>
          </cell>
          <cell r="Q77">
            <v>7.5788705779275904</v>
          </cell>
        </row>
        <row r="78">
          <cell r="B78">
            <v>9.1764945935409603</v>
          </cell>
          <cell r="C78">
            <v>9.0813180773799864</v>
          </cell>
          <cell r="D78">
            <v>9.0326151681649574</v>
          </cell>
          <cell r="E78">
            <v>8.9617193867578084</v>
          </cell>
          <cell r="F78">
            <v>8.8778444634866833</v>
          </cell>
          <cell r="G78">
            <v>8.8306489436566835</v>
          </cell>
          <cell r="H78">
            <v>8.7430704659668521</v>
          </cell>
          <cell r="I78">
            <v>8.6853071134744209</v>
          </cell>
          <cell r="J78">
            <v>8.4992726748827554</v>
          </cell>
          <cell r="K78">
            <v>8.3802200918373302</v>
          </cell>
          <cell r="L78">
            <v>8.2063082663950535</v>
          </cell>
          <cell r="M78">
            <v>8.1170126211126856</v>
          </cell>
          <cell r="N78">
            <v>8.0380806245190346</v>
          </cell>
          <cell r="O78">
            <v>7.9279763789762256</v>
          </cell>
          <cell r="P78">
            <v>7.8306560279117132</v>
          </cell>
          <cell r="Q78">
            <v>7.736378461058524</v>
          </cell>
        </row>
        <row r="79">
          <cell r="B79">
            <v>8.7570958878720191</v>
          </cell>
          <cell r="C79">
            <v>8.5752872289115167</v>
          </cell>
          <cell r="D79">
            <v>8.4996734871037347</v>
          </cell>
          <cell r="E79">
            <v>8.4053082039871008</v>
          </cell>
          <cell r="F79">
            <v>8.3027575184566693</v>
          </cell>
          <cell r="G79">
            <v>8.2354743603976051</v>
          </cell>
          <cell r="H79">
            <v>8.1610355661580041</v>
          </cell>
          <cell r="I79">
            <v>8.0748278340257329</v>
          </cell>
          <cell r="J79">
            <v>8.0173718534577461</v>
          </cell>
          <cell r="K79">
            <v>7.9453251488318095</v>
          </cell>
          <cell r="L79">
            <v>7.8973931838701885</v>
          </cell>
          <cell r="M79">
            <v>7.8355826359515506</v>
          </cell>
          <cell r="N79">
            <v>7.7884999856622574</v>
          </cell>
          <cell r="O79">
            <v>7.6947951617562733</v>
          </cell>
          <cell r="P79">
            <v>7.6124596191908953</v>
          </cell>
          <cell r="Q79">
            <v>7.5575374760162823</v>
          </cell>
        </row>
        <row r="80">
          <cell r="B80">
            <v>11.411131351510978</v>
          </cell>
          <cell r="C80">
            <v>11.036506952724261</v>
          </cell>
          <cell r="D80">
            <v>10.597429177637384</v>
          </cell>
          <cell r="E80">
            <v>10.377497917957708</v>
          </cell>
          <cell r="F80">
            <v>10.31983294932758</v>
          </cell>
          <cell r="G80">
            <v>10.153300354743935</v>
          </cell>
          <cell r="H80">
            <v>9.9448563517380926</v>
          </cell>
          <cell r="I80">
            <v>9.8391564530557805</v>
          </cell>
          <cell r="J80">
            <v>9.7537364496036094</v>
          </cell>
          <cell r="K80">
            <v>9.6181287383479841</v>
          </cell>
          <cell r="L80">
            <v>9.5411853389184813</v>
          </cell>
          <cell r="M80">
            <v>9.494449836249176</v>
          </cell>
          <cell r="N80">
            <v>9.4796253083320003</v>
          </cell>
          <cell r="O80">
            <v>9.4791130010026023</v>
          </cell>
          <cell r="P80">
            <v>9.3446252302862653</v>
          </cell>
          <cell r="Q80">
            <v>9.3206204449103875</v>
          </cell>
        </row>
        <row r="81">
          <cell r="B81">
            <v>10.392735974571583</v>
          </cell>
          <cell r="C81">
            <v>10.14483159482649</v>
          </cell>
          <cell r="D81">
            <v>9.9323816535242333</v>
          </cell>
          <cell r="E81">
            <v>9.7560534486817847</v>
          </cell>
          <cell r="F81">
            <v>9.6500866485728043</v>
          </cell>
          <cell r="G81">
            <v>9.5479381691399183</v>
          </cell>
          <cell r="H81">
            <v>9.4319706229553937</v>
          </cell>
          <cell r="I81">
            <v>9.4085776231907392</v>
          </cell>
          <cell r="J81">
            <v>9.286607442894093</v>
          </cell>
          <cell r="K81">
            <v>9.0740020253924207</v>
          </cell>
          <cell r="L81">
            <v>8.8630982554332789</v>
          </cell>
          <cell r="M81">
            <v>8.8013337282501105</v>
          </cell>
          <cell r="N81">
            <v>8.695766661482919</v>
          </cell>
          <cell r="O81">
            <v>8.6856815875487481</v>
          </cell>
          <cell r="P81">
            <v>8.5983294554093774</v>
          </cell>
          <cell r="Q81">
            <v>8.5941252371741808</v>
          </cell>
        </row>
        <row r="82">
          <cell r="B82">
            <v>4.7348992183731164</v>
          </cell>
          <cell r="C82">
            <v>4.5881724783144087</v>
          </cell>
          <cell r="D82">
            <v>4.5700668769618469</v>
          </cell>
          <cell r="E82">
            <v>4.5592139620845096</v>
          </cell>
          <cell r="F82">
            <v>4.5115559940682202</v>
          </cell>
          <cell r="G82">
            <v>4.4953173151850061</v>
          </cell>
          <cell r="H82">
            <v>4.4672032010101441</v>
          </cell>
          <cell r="I82">
            <v>4.4445331490082403</v>
          </cell>
          <cell r="J82">
            <v>4.3896948562088118</v>
          </cell>
          <cell r="K82">
            <v>4.3617369161937072</v>
          </cell>
          <cell r="L82">
            <v>4.2842116047348631</v>
          </cell>
          <cell r="M82">
            <v>4.2778840268191018</v>
          </cell>
          <cell r="N82">
            <v>4.2504837209090516</v>
          </cell>
          <cell r="O82">
            <v>4.2462418865373071</v>
          </cell>
          <cell r="P82">
            <v>4.2708400020224628</v>
          </cell>
          <cell r="Q82">
            <v>4.2965181423673284</v>
          </cell>
        </row>
        <row r="83">
          <cell r="B83">
            <v>46.802915215089797</v>
          </cell>
          <cell r="C83">
            <v>46.715344871542605</v>
          </cell>
          <cell r="D83">
            <v>46.31851603008311</v>
          </cell>
          <cell r="E83">
            <v>47.106431293527415</v>
          </cell>
          <cell r="F83">
            <v>45.384844527504356</v>
          </cell>
          <cell r="G83">
            <v>45.563248060323971</v>
          </cell>
          <cell r="H83">
            <v>46.054363639265787</v>
          </cell>
          <cell r="I83">
            <v>45.997981524417277</v>
          </cell>
          <cell r="J83">
            <v>45.465184194342541</v>
          </cell>
          <cell r="K83">
            <v>46.072060627980314</v>
          </cell>
          <cell r="L83">
            <v>47.019334097839412</v>
          </cell>
          <cell r="M83">
            <v>46.206971320285952</v>
          </cell>
          <cell r="N83">
            <v>46.232970105498254</v>
          </cell>
          <cell r="O83">
            <v>45.051217419574421</v>
          </cell>
          <cell r="P83">
            <v>44.144281748397972</v>
          </cell>
          <cell r="Q83">
            <v>43.927732217900747</v>
          </cell>
        </row>
        <row r="84">
          <cell r="B84">
            <v>44.473844102432842</v>
          </cell>
          <cell r="C84">
            <v>44.817982258407504</v>
          </cell>
          <cell r="D84">
            <v>44.390194364718646</v>
          </cell>
          <cell r="E84">
            <v>44.911336528828592</v>
          </cell>
          <cell r="F84">
            <v>44.213768220931406</v>
          </cell>
          <cell r="G84">
            <v>44.464592574454478</v>
          </cell>
          <cell r="H84">
            <v>44.694046120713388</v>
          </cell>
          <cell r="I84">
            <v>45.054406991548227</v>
          </cell>
          <cell r="J84">
            <v>44.749545761234749</v>
          </cell>
          <cell r="K84">
            <v>45.214298985949789</v>
          </cell>
          <cell r="L84">
            <v>45.293851582638737</v>
          </cell>
          <cell r="M84">
            <v>44.4495827540335</v>
          </cell>
          <cell r="N84">
            <v>43.925672917366541</v>
          </cell>
          <cell r="O84">
            <v>42.665391048106457</v>
          </cell>
          <cell r="P84">
            <v>42.627086068280178</v>
          </cell>
          <cell r="Q84">
            <v>42.043793903589012</v>
          </cell>
        </row>
        <row r="85">
          <cell r="B85">
            <v>55.569773499409777</v>
          </cell>
          <cell r="C85">
            <v>53.604809619362548</v>
          </cell>
          <cell r="D85">
            <v>53.120048185783752</v>
          </cell>
          <cell r="E85">
            <v>54.835777271565824</v>
          </cell>
          <cell r="F85">
            <v>49.169147828274859</v>
          </cell>
          <cell r="G85">
            <v>49.084737285888266</v>
          </cell>
          <cell r="H85">
            <v>50.27204700545083</v>
          </cell>
          <cell r="I85">
            <v>48.937154352257778</v>
          </cell>
          <cell r="J85">
            <v>47.652381814269518</v>
          </cell>
          <cell r="K85">
            <v>48.787195636415717</v>
          </cell>
          <cell r="L85">
            <v>52.269507724249799</v>
          </cell>
          <cell r="M85">
            <v>51.568887838937229</v>
          </cell>
          <cell r="N85">
            <v>52.88433258866911</v>
          </cell>
          <cell r="O85">
            <v>51.551181711561952</v>
          </cell>
          <cell r="P85">
            <v>48.303462868648523</v>
          </cell>
          <cell r="Q85">
            <v>49.117770351516853</v>
          </cell>
        </row>
      </sheetData>
      <sheetData sheetId="5">
        <row r="56">
          <cell r="B56">
            <v>121.70459448086496</v>
          </cell>
          <cell r="C56">
            <v>120.72033151755026</v>
          </cell>
          <cell r="D56">
            <v>119.58508342011737</v>
          </cell>
          <cell r="E56">
            <v>118.57336368650434</v>
          </cell>
          <cell r="F56">
            <v>117.2733617853654</v>
          </cell>
          <cell r="G56">
            <v>116.09322046700466</v>
          </cell>
          <cell r="H56">
            <v>114.52346739873079</v>
          </cell>
          <cell r="I56">
            <v>112.80413126288421</v>
          </cell>
          <cell r="J56">
            <v>110.73496823378814</v>
          </cell>
          <cell r="K56">
            <v>109.61189439050716</v>
          </cell>
          <cell r="L56">
            <v>108.30814463281897</v>
          </cell>
          <cell r="M56">
            <v>107.36452831208425</v>
          </cell>
          <cell r="N56">
            <v>106.08241779790552</v>
          </cell>
          <cell r="O56">
            <v>104.93939885139076</v>
          </cell>
          <cell r="P56">
            <v>104.02539524342718</v>
          </cell>
          <cell r="Q56">
            <v>103.17994263613612</v>
          </cell>
        </row>
        <row r="57">
          <cell r="B57">
            <v>208.65580474594989</v>
          </cell>
          <cell r="C57">
            <v>204.65966601405987</v>
          </cell>
          <cell r="D57">
            <v>203.95804741011057</v>
          </cell>
          <cell r="E57">
            <v>202.22750865518623</v>
          </cell>
          <cell r="F57">
            <v>199.56871937497326</v>
          </cell>
          <cell r="G57">
            <v>198.23940754718609</v>
          </cell>
          <cell r="H57">
            <v>197.47138974145949</v>
          </cell>
          <cell r="I57">
            <v>194.32334745355868</v>
          </cell>
          <cell r="J57">
            <v>189.1922240765139</v>
          </cell>
          <cell r="K57">
            <v>183.78207719312616</v>
          </cell>
          <cell r="L57">
            <v>180.56823490790927</v>
          </cell>
          <cell r="M57">
            <v>178.39818704290539</v>
          </cell>
          <cell r="N57">
            <v>175.21225039911852</v>
          </cell>
          <cell r="O57">
            <v>173.80457550446576</v>
          </cell>
          <cell r="P57">
            <v>172.30471701729314</v>
          </cell>
          <cell r="Q57">
            <v>170.50863975469952</v>
          </cell>
        </row>
        <row r="58">
          <cell r="B58">
            <v>213.59671449473259</v>
          </cell>
          <cell r="C58">
            <v>210.74838806969939</v>
          </cell>
          <cell r="D58">
            <v>211.12110577246273</v>
          </cell>
          <cell r="E58">
            <v>210.37895850586531</v>
          </cell>
          <cell r="F58">
            <v>209.72630341898036</v>
          </cell>
          <cell r="G58">
            <v>209.06472612155105</v>
          </cell>
          <cell r="H58">
            <v>209.73531532846062</v>
          </cell>
          <cell r="I58">
            <v>207.87336991528264</v>
          </cell>
          <cell r="J58">
            <v>202.15899976489254</v>
          </cell>
          <cell r="K58">
            <v>196.35852639066633</v>
          </cell>
          <cell r="L58">
            <v>191.81322005983947</v>
          </cell>
          <cell r="M58">
            <v>189.18792497433924</v>
          </cell>
          <cell r="N58">
            <v>186.6527682938445</v>
          </cell>
          <cell r="O58">
            <v>184.22587530935451</v>
          </cell>
          <cell r="P58">
            <v>182.70808580457333</v>
          </cell>
          <cell r="Q58">
            <v>179.02103087608961</v>
          </cell>
        </row>
        <row r="59">
          <cell r="B59">
            <v>197.40416293037464</v>
          </cell>
          <cell r="C59">
            <v>191.84652593656796</v>
          </cell>
          <cell r="D59">
            <v>190.14057109530151</v>
          </cell>
          <cell r="E59">
            <v>188.29443206185593</v>
          </cell>
          <cell r="F59">
            <v>184.23643530821948</v>
          </cell>
          <cell r="G59">
            <v>182.97464176446033</v>
          </cell>
          <cell r="H59">
            <v>182.33793458042732</v>
          </cell>
          <cell r="I59">
            <v>179.28133283235564</v>
          </cell>
          <cell r="J59">
            <v>175.60407731568668</v>
          </cell>
          <cell r="K59">
            <v>171.24223830391603</v>
          </cell>
          <cell r="L59">
            <v>170.19178492238666</v>
          </cell>
          <cell r="M59">
            <v>168.39953922974109</v>
          </cell>
          <cell r="N59">
            <v>165.3876332089088</v>
          </cell>
          <cell r="O59">
            <v>165.04525357322672</v>
          </cell>
          <cell r="P59">
            <v>164.21220909648272</v>
          </cell>
          <cell r="Q59">
            <v>164.3030652856587</v>
          </cell>
        </row>
        <row r="60">
          <cell r="B60">
            <v>193.62528035002148</v>
          </cell>
          <cell r="C60">
            <v>193.08182954395363</v>
          </cell>
          <cell r="D60">
            <v>194.40953356972852</v>
          </cell>
          <cell r="E60">
            <v>191.39132619555087</v>
          </cell>
          <cell r="F60">
            <v>190.87349770639349</v>
          </cell>
          <cell r="G60">
            <v>195.87559106508448</v>
          </cell>
          <cell r="H60">
            <v>196.04496162544277</v>
          </cell>
          <cell r="I60">
            <v>187.345438603296</v>
          </cell>
          <cell r="J60">
            <v>188.49203733607951</v>
          </cell>
          <cell r="K60">
            <v>186.33387181715727</v>
          </cell>
          <cell r="L60">
            <v>179.68595445641918</v>
          </cell>
          <cell r="M60">
            <v>190.55142772029134</v>
          </cell>
          <cell r="N60">
            <v>190.00487512129422</v>
          </cell>
          <cell r="O60">
            <v>193.02199638272316</v>
          </cell>
          <cell r="P60">
            <v>189.90886802188058</v>
          </cell>
          <cell r="Q60">
            <v>185.29307437647097</v>
          </cell>
        </row>
        <row r="61">
          <cell r="B61">
            <v>182.65190458375028</v>
          </cell>
          <cell r="C61">
            <v>180.5022787993675</v>
          </cell>
          <cell r="D61">
            <v>180.06338247108917</v>
          </cell>
          <cell r="E61">
            <v>180.08490702706854</v>
          </cell>
          <cell r="F61">
            <v>181.3847019536</v>
          </cell>
          <cell r="G61">
            <v>182.27687014440676</v>
          </cell>
          <cell r="H61">
            <v>179.40770421121508</v>
          </cell>
          <cell r="I61">
            <v>180.53074757084025</v>
          </cell>
          <cell r="J61">
            <v>173.83010454519794</v>
          </cell>
          <cell r="K61">
            <v>168.17575967288079</v>
          </cell>
          <cell r="L61">
            <v>162.79221700221163</v>
          </cell>
          <cell r="M61">
            <v>160.14864072613938</v>
          </cell>
          <cell r="N61">
            <v>156.48851798368517</v>
          </cell>
          <cell r="O61">
            <v>152.85787672670892</v>
          </cell>
          <cell r="P61">
            <v>149.37077147819105</v>
          </cell>
          <cell r="Q61">
            <v>148.47779245736893</v>
          </cell>
        </row>
        <row r="62">
          <cell r="B62" t="str">
            <v/>
          </cell>
          <cell r="C62" t="str">
            <v/>
          </cell>
          <cell r="D62" t="str">
            <v/>
          </cell>
          <cell r="E62" t="str">
            <v/>
          </cell>
          <cell r="F62" t="str">
            <v/>
          </cell>
          <cell r="G62" t="str">
            <v/>
          </cell>
          <cell r="H62" t="str">
            <v/>
          </cell>
          <cell r="I62" t="str">
            <v/>
          </cell>
          <cell r="J62">
            <v>66.026037852658007</v>
          </cell>
          <cell r="K62">
            <v>67.817309426689249</v>
          </cell>
          <cell r="L62">
            <v>73.697625923253767</v>
          </cell>
          <cell r="M62">
            <v>66.095956367630805</v>
          </cell>
          <cell r="N62">
            <v>75.802095342575086</v>
          </cell>
          <cell r="O62">
            <v>77.964494073229716</v>
          </cell>
          <cell r="P62">
            <v>77.00136277182142</v>
          </cell>
          <cell r="Q62">
            <v>70.797263788116652</v>
          </cell>
        </row>
        <row r="64">
          <cell r="B64">
            <v>1778.501700320096</v>
          </cell>
          <cell r="C64">
            <v>1758.3045322330192</v>
          </cell>
          <cell r="D64">
            <v>1744.8056073439159</v>
          </cell>
          <cell r="E64">
            <v>1737.1719477100944</v>
          </cell>
          <cell r="F64">
            <v>1721.5321715552382</v>
          </cell>
          <cell r="G64">
            <v>1693.4724955662261</v>
          </cell>
          <cell r="H64">
            <v>1667.5434856451868</v>
          </cell>
          <cell r="I64">
            <v>1636.5363129201271</v>
          </cell>
          <cell r="J64">
            <v>1609.40803007255</v>
          </cell>
          <cell r="K64">
            <v>1584.2358851540744</v>
          </cell>
          <cell r="L64">
            <v>1570.3835436479922</v>
          </cell>
          <cell r="M64">
            <v>1544.9889061228776</v>
          </cell>
          <cell r="N64">
            <v>1526.5084234127023</v>
          </cell>
          <cell r="O64">
            <v>1515.8578290551297</v>
          </cell>
          <cell r="P64">
            <v>1503.7186525533816</v>
          </cell>
          <cell r="Q64">
            <v>1500.5469953846002</v>
          </cell>
        </row>
        <row r="65">
          <cell r="B65">
            <v>565.79127735612053</v>
          </cell>
          <cell r="C65">
            <v>563.27786723187512</v>
          </cell>
          <cell r="D65">
            <v>560.81705534222556</v>
          </cell>
          <cell r="E65">
            <v>562.47810645633285</v>
          </cell>
          <cell r="F65">
            <v>562.461055791136</v>
          </cell>
          <cell r="G65">
            <v>561.73861737472998</v>
          </cell>
          <cell r="H65">
            <v>560.8936821705222</v>
          </cell>
          <cell r="I65">
            <v>553.31879439246279</v>
          </cell>
          <cell r="J65">
            <v>543.60909117515598</v>
          </cell>
          <cell r="K65">
            <v>536.12258546423277</v>
          </cell>
          <cell r="L65">
            <v>523.35193719954111</v>
          </cell>
          <cell r="M65">
            <v>516.37210104544022</v>
          </cell>
          <cell r="N65">
            <v>514.02561097494277</v>
          </cell>
          <cell r="O65">
            <v>498.50036451193461</v>
          </cell>
          <cell r="P65">
            <v>493.513218531723</v>
          </cell>
          <cell r="Q65">
            <v>491.42407874610558</v>
          </cell>
        </row>
        <row r="66">
          <cell r="B66">
            <v>1803.802997865944</v>
          </cell>
          <cell r="C66">
            <v>1784.7810893600383</v>
          </cell>
          <cell r="D66">
            <v>1771.2818990795836</v>
          </cell>
          <cell r="E66">
            <v>1762.6859154400588</v>
          </cell>
          <cell r="F66">
            <v>1745.9785972661484</v>
          </cell>
          <cell r="G66">
            <v>1719.1633490413496</v>
          </cell>
          <cell r="H66">
            <v>1694.2222419983634</v>
          </cell>
          <cell r="I66">
            <v>1662.4236829547472</v>
          </cell>
          <cell r="J66">
            <v>1637.0532782741263</v>
          </cell>
          <cell r="K66">
            <v>1613.5212020087311</v>
          </cell>
          <cell r="L66">
            <v>1600.9135588622999</v>
          </cell>
          <cell r="M66">
            <v>1580.9881391365429</v>
          </cell>
          <cell r="N66">
            <v>1562.5111821946189</v>
          </cell>
          <cell r="O66">
            <v>1554.6273809137988</v>
          </cell>
          <cell r="P66">
            <v>1543.2286814175143</v>
          </cell>
          <cell r="Q66">
            <v>1543.2847483511107</v>
          </cell>
        </row>
        <row r="67">
          <cell r="B67">
            <v>1200.5214490274841</v>
          </cell>
          <cell r="C67">
            <v>1199.5523341546152</v>
          </cell>
          <cell r="D67">
            <v>1201.6980340344066</v>
          </cell>
          <cell r="E67">
            <v>1202.3349324386177</v>
          </cell>
          <cell r="F67">
            <v>1171.1248107030233</v>
          </cell>
          <cell r="G67">
            <v>1169.3297123712043</v>
          </cell>
          <cell r="H67">
            <v>1168.1216751575773</v>
          </cell>
          <cell r="I67">
            <v>1167.0302565662541</v>
          </cell>
          <cell r="J67">
            <v>1166.6058205501804</v>
          </cell>
          <cell r="K67">
            <v>1164.4817916376601</v>
          </cell>
          <cell r="L67">
            <v>1165.0182829681501</v>
          </cell>
          <cell r="M67">
            <v>1165.0895658882769</v>
          </cell>
          <cell r="N67">
            <v>1166.3005192541493</v>
          </cell>
          <cell r="O67">
            <v>1167.3998604844246</v>
          </cell>
          <cell r="P67">
            <v>1168.2927962158633</v>
          </cell>
          <cell r="Q67">
            <v>1169.2539845343883</v>
          </cell>
        </row>
        <row r="68">
          <cell r="B68">
            <v>1096.6412976005149</v>
          </cell>
          <cell r="C68">
            <v>1075.6828612491699</v>
          </cell>
          <cell r="D68">
            <v>1026.2752818713993</v>
          </cell>
          <cell r="E68">
            <v>1092.9560728746096</v>
          </cell>
          <cell r="F68">
            <v>1123.7705119401337</v>
          </cell>
          <cell r="G68">
            <v>1052.5614025841137</v>
          </cell>
          <cell r="H68">
            <v>1065.4577447059444</v>
          </cell>
          <cell r="I68">
            <v>1059.8260478335378</v>
          </cell>
          <cell r="J68">
            <v>977.71452411311634</v>
          </cell>
          <cell r="K68">
            <v>971.90794284233789</v>
          </cell>
          <cell r="L68">
            <v>983.09979621365062</v>
          </cell>
          <cell r="M68">
            <v>904.85319647523249</v>
          </cell>
          <cell r="N68">
            <v>951.24404509782028</v>
          </cell>
          <cell r="O68">
            <v>951.07449833175599</v>
          </cell>
          <cell r="P68">
            <v>927.0537056130305</v>
          </cell>
          <cell r="Q68">
            <v>1022.3211580783113</v>
          </cell>
        </row>
        <row r="71">
          <cell r="B71">
            <v>270.11034505128373</v>
          </cell>
          <cell r="C71">
            <v>264.84334758360734</v>
          </cell>
          <cell r="D71">
            <v>262.50866725491358</v>
          </cell>
          <cell r="E71">
            <v>259.52972322027688</v>
          </cell>
          <cell r="F71">
            <v>255.87927553605965</v>
          </cell>
          <cell r="G71">
            <v>253.06434292719644</v>
          </cell>
          <cell r="H71">
            <v>249.33146375936673</v>
          </cell>
          <cell r="I71">
            <v>244.67199025939544</v>
          </cell>
          <cell r="J71">
            <v>239.78675320474048</v>
          </cell>
          <cell r="K71">
            <v>235.26276616230922</v>
          </cell>
          <cell r="L71">
            <v>232.72237912995402</v>
          </cell>
          <cell r="M71">
            <v>230.4471628634339</v>
          </cell>
          <cell r="N71">
            <v>228.25695883940358</v>
          </cell>
          <cell r="O71">
            <v>225.97516820413625</v>
          </cell>
          <cell r="P71">
            <v>222.62988935057106</v>
          </cell>
          <cell r="Q71">
            <v>221.29396183953185</v>
          </cell>
        </row>
        <row r="72">
          <cell r="B72">
            <v>265.99820379285092</v>
          </cell>
          <cell r="C72">
            <v>263.24863713369677</v>
          </cell>
          <cell r="D72">
            <v>261.76258921517848</v>
          </cell>
          <cell r="E72">
            <v>259.32762994970739</v>
          </cell>
          <cell r="F72">
            <v>256.96295501030932</v>
          </cell>
          <cell r="G72">
            <v>255.0360906331743</v>
          </cell>
          <cell r="H72">
            <v>251.93931202093461</v>
          </cell>
          <cell r="I72">
            <v>249.47757251523782</v>
          </cell>
          <cell r="J72">
            <v>242.3849275214836</v>
          </cell>
          <cell r="K72">
            <v>237.83641014217739</v>
          </cell>
          <cell r="L72">
            <v>231.53898621429499</v>
          </cell>
          <cell r="M72">
            <v>228.59754078655737</v>
          </cell>
          <cell r="N72">
            <v>226.08130732213783</v>
          </cell>
          <cell r="O72">
            <v>222.86083110158788</v>
          </cell>
          <cell r="P72">
            <v>220.37781153978176</v>
          </cell>
          <cell r="Q72">
            <v>217.25676560795804</v>
          </cell>
        </row>
        <row r="73">
          <cell r="B73">
            <v>270.77250688683131</v>
          </cell>
          <cell r="C73">
            <v>265.02174014254086</v>
          </cell>
          <cell r="D73">
            <v>262.56222087904723</v>
          </cell>
          <cell r="E73">
            <v>259.51195452663109</v>
          </cell>
          <cell r="F73">
            <v>255.70210906895329</v>
          </cell>
          <cell r="G73">
            <v>252.81723327281293</v>
          </cell>
          <cell r="H73">
            <v>249.05488467090507</v>
          </cell>
          <cell r="I73">
            <v>244.22343962948887</v>
          </cell>
          <cell r="J73">
            <v>239.52504414846555</v>
          </cell>
          <cell r="K73">
            <v>235.03154059863306</v>
          </cell>
          <cell r="L73">
            <v>232.79458382864101</v>
          </cell>
          <cell r="M73">
            <v>230.55808327469796</v>
          </cell>
          <cell r="N73">
            <v>228.42469912733605</v>
          </cell>
          <cell r="O73">
            <v>226.22342898625939</v>
          </cell>
          <cell r="P73">
            <v>222.86765742695502</v>
          </cell>
          <cell r="Q73">
            <v>221.65799894739507</v>
          </cell>
        </row>
        <row r="74">
          <cell r="B74">
            <v>301.46734712521391</v>
          </cell>
          <cell r="C74">
            <v>291.57025452399211</v>
          </cell>
          <cell r="D74">
            <v>279.97038699468226</v>
          </cell>
          <cell r="E74">
            <v>274.16008726513274</v>
          </cell>
          <cell r="F74">
            <v>272.63665329706419</v>
          </cell>
          <cell r="G74">
            <v>268.23707730827653</v>
          </cell>
          <cell r="H74">
            <v>262.73025605851399</v>
          </cell>
          <cell r="I74">
            <v>259.9378012995964</v>
          </cell>
          <cell r="J74">
            <v>257.68111517103449</v>
          </cell>
          <cell r="K74">
            <v>254.09853464482384</v>
          </cell>
          <cell r="L74">
            <v>252.06578944276836</v>
          </cell>
          <cell r="M74">
            <v>250.8310978445148</v>
          </cell>
          <cell r="N74">
            <v>250.43945297023319</v>
          </cell>
          <cell r="O74">
            <v>250.4259184724915</v>
          </cell>
          <cell r="P74">
            <v>246.87292532836565</v>
          </cell>
          <cell r="Q74">
            <v>246.23874991291765</v>
          </cell>
        </row>
        <row r="75">
          <cell r="B75">
            <v>244.1040421484667</v>
          </cell>
          <cell r="C75">
            <v>238.28127696804171</v>
          </cell>
          <cell r="D75">
            <v>233.29126379413123</v>
          </cell>
          <cell r="E75">
            <v>229.14967608785844</v>
          </cell>
          <cell r="F75">
            <v>226.66073339717235</v>
          </cell>
          <cell r="G75">
            <v>224.26147522397358</v>
          </cell>
          <cell r="H75">
            <v>221.53763552950386</v>
          </cell>
          <cell r="I75">
            <v>220.98818196746774</v>
          </cell>
          <cell r="J75">
            <v>216.01900105052988</v>
          </cell>
          <cell r="K75">
            <v>210.24117842346908</v>
          </cell>
          <cell r="L75">
            <v>200.36354737325576</v>
          </cell>
          <cell r="M75">
            <v>198.12590572355231</v>
          </cell>
          <cell r="N75">
            <v>190.58284936594998</v>
          </cell>
          <cell r="O75">
            <v>188.92364448953214</v>
          </cell>
          <cell r="P75">
            <v>186.50948857614168</v>
          </cell>
          <cell r="Q75">
            <v>190.1021940449881</v>
          </cell>
        </row>
        <row r="77">
          <cell r="B77">
            <v>1445.0515452916286</v>
          </cell>
          <cell r="C77">
            <v>1441.4791557325436</v>
          </cell>
          <cell r="D77">
            <v>1427.3267842887717</v>
          </cell>
          <cell r="E77">
            <v>1449.6936809878664</v>
          </cell>
          <cell r="F77">
            <v>1394.6961626126199</v>
          </cell>
          <cell r="G77">
            <v>1392.4043116865171</v>
          </cell>
          <cell r="H77">
            <v>1392.3939744569286</v>
          </cell>
          <cell r="I77">
            <v>1377.9157975481239</v>
          </cell>
          <cell r="J77">
            <v>1353.2170351149591</v>
          </cell>
          <cell r="K77">
            <v>1361.69041144691</v>
          </cell>
          <cell r="L77">
            <v>1383.5162806682849</v>
          </cell>
          <cell r="M77">
            <v>1356.6928938479837</v>
          </cell>
          <cell r="N77">
            <v>1350.7191211324944</v>
          </cell>
          <cell r="O77">
            <v>1324.6877983736501</v>
          </cell>
          <cell r="P77">
            <v>1291.7824346275033</v>
          </cell>
          <cell r="Q77">
            <v>1288.2289339057036</v>
          </cell>
        </row>
        <row r="78">
          <cell r="B78">
            <v>1373.6416827751564</v>
          </cell>
          <cell r="C78">
            <v>1383.2951252440857</v>
          </cell>
          <cell r="D78">
            <v>1368.2176119644921</v>
          </cell>
          <cell r="E78">
            <v>1382.1628856662342</v>
          </cell>
          <cell r="F78">
            <v>1358.2221735811468</v>
          </cell>
          <cell r="G78">
            <v>1357.745718964436</v>
          </cell>
          <cell r="H78">
            <v>1350.1799021840923</v>
          </cell>
          <cell r="I78">
            <v>1348.2599118005369</v>
          </cell>
          <cell r="J78">
            <v>1330.4002700075612</v>
          </cell>
          <cell r="K78">
            <v>1335.9063089421686</v>
          </cell>
          <cell r="L78">
            <v>1332.1952192815863</v>
          </cell>
          <cell r="M78">
            <v>1304.3766206657513</v>
          </cell>
          <cell r="N78">
            <v>1283.0290789966896</v>
          </cell>
          <cell r="O78">
            <v>1255.8605037871607</v>
          </cell>
          <cell r="P78">
            <v>1248.5573557740602</v>
          </cell>
          <cell r="Q78">
            <v>1234.721262884902</v>
          </cell>
        </row>
        <row r="79">
          <cell r="B79">
            <v>1713.8454611933685</v>
          </cell>
          <cell r="C79">
            <v>1652.7496973576667</v>
          </cell>
          <cell r="D79">
            <v>1635.8153074856771</v>
          </cell>
          <cell r="E79">
            <v>1687.4824496584567</v>
          </cell>
          <cell r="F79">
            <v>1512.5609305268479</v>
          </cell>
          <cell r="G79">
            <v>1503.4945145879633</v>
          </cell>
          <cell r="H79">
            <v>1523.2792920506804</v>
          </cell>
          <cell r="I79">
            <v>1470.291937999709</v>
          </cell>
          <cell r="J79">
            <v>1422.951655320602</v>
          </cell>
          <cell r="K79">
            <v>1443.306697302251</v>
          </cell>
          <cell r="L79">
            <v>1539.6723011426498</v>
          </cell>
          <cell r="M79">
            <v>1516.3135348131577</v>
          </cell>
          <cell r="N79">
            <v>1545.8526345187408</v>
          </cell>
          <cell r="O79">
            <v>1512.2014257173812</v>
          </cell>
          <cell r="P79">
            <v>1410.2779815398335</v>
          </cell>
          <cell r="Q79">
            <v>1435.6365485442966</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ur-lex.europa.eu/legal-content/EN/TXT/?uri=CELEX:52017SC0366" TargetMode="External"/><Relationship Id="rId2" Type="http://schemas.openxmlformats.org/officeDocument/2006/relationships/hyperlink" Target="https://ec.europa.eu/jrc/en/potencia/jrc-idees" TargetMode="External"/><Relationship Id="rId1" Type="http://schemas.openxmlformats.org/officeDocument/2006/relationships/hyperlink" Target="https://appsso.eurostat.ec.europa.eu/nui/show.do?dataset=sbs_na_1a_se_r2&amp;lang=en"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ur-lex.europa.eu/legal-content/EN/TXT/?uri=CELEX:52017SC036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s://ec.europa.eu/transport/sites/transport/files/2016-09-26-pax-transport-taxi-hirecar-w-driver-ridesharing-final-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workbookViewId="0">
      <selection activeCell="F25" sqref="F25"/>
    </sheetView>
  </sheetViews>
  <sheetFormatPr defaultColWidth="9.1328125" defaultRowHeight="14.25" x14ac:dyDescent="0.45"/>
  <cols>
    <col min="1" max="1" width="10.1328125" customWidth="1"/>
    <col min="2" max="2" width="100.73046875" customWidth="1"/>
  </cols>
  <sheetData>
    <row r="1" spans="1:2" x14ac:dyDescent="0.45">
      <c r="A1" s="1" t="s">
        <v>48</v>
      </c>
    </row>
    <row r="2" spans="1:2" x14ac:dyDescent="0.45">
      <c r="A2" s="1"/>
    </row>
    <row r="3" spans="1:2" x14ac:dyDescent="0.45">
      <c r="A3" s="1" t="s">
        <v>30</v>
      </c>
      <c r="B3" s="2" t="s">
        <v>41</v>
      </c>
    </row>
    <row r="4" spans="1:2" x14ac:dyDescent="0.45">
      <c r="A4" s="1"/>
      <c r="B4" t="s">
        <v>293</v>
      </c>
    </row>
    <row r="5" spans="1:2" x14ac:dyDescent="0.45">
      <c r="A5" s="1"/>
      <c r="B5" s="5">
        <v>2015</v>
      </c>
    </row>
    <row r="6" spans="1:2" x14ac:dyDescent="0.45">
      <c r="A6" s="1"/>
      <c r="B6" t="s">
        <v>294</v>
      </c>
    </row>
    <row r="7" spans="1:2" x14ac:dyDescent="0.45">
      <c r="A7" s="1"/>
      <c r="B7" s="7" t="s">
        <v>295</v>
      </c>
    </row>
    <row r="9" spans="1:2" x14ac:dyDescent="0.45">
      <c r="B9" s="2" t="s">
        <v>296</v>
      </c>
    </row>
    <row r="10" spans="1:2" x14ac:dyDescent="0.45">
      <c r="B10" t="s">
        <v>299</v>
      </c>
    </row>
    <row r="11" spans="1:2" x14ac:dyDescent="0.45">
      <c r="B11" s="5" t="s">
        <v>298</v>
      </c>
    </row>
    <row r="12" spans="1:2" x14ac:dyDescent="0.45">
      <c r="B12" t="s">
        <v>297</v>
      </c>
    </row>
    <row r="13" spans="1:2" x14ac:dyDescent="0.45">
      <c r="B13" s="7" t="s">
        <v>105</v>
      </c>
    </row>
    <row r="14" spans="1:2" ht="42.75" x14ac:dyDescent="0.45">
      <c r="B14" s="43" t="s">
        <v>106</v>
      </c>
    </row>
    <row r="16" spans="1:2" x14ac:dyDescent="0.45">
      <c r="B16" s="2" t="s">
        <v>292</v>
      </c>
    </row>
    <row r="17" spans="1:2" x14ac:dyDescent="0.45">
      <c r="B17" t="s">
        <v>197</v>
      </c>
    </row>
    <row r="18" spans="1:2" x14ac:dyDescent="0.45">
      <c r="B18" s="5">
        <v>2015</v>
      </c>
    </row>
    <row r="19" spans="1:2" x14ac:dyDescent="0.45">
      <c r="B19" t="s">
        <v>193</v>
      </c>
    </row>
    <row r="20" spans="1:2" x14ac:dyDescent="0.45">
      <c r="B20" s="7" t="s">
        <v>291</v>
      </c>
    </row>
    <row r="21" spans="1:2" x14ac:dyDescent="0.45">
      <c r="B21" t="s">
        <v>290</v>
      </c>
    </row>
    <row r="24" spans="1:2" x14ac:dyDescent="0.45">
      <c r="A24" s="1" t="s">
        <v>47</v>
      </c>
    </row>
    <row r="27" spans="1:2" x14ac:dyDescent="0.45">
      <c r="A27" s="1" t="s">
        <v>63</v>
      </c>
    </row>
    <row r="28" spans="1:2" x14ac:dyDescent="0.45">
      <c r="A28" t="s">
        <v>57</v>
      </c>
    </row>
    <row r="29" spans="1:2" x14ac:dyDescent="0.45">
      <c r="A29" t="s">
        <v>58</v>
      </c>
    </row>
    <row r="30" spans="1:2" x14ac:dyDescent="0.45">
      <c r="A30" t="s">
        <v>59</v>
      </c>
    </row>
    <row r="31" spans="1:2" x14ac:dyDescent="0.45">
      <c r="A31" s="1" t="s">
        <v>60</v>
      </c>
    </row>
    <row r="32" spans="1:2" x14ac:dyDescent="0.45">
      <c r="A32" t="s">
        <v>61</v>
      </c>
    </row>
    <row r="33" spans="1:1" x14ac:dyDescent="0.45">
      <c r="A33" t="s">
        <v>62</v>
      </c>
    </row>
    <row r="36" spans="1:1" x14ac:dyDescent="0.45">
      <c r="A36" t="s">
        <v>76</v>
      </c>
    </row>
    <row r="37" spans="1:1" x14ac:dyDescent="0.45">
      <c r="A37" t="s">
        <v>77</v>
      </c>
    </row>
    <row r="38" spans="1:1" x14ac:dyDescent="0.45">
      <c r="A38" t="s">
        <v>78</v>
      </c>
    </row>
  </sheetData>
  <hyperlinks>
    <hyperlink ref="B20" r:id="rId1" xr:uid="{9E794981-0F4A-4BBE-AAFD-726D1CED15EF}"/>
    <hyperlink ref="B7" r:id="rId2" xr:uid="{0C7E5307-7D1C-4FD4-84FA-4E517FB2A242}"/>
    <hyperlink ref="B13" r:id="rId3" xr:uid="{62F2AC35-A698-452C-8F0D-4B6B8AA4316E}"/>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F2" sqref="F2"/>
    </sheetView>
  </sheetViews>
  <sheetFormatPr defaultColWidth="9.1328125" defaultRowHeight="14.25" x14ac:dyDescent="0.45"/>
  <cols>
    <col min="1" max="1" width="24" customWidth="1"/>
    <col min="2" max="2" width="51.3984375" customWidth="1"/>
    <col min="3" max="4" width="16.3984375" customWidth="1"/>
    <col min="5" max="5" width="16.86328125" customWidth="1"/>
    <col min="6" max="6" width="65.73046875" customWidth="1"/>
  </cols>
  <sheetData>
    <row r="1" spans="1:6" s="43" customFormat="1" ht="28.9" thickBot="1" x14ac:dyDescent="0.5">
      <c r="A1" s="37" t="s">
        <v>1</v>
      </c>
      <c r="B1" s="38" t="s">
        <v>13</v>
      </c>
      <c r="C1" s="39" t="s">
        <v>22</v>
      </c>
      <c r="D1" s="40" t="s">
        <v>23</v>
      </c>
      <c r="E1" s="41" t="s">
        <v>24</v>
      </c>
      <c r="F1" s="42" t="s">
        <v>46</v>
      </c>
    </row>
    <row r="2" spans="1:6" ht="142.5" x14ac:dyDescent="0.45">
      <c r="A2" s="11" t="s">
        <v>0</v>
      </c>
      <c r="B2" s="8" t="s">
        <v>2</v>
      </c>
      <c r="C2" s="17">
        <v>3.4000000000000002E-2</v>
      </c>
      <c r="D2" s="18">
        <v>1.23E-3</v>
      </c>
      <c r="E2" s="19">
        <f>1-C2-D2</f>
        <v>0.96477000000000002</v>
      </c>
      <c r="F2" s="12" t="s">
        <v>223</v>
      </c>
    </row>
    <row r="3" spans="1:6" ht="71.25" x14ac:dyDescent="0.45">
      <c r="A3" s="11" t="s">
        <v>14</v>
      </c>
      <c r="B3" s="8" t="s">
        <v>5</v>
      </c>
      <c r="C3" s="20">
        <v>0.35799999999999998</v>
      </c>
      <c r="D3" s="10">
        <f>1-C3</f>
        <v>0.64200000000000002</v>
      </c>
      <c r="E3" s="21">
        <v>0</v>
      </c>
      <c r="F3" s="12" t="s">
        <v>222</v>
      </c>
    </row>
    <row r="4" spans="1:6" x14ac:dyDescent="0.45">
      <c r="A4" s="11" t="s">
        <v>16</v>
      </c>
      <c r="B4" s="8" t="s">
        <v>7</v>
      </c>
      <c r="C4" s="22">
        <v>0</v>
      </c>
      <c r="D4" s="9">
        <v>1</v>
      </c>
      <c r="E4" s="21">
        <v>0</v>
      </c>
      <c r="F4" s="12" t="s">
        <v>37</v>
      </c>
    </row>
    <row r="5" spans="1:6" ht="28.5" x14ac:dyDescent="0.45">
      <c r="A5" s="11" t="s">
        <v>18</v>
      </c>
      <c r="B5" s="8" t="s">
        <v>9</v>
      </c>
      <c r="C5" s="22">
        <v>1</v>
      </c>
      <c r="D5" s="9">
        <v>0</v>
      </c>
      <c r="E5" s="21">
        <v>0</v>
      </c>
      <c r="F5" s="12" t="s">
        <v>33</v>
      </c>
    </row>
    <row r="6" spans="1:6" x14ac:dyDescent="0.45">
      <c r="A6" s="24" t="s">
        <v>20</v>
      </c>
      <c r="B6" s="25" t="s">
        <v>11</v>
      </c>
      <c r="C6" s="26">
        <v>0</v>
      </c>
      <c r="D6" s="27">
        <v>0</v>
      </c>
      <c r="E6" s="28">
        <v>1</v>
      </c>
      <c r="F6" s="29" t="s">
        <v>35</v>
      </c>
    </row>
    <row r="7" spans="1:6" ht="14.65" thickBot="1" x14ac:dyDescent="0.5">
      <c r="A7" s="13" t="s">
        <v>42</v>
      </c>
      <c r="B7" s="14" t="s">
        <v>43</v>
      </c>
      <c r="C7" s="26">
        <v>0</v>
      </c>
      <c r="D7" s="15">
        <v>0</v>
      </c>
      <c r="E7" s="28">
        <v>1</v>
      </c>
      <c r="F7" s="29" t="s">
        <v>192</v>
      </c>
    </row>
    <row r="8" spans="1:6" ht="71.25" x14ac:dyDescent="0.45">
      <c r="A8" s="30" t="s">
        <v>3</v>
      </c>
      <c r="B8" s="31" t="s">
        <v>4</v>
      </c>
      <c r="C8" s="17">
        <v>2.8000000000000001E-2</v>
      </c>
      <c r="D8" s="17">
        <f>1-C8</f>
        <v>0.97199999999999998</v>
      </c>
      <c r="E8" s="23">
        <v>0</v>
      </c>
      <c r="F8" s="32" t="s">
        <v>40</v>
      </c>
    </row>
    <row r="9" spans="1:6" ht="28.5" x14ac:dyDescent="0.45">
      <c r="A9" s="11" t="s">
        <v>15</v>
      </c>
      <c r="B9" s="8" t="s">
        <v>6</v>
      </c>
      <c r="C9" s="20">
        <f>0.064</f>
        <v>6.4000000000000001E-2</v>
      </c>
      <c r="D9" s="10">
        <f>1-C9</f>
        <v>0.93599999999999994</v>
      </c>
      <c r="E9" s="21">
        <v>0</v>
      </c>
      <c r="F9" s="12" t="s">
        <v>39</v>
      </c>
    </row>
    <row r="10" spans="1:6" x14ac:dyDescent="0.45">
      <c r="A10" s="11" t="s">
        <v>17</v>
      </c>
      <c r="B10" s="8" t="s">
        <v>8</v>
      </c>
      <c r="C10" s="22">
        <v>0</v>
      </c>
      <c r="D10" s="9">
        <v>1</v>
      </c>
      <c r="E10" s="21">
        <v>0</v>
      </c>
      <c r="F10" s="12" t="s">
        <v>38</v>
      </c>
    </row>
    <row r="11" spans="1:6" x14ac:dyDescent="0.45">
      <c r="A11" s="11" t="s">
        <v>19</v>
      </c>
      <c r="B11" s="8" t="s">
        <v>10</v>
      </c>
      <c r="C11" s="22">
        <v>0</v>
      </c>
      <c r="D11" s="9">
        <v>1</v>
      </c>
      <c r="E11" s="21">
        <v>0</v>
      </c>
      <c r="F11" s="12" t="s">
        <v>34</v>
      </c>
    </row>
    <row r="12" spans="1:6" x14ac:dyDescent="0.45">
      <c r="A12" s="24" t="s">
        <v>21</v>
      </c>
      <c r="B12" s="25" t="s">
        <v>12</v>
      </c>
      <c r="C12" s="26">
        <v>0</v>
      </c>
      <c r="D12" s="27">
        <v>1</v>
      </c>
      <c r="E12" s="28">
        <v>0</v>
      </c>
      <c r="F12" s="29" t="s">
        <v>36</v>
      </c>
    </row>
    <row r="13" spans="1:6" ht="14.65" thickBot="1" x14ac:dyDescent="0.5">
      <c r="A13" s="33" t="s">
        <v>44</v>
      </c>
      <c r="B13" s="34" t="s">
        <v>45</v>
      </c>
      <c r="C13" s="33"/>
      <c r="D13" s="34"/>
      <c r="E13" s="35"/>
      <c r="F13" s="16"/>
    </row>
    <row r="15" spans="1:6" x14ac:dyDescent="0.45">
      <c r="A15" s="3" t="s">
        <v>25</v>
      </c>
    </row>
    <row r="16" spans="1:6" x14ac:dyDescent="0.45">
      <c r="A16"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73D0-F702-4303-92D3-665D25BCDB10}">
  <sheetPr>
    <pageSetUpPr fitToPage="1"/>
  </sheetPr>
  <dimension ref="A1:T248"/>
  <sheetViews>
    <sheetView showGridLines="0" zoomScaleNormal="100" workbookViewId="0">
      <pane xSplit="1" ySplit="1" topLeftCell="B2" activePane="bottomRight" state="frozen"/>
      <selection activeCell="D1" sqref="D1"/>
      <selection pane="topRight" activeCell="D1" sqref="D1"/>
      <selection pane="bottomLeft" activeCell="D1" sqref="D1"/>
      <selection pane="bottomRight" activeCell="A3" sqref="A3"/>
    </sheetView>
  </sheetViews>
  <sheetFormatPr defaultColWidth="9.1328125" defaultRowHeight="11.45" customHeight="1" x14ac:dyDescent="0.45"/>
  <cols>
    <col min="1" max="1" width="50.73046875" style="121" customWidth="1"/>
    <col min="2" max="17" width="10.73046875" style="134" customWidth="1"/>
    <col min="18" max="16384" width="9.1328125" style="121"/>
  </cols>
  <sheetData>
    <row r="1" spans="1:17" ht="13.5" customHeight="1" x14ac:dyDescent="0.45">
      <c r="A1" s="119" t="s">
        <v>224</v>
      </c>
      <c r="B1" s="120">
        <v>2000</v>
      </c>
      <c r="C1" s="120">
        <v>2001</v>
      </c>
      <c r="D1" s="120">
        <v>2002</v>
      </c>
      <c r="E1" s="120">
        <v>2003</v>
      </c>
      <c r="F1" s="120">
        <v>2004</v>
      </c>
      <c r="G1" s="120">
        <v>2005</v>
      </c>
      <c r="H1" s="120">
        <v>2006</v>
      </c>
      <c r="I1" s="120">
        <v>2007</v>
      </c>
      <c r="J1" s="120">
        <v>2008</v>
      </c>
      <c r="K1" s="120">
        <v>2009</v>
      </c>
      <c r="L1" s="120">
        <v>2010</v>
      </c>
      <c r="M1" s="120">
        <v>2011</v>
      </c>
      <c r="N1" s="120">
        <v>2012</v>
      </c>
      <c r="O1" s="120">
        <v>2013</v>
      </c>
      <c r="P1" s="120">
        <v>2014</v>
      </c>
      <c r="Q1" s="120">
        <v>2015</v>
      </c>
    </row>
    <row r="3" spans="1:17" ht="11.45" customHeight="1" x14ac:dyDescent="0.45">
      <c r="A3" s="122" t="s">
        <v>225</v>
      </c>
      <c r="B3" s="123">
        <f>[1]TrRoad_act!B57</f>
        <v>256144294.17904755</v>
      </c>
      <c r="C3" s="123">
        <f>[1]TrRoad_act!C57</f>
        <v>263427961.88082531</v>
      </c>
      <c r="D3" s="123">
        <f>[1]TrRoad_act!D57</f>
        <v>268820935.21092725</v>
      </c>
      <c r="E3" s="123">
        <f>[1]TrRoad_act!E57</f>
        <v>273658329.24138331</v>
      </c>
      <c r="F3" s="123">
        <f>[1]TrRoad_act!F57</f>
        <v>278404118.85675418</v>
      </c>
      <c r="G3" s="123">
        <f>[1]TrRoad_act!G57</f>
        <v>284589505.33850813</v>
      </c>
      <c r="H3" s="123">
        <f>[1]TrRoad_act!H57</f>
        <v>291258991.73345572</v>
      </c>
      <c r="I3" s="123">
        <f>[1]TrRoad_act!I57</f>
        <v>298753086.69491667</v>
      </c>
      <c r="J3" s="123">
        <f>[1]TrRoad_act!J57</f>
        <v>303748883.90327168</v>
      </c>
      <c r="K3" s="123">
        <f>[1]TrRoad_act!K57</f>
        <v>305611817.55668062</v>
      </c>
      <c r="L3" s="123">
        <f>[1]TrRoad_act!L57</f>
        <v>310156348.9660989</v>
      </c>
      <c r="M3" s="123">
        <f>[1]TrRoad_act!M57</f>
        <v>313582448.45298815</v>
      </c>
      <c r="N3" s="123">
        <f>[1]TrRoad_act!N57</f>
        <v>314987025.31172669</v>
      </c>
      <c r="O3" s="123">
        <f>[1]TrRoad_act!O57</f>
        <v>319608426.47037679</v>
      </c>
      <c r="P3" s="123">
        <f>[1]TrRoad_act!P57</f>
        <v>323509058.58149427</v>
      </c>
      <c r="Q3" s="123">
        <f>[1]TrRoad_act!Q57</f>
        <v>327835506.99146843</v>
      </c>
    </row>
    <row r="4" spans="1:17" ht="11.45" customHeight="1" x14ac:dyDescent="0.45">
      <c r="A4" s="124" t="s">
        <v>226</v>
      </c>
      <c r="B4" s="125">
        <f>[1]TrRoad_act!B58</f>
        <v>227942846</v>
      </c>
      <c r="C4" s="125">
        <f>[1]TrRoad_act!C58</f>
        <v>234377604</v>
      </c>
      <c r="D4" s="125">
        <f>[1]TrRoad_act!D58</f>
        <v>239280894</v>
      </c>
      <c r="E4" s="125">
        <f>[1]TrRoad_act!E58</f>
        <v>243548497</v>
      </c>
      <c r="F4" s="125">
        <f>[1]TrRoad_act!F58</f>
        <v>247577889</v>
      </c>
      <c r="G4" s="125">
        <f>[1]TrRoad_act!G58</f>
        <v>253066482</v>
      </c>
      <c r="H4" s="125">
        <f>[1]TrRoad_act!H58</f>
        <v>258973453</v>
      </c>
      <c r="I4" s="125">
        <f>[1]TrRoad_act!I58</f>
        <v>265190216</v>
      </c>
      <c r="J4" s="125">
        <f>[1]TrRoad_act!J58</f>
        <v>269860619</v>
      </c>
      <c r="K4" s="125">
        <f>[1]TrRoad_act!K58</f>
        <v>272113428</v>
      </c>
      <c r="L4" s="125">
        <f>[1]TrRoad_act!L58</f>
        <v>276529092</v>
      </c>
      <c r="M4" s="125">
        <f>[1]TrRoad_act!M58</f>
        <v>279812599</v>
      </c>
      <c r="N4" s="125">
        <f>[1]TrRoad_act!N58</f>
        <v>281549162</v>
      </c>
      <c r="O4" s="125">
        <f>[1]TrRoad_act!O58</f>
        <v>286000218</v>
      </c>
      <c r="P4" s="125">
        <f>[1]TrRoad_act!P58</f>
        <v>289308296</v>
      </c>
      <c r="Q4" s="125">
        <f>[1]TrRoad_act!Q58</f>
        <v>292751201</v>
      </c>
    </row>
    <row r="5" spans="1:17" ht="11.45" customHeight="1" x14ac:dyDescent="0.45">
      <c r="A5" s="126" t="s">
        <v>227</v>
      </c>
      <c r="B5" s="127">
        <f>[1]TrRoad_act!B59</f>
        <v>26679508</v>
      </c>
      <c r="C5" s="127">
        <f>[1]TrRoad_act!C59</f>
        <v>27609356</v>
      </c>
      <c r="D5" s="127">
        <f>[1]TrRoad_act!D59</f>
        <v>28647121</v>
      </c>
      <c r="E5" s="127">
        <f>[1]TrRoad_act!E59</f>
        <v>29429695</v>
      </c>
      <c r="F5" s="127">
        <f>[1]TrRoad_act!F59</f>
        <v>30192633</v>
      </c>
      <c r="G5" s="127">
        <f>[1]TrRoad_act!G59</f>
        <v>31273941</v>
      </c>
      <c r="H5" s="127">
        <f>[1]TrRoad_act!H59</f>
        <v>32303391</v>
      </c>
      <c r="I5" s="127">
        <f>[1]TrRoad_act!I59</f>
        <v>33513997</v>
      </c>
      <c r="J5" s="127">
        <f>[1]TrRoad_act!J59</f>
        <v>34753905</v>
      </c>
      <c r="K5" s="127">
        <f>[1]TrRoad_act!K59</f>
        <v>35320124</v>
      </c>
      <c r="L5" s="127">
        <f>[1]TrRoad_act!L59</f>
        <v>35884391</v>
      </c>
      <c r="M5" s="127">
        <f>[1]TrRoad_act!M59</f>
        <v>36307796</v>
      </c>
      <c r="N5" s="127">
        <f>[1]TrRoad_act!N59</f>
        <v>36013088</v>
      </c>
      <c r="O5" s="127">
        <f>[1]TrRoad_act!O59</f>
        <v>36192222</v>
      </c>
      <c r="P5" s="127">
        <f>[1]TrRoad_act!P59</f>
        <v>36564027</v>
      </c>
      <c r="Q5" s="127">
        <f>[1]TrRoad_act!Q59</f>
        <v>37036579</v>
      </c>
    </row>
    <row r="6" spans="1:17" ht="11.45" customHeight="1" x14ac:dyDescent="0.45">
      <c r="A6" s="128" t="s">
        <v>86</v>
      </c>
      <c r="B6" s="129">
        <f>[1]TrRoad_act!B60</f>
        <v>200599391</v>
      </c>
      <c r="C6" s="129">
        <f>[1]TrRoad_act!C60</f>
        <v>206096297</v>
      </c>
      <c r="D6" s="129">
        <f>[1]TrRoad_act!D60</f>
        <v>209967381</v>
      </c>
      <c r="E6" s="129">
        <f>[1]TrRoad_act!E60</f>
        <v>213447603</v>
      </c>
      <c r="F6" s="129">
        <f>[1]TrRoad_act!F60</f>
        <v>216710017</v>
      </c>
      <c r="G6" s="129">
        <f>[1]TrRoad_act!G60</f>
        <v>221125428</v>
      </c>
      <c r="H6" s="129">
        <f>[1]TrRoad_act!H60</f>
        <v>226000715</v>
      </c>
      <c r="I6" s="129">
        <f>[1]TrRoad_act!I60</f>
        <v>231005293</v>
      </c>
      <c r="J6" s="129">
        <f>[1]TrRoad_act!J60</f>
        <v>234426746</v>
      </c>
      <c r="K6" s="129">
        <f>[1]TrRoad_act!K60</f>
        <v>236114507</v>
      </c>
      <c r="L6" s="129">
        <f>[1]TrRoad_act!L60</f>
        <v>239968731</v>
      </c>
      <c r="M6" s="129">
        <f>[1]TrRoad_act!M60</f>
        <v>242827586</v>
      </c>
      <c r="N6" s="129">
        <f>[1]TrRoad_act!N60</f>
        <v>244863667</v>
      </c>
      <c r="O6" s="129">
        <f>[1]TrRoad_act!O60</f>
        <v>249130639</v>
      </c>
      <c r="P6" s="129">
        <f>[1]TrRoad_act!P60</f>
        <v>252056715</v>
      </c>
      <c r="Q6" s="129">
        <f>[1]TrRoad_act!Q60</f>
        <v>255004455</v>
      </c>
    </row>
    <row r="7" spans="1:17" ht="11.45" customHeight="1" x14ac:dyDescent="0.45">
      <c r="A7" s="130" t="s">
        <v>228</v>
      </c>
      <c r="B7" s="131">
        <f>[1]TrRoad_act!B61</f>
        <v>158855956</v>
      </c>
      <c r="C7" s="131">
        <f>[1]TrRoad_act!C61</f>
        <v>160086903</v>
      </c>
      <c r="D7" s="131">
        <f>[1]TrRoad_act!D61</f>
        <v>159210184</v>
      </c>
      <c r="E7" s="131">
        <f>[1]TrRoad_act!E61</f>
        <v>157556134</v>
      </c>
      <c r="F7" s="131">
        <f>[1]TrRoad_act!F61</f>
        <v>155284913</v>
      </c>
      <c r="G7" s="131">
        <f>[1]TrRoad_act!G61</f>
        <v>154388861</v>
      </c>
      <c r="H7" s="131">
        <f>[1]TrRoad_act!H61</f>
        <v>153000612</v>
      </c>
      <c r="I7" s="131">
        <f>[1]TrRoad_act!I61</f>
        <v>152669704</v>
      </c>
      <c r="J7" s="131">
        <f>[1]TrRoad_act!J61</f>
        <v>150364082</v>
      </c>
      <c r="K7" s="131">
        <f>[1]TrRoad_act!K61</f>
        <v>147365482</v>
      </c>
      <c r="L7" s="131">
        <f>[1]TrRoad_act!L61</f>
        <v>145998073</v>
      </c>
      <c r="M7" s="131">
        <f>[1]TrRoad_act!M61</f>
        <v>144080609</v>
      </c>
      <c r="N7" s="131">
        <f>[1]TrRoad_act!N61</f>
        <v>141772302</v>
      </c>
      <c r="O7" s="131">
        <f>[1]TrRoad_act!O61</f>
        <v>140845134</v>
      </c>
      <c r="P7" s="131">
        <f>[1]TrRoad_act!P61</f>
        <v>139854618</v>
      </c>
      <c r="Q7" s="131">
        <f>[1]TrRoad_act!Q61</f>
        <v>139055432</v>
      </c>
    </row>
    <row r="8" spans="1:17" ht="11.45" customHeight="1" x14ac:dyDescent="0.45">
      <c r="A8" s="130" t="s">
        <v>229</v>
      </c>
      <c r="B8" s="131">
        <f>[1]TrRoad_act!B62</f>
        <v>37724220</v>
      </c>
      <c r="C8" s="131">
        <f>[1]TrRoad_act!C62</f>
        <v>41413208</v>
      </c>
      <c r="D8" s="131">
        <f>[1]TrRoad_act!D62</f>
        <v>45664297</v>
      </c>
      <c r="E8" s="131">
        <f>[1]TrRoad_act!E62</f>
        <v>50212367</v>
      </c>
      <c r="F8" s="131">
        <f>[1]TrRoad_act!F62</f>
        <v>55448971</v>
      </c>
      <c r="G8" s="131">
        <f>[1]TrRoad_act!G62</f>
        <v>60408251</v>
      </c>
      <c r="H8" s="131">
        <f>[1]TrRoad_act!H62</f>
        <v>66388125</v>
      </c>
      <c r="I8" s="131">
        <f>[1]TrRoad_act!I62</f>
        <v>71405384</v>
      </c>
      <c r="J8" s="131">
        <f>[1]TrRoad_act!J62</f>
        <v>76862917</v>
      </c>
      <c r="K8" s="131">
        <f>[1]TrRoad_act!K62</f>
        <v>81238312</v>
      </c>
      <c r="L8" s="131">
        <f>[1]TrRoad_act!L62</f>
        <v>86017480</v>
      </c>
      <c r="M8" s="131">
        <f>[1]TrRoad_act!M62</f>
        <v>90815705</v>
      </c>
      <c r="N8" s="131">
        <f>[1]TrRoad_act!N62</f>
        <v>94836497</v>
      </c>
      <c r="O8" s="131">
        <f>[1]TrRoad_act!O62</f>
        <v>99612472</v>
      </c>
      <c r="P8" s="131">
        <f>[1]TrRoad_act!P62</f>
        <v>103154291</v>
      </c>
      <c r="Q8" s="131">
        <f>[1]TrRoad_act!Q62</f>
        <v>106612315</v>
      </c>
    </row>
    <row r="9" spans="1:17" ht="11.45" customHeight="1" x14ac:dyDescent="0.45">
      <c r="A9" s="130" t="s">
        <v>230</v>
      </c>
      <c r="B9" s="131">
        <f>[1]TrRoad_act!B63</f>
        <v>3730015</v>
      </c>
      <c r="C9" s="131">
        <f>[1]TrRoad_act!C63</f>
        <v>4257955</v>
      </c>
      <c r="D9" s="131">
        <f>[1]TrRoad_act!D63</f>
        <v>4753347</v>
      </c>
      <c r="E9" s="131">
        <f>[1]TrRoad_act!E63</f>
        <v>5341617</v>
      </c>
      <c r="F9" s="131">
        <f>[1]TrRoad_act!F63</f>
        <v>5628901</v>
      </c>
      <c r="G9" s="131">
        <f>[1]TrRoad_act!G63</f>
        <v>5881840</v>
      </c>
      <c r="H9" s="131">
        <f>[1]TrRoad_act!H63</f>
        <v>6086089</v>
      </c>
      <c r="I9" s="131">
        <f>[1]TrRoad_act!I63</f>
        <v>6334989</v>
      </c>
      <c r="J9" s="131">
        <f>[1]TrRoad_act!J63</f>
        <v>6520408</v>
      </c>
      <c r="K9" s="131">
        <f>[1]TrRoad_act!K63</f>
        <v>6755828</v>
      </c>
      <c r="L9" s="131">
        <f>[1]TrRoad_act!L63</f>
        <v>7017824</v>
      </c>
      <c r="M9" s="131">
        <f>[1]TrRoad_act!M63</f>
        <v>6940405</v>
      </c>
      <c r="N9" s="131">
        <f>[1]TrRoad_act!N63</f>
        <v>7119510</v>
      </c>
      <c r="O9" s="131">
        <f>[1]TrRoad_act!O63</f>
        <v>7401821</v>
      </c>
      <c r="P9" s="131">
        <f>[1]TrRoad_act!P63</f>
        <v>7614498</v>
      </c>
      <c r="Q9" s="131">
        <f>[1]TrRoad_act!Q63</f>
        <v>7685081</v>
      </c>
    </row>
    <row r="10" spans="1:17" ht="11.45" customHeight="1" x14ac:dyDescent="0.45">
      <c r="A10" s="130" t="s">
        <v>231</v>
      </c>
      <c r="B10" s="131">
        <f>[1]TrRoad_act!B64</f>
        <v>289200</v>
      </c>
      <c r="C10" s="131">
        <f>[1]TrRoad_act!C64</f>
        <v>338231</v>
      </c>
      <c r="D10" s="131">
        <f>[1]TrRoad_act!D64</f>
        <v>339553</v>
      </c>
      <c r="E10" s="131">
        <f>[1]TrRoad_act!E64</f>
        <v>337476</v>
      </c>
      <c r="F10" s="131">
        <f>[1]TrRoad_act!F64</f>
        <v>347219</v>
      </c>
      <c r="G10" s="131">
        <f>[1]TrRoad_act!G64</f>
        <v>446461</v>
      </c>
      <c r="H10" s="131">
        <f>[1]TrRoad_act!H64</f>
        <v>525839</v>
      </c>
      <c r="I10" s="131">
        <f>[1]TrRoad_act!I64</f>
        <v>595140</v>
      </c>
      <c r="J10" s="131">
        <f>[1]TrRoad_act!J64</f>
        <v>678143</v>
      </c>
      <c r="K10" s="131">
        <f>[1]TrRoad_act!K64</f>
        <v>752594</v>
      </c>
      <c r="L10" s="131">
        <f>[1]TrRoad_act!L64</f>
        <v>926798</v>
      </c>
      <c r="M10" s="131">
        <f>[1]TrRoad_act!M64</f>
        <v>965753</v>
      </c>
      <c r="N10" s="131">
        <f>[1]TrRoad_act!N64</f>
        <v>1089082</v>
      </c>
      <c r="O10" s="131">
        <f>[1]TrRoad_act!O64</f>
        <v>1175568</v>
      </c>
      <c r="P10" s="131">
        <f>[1]TrRoad_act!P64</f>
        <v>1238936</v>
      </c>
      <c r="Q10" s="131">
        <f>[1]TrRoad_act!Q64</f>
        <v>1313031</v>
      </c>
    </row>
    <row r="11" spans="1:17" ht="11.45" customHeight="1" x14ac:dyDescent="0.45">
      <c r="A11" s="130" t="s">
        <v>232</v>
      </c>
      <c r="B11" s="131">
        <f>[1]TrRoad_act!B65</f>
        <v>0</v>
      </c>
      <c r="C11" s="131">
        <f>[1]TrRoad_act!C65</f>
        <v>0</v>
      </c>
      <c r="D11" s="131">
        <f>[1]TrRoad_act!D65</f>
        <v>0</v>
      </c>
      <c r="E11" s="131">
        <f>[1]TrRoad_act!E65</f>
        <v>0</v>
      </c>
      <c r="F11" s="131">
        <f>[1]TrRoad_act!F65</f>
        <v>0</v>
      </c>
      <c r="G11" s="131">
        <f>[1]TrRoad_act!G65</f>
        <v>0</v>
      </c>
      <c r="H11" s="131">
        <f>[1]TrRoad_act!H65</f>
        <v>0</v>
      </c>
      <c r="I11" s="131">
        <f>[1]TrRoad_act!I65</f>
        <v>0</v>
      </c>
      <c r="J11" s="131">
        <f>[1]TrRoad_act!J65</f>
        <v>132</v>
      </c>
      <c r="K11" s="131">
        <f>[1]TrRoad_act!K65</f>
        <v>165</v>
      </c>
      <c r="L11" s="131">
        <f>[1]TrRoad_act!L65</f>
        <v>389</v>
      </c>
      <c r="M11" s="131">
        <f>[1]TrRoad_act!M65</f>
        <v>608</v>
      </c>
      <c r="N11" s="131">
        <f>[1]TrRoad_act!N65</f>
        <v>6805</v>
      </c>
      <c r="O11" s="131">
        <f>[1]TrRoad_act!O65</f>
        <v>30848</v>
      </c>
      <c r="P11" s="131">
        <f>[1]TrRoad_act!P65</f>
        <v>92956</v>
      </c>
      <c r="Q11" s="131">
        <f>[1]TrRoad_act!Q65</f>
        <v>181560</v>
      </c>
    </row>
    <row r="12" spans="1:17" ht="11.45" customHeight="1" x14ac:dyDescent="0.45">
      <c r="A12" s="130" t="s">
        <v>233</v>
      </c>
      <c r="B12" s="131">
        <f>[1]TrRoad_act!B66</f>
        <v>0</v>
      </c>
      <c r="C12" s="131">
        <f>[1]TrRoad_act!C66</f>
        <v>0</v>
      </c>
      <c r="D12" s="131">
        <f>[1]TrRoad_act!D66</f>
        <v>0</v>
      </c>
      <c r="E12" s="131">
        <f>[1]TrRoad_act!E66</f>
        <v>9</v>
      </c>
      <c r="F12" s="131">
        <f>[1]TrRoad_act!F66</f>
        <v>13</v>
      </c>
      <c r="G12" s="131">
        <f>[1]TrRoad_act!G66</f>
        <v>15</v>
      </c>
      <c r="H12" s="131">
        <f>[1]TrRoad_act!H66</f>
        <v>50</v>
      </c>
      <c r="I12" s="131">
        <f>[1]TrRoad_act!I66</f>
        <v>76</v>
      </c>
      <c r="J12" s="131">
        <f>[1]TrRoad_act!J66</f>
        <v>1064</v>
      </c>
      <c r="K12" s="131">
        <f>[1]TrRoad_act!K66</f>
        <v>2126</v>
      </c>
      <c r="L12" s="131">
        <f>[1]TrRoad_act!L66</f>
        <v>8167</v>
      </c>
      <c r="M12" s="131">
        <f>[1]TrRoad_act!M66</f>
        <v>24506</v>
      </c>
      <c r="N12" s="131">
        <f>[1]TrRoad_act!N66</f>
        <v>39471</v>
      </c>
      <c r="O12" s="131">
        <f>[1]TrRoad_act!O66</f>
        <v>64796</v>
      </c>
      <c r="P12" s="131">
        <f>[1]TrRoad_act!P66</f>
        <v>101416</v>
      </c>
      <c r="Q12" s="131">
        <f>[1]TrRoad_act!Q66</f>
        <v>157036</v>
      </c>
    </row>
    <row r="13" spans="1:17" ht="11.45" customHeight="1" x14ac:dyDescent="0.45">
      <c r="A13" s="128" t="s">
        <v>234</v>
      </c>
      <c r="B13" s="129">
        <f>[1]TrRoad_act!B67</f>
        <v>663947</v>
      </c>
      <c r="C13" s="129">
        <f>[1]TrRoad_act!C67</f>
        <v>671951</v>
      </c>
      <c r="D13" s="129">
        <f>[1]TrRoad_act!D67</f>
        <v>666392</v>
      </c>
      <c r="E13" s="129">
        <f>[1]TrRoad_act!E67</f>
        <v>671199</v>
      </c>
      <c r="F13" s="129">
        <f>[1]TrRoad_act!F67</f>
        <v>675239</v>
      </c>
      <c r="G13" s="129">
        <f>[1]TrRoad_act!G67</f>
        <v>667113</v>
      </c>
      <c r="H13" s="129">
        <f>[1]TrRoad_act!H67</f>
        <v>669347</v>
      </c>
      <c r="I13" s="129">
        <f>[1]TrRoad_act!I67</f>
        <v>670926</v>
      </c>
      <c r="J13" s="129">
        <f>[1]TrRoad_act!J67</f>
        <v>679968</v>
      </c>
      <c r="K13" s="129">
        <f>[1]TrRoad_act!K67</f>
        <v>678797</v>
      </c>
      <c r="L13" s="129">
        <f>[1]TrRoad_act!L67</f>
        <v>675970</v>
      </c>
      <c r="M13" s="129">
        <f>[1]TrRoad_act!M67</f>
        <v>677217</v>
      </c>
      <c r="N13" s="129">
        <f>[1]TrRoad_act!N67</f>
        <v>672407</v>
      </c>
      <c r="O13" s="129">
        <f>[1]TrRoad_act!O67</f>
        <v>677357</v>
      </c>
      <c r="P13" s="129">
        <f>[1]TrRoad_act!P67</f>
        <v>687554</v>
      </c>
      <c r="Q13" s="129">
        <f>[1]TrRoad_act!Q67</f>
        <v>710167</v>
      </c>
    </row>
    <row r="14" spans="1:17" ht="11.45" customHeight="1" x14ac:dyDescent="0.45">
      <c r="A14" s="130" t="s">
        <v>228</v>
      </c>
      <c r="B14" s="131">
        <f>[1]TrRoad_act!B68</f>
        <v>14605</v>
      </c>
      <c r="C14" s="131">
        <f>[1]TrRoad_act!C68</f>
        <v>13822</v>
      </c>
      <c r="D14" s="131">
        <f>[1]TrRoad_act!D68</f>
        <v>13094</v>
      </c>
      <c r="E14" s="131">
        <f>[1]TrRoad_act!E68</f>
        <v>11242</v>
      </c>
      <c r="F14" s="131">
        <f>[1]TrRoad_act!F68</f>
        <v>10158</v>
      </c>
      <c r="G14" s="131">
        <f>[1]TrRoad_act!G68</f>
        <v>9073</v>
      </c>
      <c r="H14" s="131">
        <f>[1]TrRoad_act!H68</f>
        <v>8454</v>
      </c>
      <c r="I14" s="131">
        <f>[1]TrRoad_act!I68</f>
        <v>7523</v>
      </c>
      <c r="J14" s="131">
        <f>[1]TrRoad_act!J68</f>
        <v>6926</v>
      </c>
      <c r="K14" s="131">
        <f>[1]TrRoad_act!K68</f>
        <v>6185</v>
      </c>
      <c r="L14" s="131">
        <f>[1]TrRoad_act!L68</f>
        <v>5664</v>
      </c>
      <c r="M14" s="131">
        <f>[1]TrRoad_act!M68</f>
        <v>5248</v>
      </c>
      <c r="N14" s="131">
        <f>[1]TrRoad_act!N68</f>
        <v>4881</v>
      </c>
      <c r="O14" s="131">
        <f>[1]TrRoad_act!O68</f>
        <v>5320</v>
      </c>
      <c r="P14" s="131">
        <f>[1]TrRoad_act!P68</f>
        <v>4517</v>
      </c>
      <c r="Q14" s="131">
        <f>[1]TrRoad_act!Q68</f>
        <v>4259</v>
      </c>
    </row>
    <row r="15" spans="1:17" ht="11.45" customHeight="1" x14ac:dyDescent="0.45">
      <c r="A15" s="130" t="s">
        <v>229</v>
      </c>
      <c r="B15" s="131">
        <f>[1]TrRoad_act!B69</f>
        <v>642963</v>
      </c>
      <c r="C15" s="131">
        <f>[1]TrRoad_act!C69</f>
        <v>649691</v>
      </c>
      <c r="D15" s="131">
        <f>[1]TrRoad_act!D69</f>
        <v>644832</v>
      </c>
      <c r="E15" s="131">
        <f>[1]TrRoad_act!E69</f>
        <v>649240</v>
      </c>
      <c r="F15" s="131">
        <f>[1]TrRoad_act!F69</f>
        <v>652562</v>
      </c>
      <c r="G15" s="131">
        <f>[1]TrRoad_act!G69</f>
        <v>644096</v>
      </c>
      <c r="H15" s="131">
        <f>[1]TrRoad_act!H69</f>
        <v>644828</v>
      </c>
      <c r="I15" s="131">
        <f>[1]TrRoad_act!I69</f>
        <v>645585</v>
      </c>
      <c r="J15" s="131">
        <f>[1]TrRoad_act!J69</f>
        <v>653488</v>
      </c>
      <c r="K15" s="131">
        <f>[1]TrRoad_act!K69</f>
        <v>651693</v>
      </c>
      <c r="L15" s="131">
        <f>[1]TrRoad_act!L69</f>
        <v>648171</v>
      </c>
      <c r="M15" s="131">
        <f>[1]TrRoad_act!M69</f>
        <v>647470</v>
      </c>
      <c r="N15" s="131">
        <f>[1]TrRoad_act!N69</f>
        <v>641729</v>
      </c>
      <c r="O15" s="131">
        <f>[1]TrRoad_act!O69</f>
        <v>643303</v>
      </c>
      <c r="P15" s="131">
        <f>[1]TrRoad_act!P69</f>
        <v>651602</v>
      </c>
      <c r="Q15" s="131">
        <f>[1]TrRoad_act!Q69</f>
        <v>664879</v>
      </c>
    </row>
    <row r="16" spans="1:17" ht="11.45" customHeight="1" x14ac:dyDescent="0.45">
      <c r="A16" s="130" t="s">
        <v>230</v>
      </c>
      <c r="B16" s="131">
        <f>[1]TrRoad_act!B70</f>
        <v>1225</v>
      </c>
      <c r="C16" s="131">
        <f>[1]TrRoad_act!C70</f>
        <v>1203</v>
      </c>
      <c r="D16" s="131">
        <f>[1]TrRoad_act!D70</f>
        <v>1138</v>
      </c>
      <c r="E16" s="131">
        <f>[1]TrRoad_act!E70</f>
        <v>1103</v>
      </c>
      <c r="F16" s="131">
        <f>[1]TrRoad_act!F70</f>
        <v>2248</v>
      </c>
      <c r="G16" s="131">
        <f>[1]TrRoad_act!G70</f>
        <v>2247</v>
      </c>
      <c r="H16" s="131">
        <f>[1]TrRoad_act!H70</f>
        <v>2167</v>
      </c>
      <c r="I16" s="131">
        <f>[1]TrRoad_act!I70</f>
        <v>2263</v>
      </c>
      <c r="J16" s="131">
        <f>[1]TrRoad_act!J70</f>
        <v>2282</v>
      </c>
      <c r="K16" s="131">
        <f>[1]TrRoad_act!K70</f>
        <v>2396</v>
      </c>
      <c r="L16" s="131">
        <f>[1]TrRoad_act!L70</f>
        <v>2375</v>
      </c>
      <c r="M16" s="131">
        <f>[1]TrRoad_act!M70</f>
        <v>2314</v>
      </c>
      <c r="N16" s="131">
        <f>[1]TrRoad_act!N70</f>
        <v>2212</v>
      </c>
      <c r="O16" s="131">
        <f>[1]TrRoad_act!O70</f>
        <v>2153</v>
      </c>
      <c r="P16" s="131">
        <f>[1]TrRoad_act!P70</f>
        <v>2116</v>
      </c>
      <c r="Q16" s="131">
        <f>[1]TrRoad_act!Q70</f>
        <v>2004</v>
      </c>
    </row>
    <row r="17" spans="1:17" ht="11.45" customHeight="1" x14ac:dyDescent="0.45">
      <c r="A17" s="130" t="s">
        <v>231</v>
      </c>
      <c r="B17" s="131">
        <f>[1]TrRoad_act!B71</f>
        <v>3430</v>
      </c>
      <c r="C17" s="131">
        <f>[1]TrRoad_act!C71</f>
        <v>5453</v>
      </c>
      <c r="D17" s="131">
        <f>[1]TrRoad_act!D71</f>
        <v>5514</v>
      </c>
      <c r="E17" s="131">
        <f>[1]TrRoad_act!E71</f>
        <v>7848</v>
      </c>
      <c r="F17" s="131">
        <f>[1]TrRoad_act!F71</f>
        <v>8498</v>
      </c>
      <c r="G17" s="131">
        <f>[1]TrRoad_act!G71</f>
        <v>9526</v>
      </c>
      <c r="H17" s="131">
        <f>[1]TrRoad_act!H71</f>
        <v>11770</v>
      </c>
      <c r="I17" s="131">
        <f>[1]TrRoad_act!I71</f>
        <v>13446</v>
      </c>
      <c r="J17" s="131">
        <f>[1]TrRoad_act!J71</f>
        <v>15119</v>
      </c>
      <c r="K17" s="131">
        <f>[1]TrRoad_act!K71</f>
        <v>16318</v>
      </c>
      <c r="L17" s="131">
        <f>[1]TrRoad_act!L71</f>
        <v>17209</v>
      </c>
      <c r="M17" s="131">
        <f>[1]TrRoad_act!M71</f>
        <v>19523</v>
      </c>
      <c r="N17" s="131">
        <f>[1]TrRoad_act!N71</f>
        <v>20930</v>
      </c>
      <c r="O17" s="131">
        <f>[1]TrRoad_act!O71</f>
        <v>22803</v>
      </c>
      <c r="P17" s="131">
        <f>[1]TrRoad_act!P71</f>
        <v>25598</v>
      </c>
      <c r="Q17" s="131">
        <f>[1]TrRoad_act!Q71</f>
        <v>34907</v>
      </c>
    </row>
    <row r="18" spans="1:17" ht="11.45" customHeight="1" x14ac:dyDescent="0.45">
      <c r="A18" s="130" t="s">
        <v>233</v>
      </c>
      <c r="B18" s="131">
        <f>[1]TrRoad_act!B72</f>
        <v>1724</v>
      </c>
      <c r="C18" s="131">
        <f>[1]TrRoad_act!C72</f>
        <v>1782</v>
      </c>
      <c r="D18" s="131">
        <f>[1]TrRoad_act!D72</f>
        <v>1814</v>
      </c>
      <c r="E18" s="131">
        <f>[1]TrRoad_act!E72</f>
        <v>1766</v>
      </c>
      <c r="F18" s="131">
        <f>[1]TrRoad_act!F72</f>
        <v>1773</v>
      </c>
      <c r="G18" s="131">
        <f>[1]TrRoad_act!G72</f>
        <v>2171</v>
      </c>
      <c r="H18" s="131">
        <f>[1]TrRoad_act!H72</f>
        <v>2128</v>
      </c>
      <c r="I18" s="131">
        <f>[1]TrRoad_act!I72</f>
        <v>2109</v>
      </c>
      <c r="J18" s="131">
        <f>[1]TrRoad_act!J72</f>
        <v>2153</v>
      </c>
      <c r="K18" s="131">
        <f>[1]TrRoad_act!K72</f>
        <v>2205</v>
      </c>
      <c r="L18" s="131">
        <f>[1]TrRoad_act!L72</f>
        <v>2551</v>
      </c>
      <c r="M18" s="131">
        <f>[1]TrRoad_act!M72</f>
        <v>2662</v>
      </c>
      <c r="N18" s="131">
        <f>[1]TrRoad_act!N72</f>
        <v>2655</v>
      </c>
      <c r="O18" s="131">
        <f>[1]TrRoad_act!O72</f>
        <v>3778</v>
      </c>
      <c r="P18" s="131">
        <f>[1]TrRoad_act!P72</f>
        <v>3721</v>
      </c>
      <c r="Q18" s="131">
        <f>[1]TrRoad_act!Q72</f>
        <v>4118</v>
      </c>
    </row>
    <row r="19" spans="1:17" ht="11.45" customHeight="1" x14ac:dyDescent="0.45">
      <c r="A19" s="124" t="s">
        <v>235</v>
      </c>
      <c r="B19" s="125">
        <f>[1]TrRoad_act!B73</f>
        <v>28201448.179047562</v>
      </c>
      <c r="C19" s="125">
        <f>[1]TrRoad_act!C73</f>
        <v>29050357.880825322</v>
      </c>
      <c r="D19" s="125">
        <f>[1]TrRoad_act!D73</f>
        <v>29540041.210927226</v>
      </c>
      <c r="E19" s="125">
        <f>[1]TrRoad_act!E73</f>
        <v>30109832.241383344</v>
      </c>
      <c r="F19" s="125">
        <f>[1]TrRoad_act!F73</f>
        <v>30826229.856754202</v>
      </c>
      <c r="G19" s="125">
        <f>[1]TrRoad_act!G73</f>
        <v>31523023.338508099</v>
      </c>
      <c r="H19" s="125">
        <f>[1]TrRoad_act!H73</f>
        <v>32285538.733455695</v>
      </c>
      <c r="I19" s="125">
        <f>[1]TrRoad_act!I73</f>
        <v>33562870.694916643</v>
      </c>
      <c r="J19" s="125">
        <f>[1]TrRoad_act!J73</f>
        <v>33888264.90327166</v>
      </c>
      <c r="K19" s="125">
        <f>[1]TrRoad_act!K73</f>
        <v>33498389.55668062</v>
      </c>
      <c r="L19" s="125">
        <f>[1]TrRoad_act!L73</f>
        <v>33627256.966098927</v>
      </c>
      <c r="M19" s="125">
        <f>[1]TrRoad_act!M73</f>
        <v>33769849.45298817</v>
      </c>
      <c r="N19" s="125">
        <f>[1]TrRoad_act!N73</f>
        <v>33437863.31172666</v>
      </c>
      <c r="O19" s="125">
        <f>[1]TrRoad_act!O73</f>
        <v>33608208.470376797</v>
      </c>
      <c r="P19" s="125">
        <f>[1]TrRoad_act!P73</f>
        <v>34200762.581494287</v>
      </c>
      <c r="Q19" s="125">
        <f>[1]TrRoad_act!Q73</f>
        <v>35084305.991468422</v>
      </c>
    </row>
    <row r="20" spans="1:17" ht="11.45" customHeight="1" x14ac:dyDescent="0.45">
      <c r="A20" s="126" t="s">
        <v>236</v>
      </c>
      <c r="B20" s="127">
        <f>[1]TrRoad_act!B74</f>
        <v>22894199</v>
      </c>
      <c r="C20" s="127">
        <f>[1]TrRoad_act!C74</f>
        <v>23651287</v>
      </c>
      <c r="D20" s="127">
        <f>[1]TrRoad_act!D74</f>
        <v>24043841</v>
      </c>
      <c r="E20" s="127">
        <f>[1]TrRoad_act!E74</f>
        <v>24574075</v>
      </c>
      <c r="F20" s="127">
        <f>[1]TrRoad_act!F74</f>
        <v>25255875</v>
      </c>
      <c r="G20" s="127">
        <f>[1]TrRoad_act!G74</f>
        <v>25916468</v>
      </c>
      <c r="H20" s="127">
        <f>[1]TrRoad_act!H74</f>
        <v>26555673</v>
      </c>
      <c r="I20" s="127">
        <f>[1]TrRoad_act!I74</f>
        <v>27819515</v>
      </c>
      <c r="J20" s="127">
        <f>[1]TrRoad_act!J74</f>
        <v>28067306</v>
      </c>
      <c r="K20" s="127">
        <f>[1]TrRoad_act!K74</f>
        <v>27733367</v>
      </c>
      <c r="L20" s="127">
        <f>[1]TrRoad_act!L74</f>
        <v>27890843</v>
      </c>
      <c r="M20" s="127">
        <f>[1]TrRoad_act!M74</f>
        <v>27995901</v>
      </c>
      <c r="N20" s="127">
        <f>[1]TrRoad_act!N74</f>
        <v>27734174</v>
      </c>
      <c r="O20" s="127">
        <f>[1]TrRoad_act!O74</f>
        <v>27887887</v>
      </c>
      <c r="P20" s="127">
        <f>[1]TrRoad_act!P74</f>
        <v>28400895</v>
      </c>
      <c r="Q20" s="127">
        <f>[1]TrRoad_act!Q74</f>
        <v>29147375</v>
      </c>
    </row>
    <row r="21" spans="1:17" ht="11.45" customHeight="1" x14ac:dyDescent="0.45">
      <c r="A21" s="130" t="s">
        <v>228</v>
      </c>
      <c r="B21" s="131">
        <f>[1]TrRoad_act!B75</f>
        <v>4256246</v>
      </c>
      <c r="C21" s="131">
        <f>[1]TrRoad_act!C75</f>
        <v>4129059</v>
      </c>
      <c r="D21" s="131">
        <f>[1]TrRoad_act!D75</f>
        <v>3876127</v>
      </c>
      <c r="E21" s="131">
        <f>[1]TrRoad_act!E75</f>
        <v>3698441</v>
      </c>
      <c r="F21" s="131">
        <f>[1]TrRoad_act!F75</f>
        <v>3472911</v>
      </c>
      <c r="G21" s="131">
        <f>[1]TrRoad_act!G75</f>
        <v>3303603</v>
      </c>
      <c r="H21" s="131">
        <f>[1]TrRoad_act!H75</f>
        <v>3150880</v>
      </c>
      <c r="I21" s="131">
        <f>[1]TrRoad_act!I75</f>
        <v>3018511</v>
      </c>
      <c r="J21" s="131">
        <f>[1]TrRoad_act!J75</f>
        <v>2945459</v>
      </c>
      <c r="K21" s="131">
        <f>[1]TrRoad_act!K75</f>
        <v>2774534</v>
      </c>
      <c r="L21" s="131">
        <f>[1]TrRoad_act!L75</f>
        <v>2663701</v>
      </c>
      <c r="M21" s="131">
        <f>[1]TrRoad_act!M75</f>
        <v>2535325</v>
      </c>
      <c r="N21" s="131">
        <f>[1]TrRoad_act!N75</f>
        <v>2414411</v>
      </c>
      <c r="O21" s="131">
        <f>[1]TrRoad_act!O75</f>
        <v>2340037</v>
      </c>
      <c r="P21" s="131">
        <f>[1]TrRoad_act!P75</f>
        <v>2239165</v>
      </c>
      <c r="Q21" s="131">
        <f>[1]TrRoad_act!Q75</f>
        <v>2226999</v>
      </c>
    </row>
    <row r="22" spans="1:17" ht="11.45" customHeight="1" x14ac:dyDescent="0.45">
      <c r="A22" s="130" t="s">
        <v>229</v>
      </c>
      <c r="B22" s="131">
        <f>[1]TrRoad_act!B76</f>
        <v>18473309</v>
      </c>
      <c r="C22" s="131">
        <f>[1]TrRoad_act!C76</f>
        <v>19325329</v>
      </c>
      <c r="D22" s="131">
        <f>[1]TrRoad_act!D76</f>
        <v>19923880</v>
      </c>
      <c r="E22" s="131">
        <f>[1]TrRoad_act!E76</f>
        <v>20605800</v>
      </c>
      <c r="F22" s="131">
        <f>[1]TrRoad_act!F76</f>
        <v>21498986</v>
      </c>
      <c r="G22" s="131">
        <f>[1]TrRoad_act!G76</f>
        <v>22312167</v>
      </c>
      <c r="H22" s="131">
        <f>[1]TrRoad_act!H76</f>
        <v>23065641</v>
      </c>
      <c r="I22" s="131">
        <f>[1]TrRoad_act!I76</f>
        <v>24452804</v>
      </c>
      <c r="J22" s="131">
        <f>[1]TrRoad_act!J76</f>
        <v>24750723</v>
      </c>
      <c r="K22" s="131">
        <f>[1]TrRoad_act!K76</f>
        <v>24571070</v>
      </c>
      <c r="L22" s="131">
        <f>[1]TrRoad_act!L76</f>
        <v>24810533</v>
      </c>
      <c r="M22" s="131">
        <f>[1]TrRoad_act!M76</f>
        <v>25030027</v>
      </c>
      <c r="N22" s="131">
        <f>[1]TrRoad_act!N76</f>
        <v>24884593</v>
      </c>
      <c r="O22" s="131">
        <f>[1]TrRoad_act!O76</f>
        <v>25105666</v>
      </c>
      <c r="P22" s="131">
        <f>[1]TrRoad_act!P76</f>
        <v>25689788</v>
      </c>
      <c r="Q22" s="131">
        <f>[1]TrRoad_act!Q76</f>
        <v>26430217</v>
      </c>
    </row>
    <row r="23" spans="1:17" ht="11.45" customHeight="1" x14ac:dyDescent="0.45">
      <c r="A23" s="130" t="s">
        <v>230</v>
      </c>
      <c r="B23" s="131">
        <f>[1]TrRoad_act!B77</f>
        <v>151939</v>
      </c>
      <c r="C23" s="131">
        <f>[1]TrRoad_act!C77</f>
        <v>182110</v>
      </c>
      <c r="D23" s="131">
        <f>[1]TrRoad_act!D77</f>
        <v>226935</v>
      </c>
      <c r="E23" s="131">
        <f>[1]TrRoad_act!E77</f>
        <v>250547</v>
      </c>
      <c r="F23" s="131">
        <f>[1]TrRoad_act!F77</f>
        <v>261558</v>
      </c>
      <c r="G23" s="131">
        <f>[1]TrRoad_act!G77</f>
        <v>275825</v>
      </c>
      <c r="H23" s="131">
        <f>[1]TrRoad_act!H77</f>
        <v>300756</v>
      </c>
      <c r="I23" s="131">
        <f>[1]TrRoad_act!I77</f>
        <v>304964</v>
      </c>
      <c r="J23" s="131">
        <f>[1]TrRoad_act!J77</f>
        <v>315874</v>
      </c>
      <c r="K23" s="131">
        <f>[1]TrRoad_act!K77</f>
        <v>313737</v>
      </c>
      <c r="L23" s="131">
        <f>[1]TrRoad_act!L77</f>
        <v>320139</v>
      </c>
      <c r="M23" s="131">
        <f>[1]TrRoad_act!M77</f>
        <v>325834</v>
      </c>
      <c r="N23" s="131">
        <f>[1]TrRoad_act!N77</f>
        <v>320541</v>
      </c>
      <c r="O23" s="131">
        <f>[1]TrRoad_act!O77</f>
        <v>312457</v>
      </c>
      <c r="P23" s="131">
        <f>[1]TrRoad_act!P77</f>
        <v>324103</v>
      </c>
      <c r="Q23" s="131">
        <f>[1]TrRoad_act!Q77</f>
        <v>320764</v>
      </c>
    </row>
    <row r="24" spans="1:17" ht="11.45" customHeight="1" x14ac:dyDescent="0.45">
      <c r="A24" s="130" t="s">
        <v>231</v>
      </c>
      <c r="B24" s="131">
        <f>[1]TrRoad_act!B78</f>
        <v>7509</v>
      </c>
      <c r="C24" s="131">
        <f>[1]TrRoad_act!C78</f>
        <v>8885</v>
      </c>
      <c r="D24" s="131">
        <f>[1]TrRoad_act!D78</f>
        <v>10724</v>
      </c>
      <c r="E24" s="131">
        <f>[1]TrRoad_act!E78</f>
        <v>12990</v>
      </c>
      <c r="F24" s="131">
        <f>[1]TrRoad_act!F78</f>
        <v>14937</v>
      </c>
      <c r="G24" s="131">
        <f>[1]TrRoad_act!G78</f>
        <v>17506</v>
      </c>
      <c r="H24" s="131">
        <f>[1]TrRoad_act!H78</f>
        <v>30914</v>
      </c>
      <c r="I24" s="131">
        <f>[1]TrRoad_act!I78</f>
        <v>35571</v>
      </c>
      <c r="J24" s="131">
        <f>[1]TrRoad_act!J78</f>
        <v>48075</v>
      </c>
      <c r="K24" s="131">
        <f>[1]TrRoad_act!K78</f>
        <v>66498</v>
      </c>
      <c r="L24" s="131">
        <f>[1]TrRoad_act!L78</f>
        <v>89137</v>
      </c>
      <c r="M24" s="131">
        <f>[1]TrRoad_act!M78</f>
        <v>96274</v>
      </c>
      <c r="N24" s="131">
        <f>[1]TrRoad_act!N78</f>
        <v>99591</v>
      </c>
      <c r="O24" s="131">
        <f>[1]TrRoad_act!O78</f>
        <v>107225</v>
      </c>
      <c r="P24" s="131">
        <f>[1]TrRoad_act!P78</f>
        <v>116812</v>
      </c>
      <c r="Q24" s="131">
        <f>[1]TrRoad_act!Q78</f>
        <v>128891</v>
      </c>
    </row>
    <row r="25" spans="1:17" ht="11.45" customHeight="1" x14ac:dyDescent="0.45">
      <c r="A25" s="130" t="s">
        <v>233</v>
      </c>
      <c r="B25" s="131">
        <f>[1]TrRoad_act!B79</f>
        <v>5196</v>
      </c>
      <c r="C25" s="131">
        <f>[1]TrRoad_act!C79</f>
        <v>5904</v>
      </c>
      <c r="D25" s="131">
        <f>[1]TrRoad_act!D79</f>
        <v>6175</v>
      </c>
      <c r="E25" s="131">
        <f>[1]TrRoad_act!E79</f>
        <v>6297</v>
      </c>
      <c r="F25" s="131">
        <f>[1]TrRoad_act!F79</f>
        <v>7483</v>
      </c>
      <c r="G25" s="131">
        <f>[1]TrRoad_act!G79</f>
        <v>7367</v>
      </c>
      <c r="H25" s="131">
        <f>[1]TrRoad_act!H79</f>
        <v>7482</v>
      </c>
      <c r="I25" s="131">
        <f>[1]TrRoad_act!I79</f>
        <v>7665</v>
      </c>
      <c r="J25" s="131">
        <f>[1]TrRoad_act!J79</f>
        <v>7175</v>
      </c>
      <c r="K25" s="131">
        <f>[1]TrRoad_act!K79</f>
        <v>7528</v>
      </c>
      <c r="L25" s="131">
        <f>[1]TrRoad_act!L79</f>
        <v>7333</v>
      </c>
      <c r="M25" s="131">
        <f>[1]TrRoad_act!M79</f>
        <v>8441</v>
      </c>
      <c r="N25" s="131">
        <f>[1]TrRoad_act!N79</f>
        <v>15038</v>
      </c>
      <c r="O25" s="131">
        <f>[1]TrRoad_act!O79</f>
        <v>22502</v>
      </c>
      <c r="P25" s="131">
        <f>[1]TrRoad_act!P79</f>
        <v>31027</v>
      </c>
      <c r="Q25" s="131">
        <f>[1]TrRoad_act!Q79</f>
        <v>40504</v>
      </c>
    </row>
    <row r="26" spans="1:17" ht="11.45" customHeight="1" x14ac:dyDescent="0.45">
      <c r="A26" s="128" t="s">
        <v>237</v>
      </c>
      <c r="B26" s="129">
        <f>[1]TrRoad_act!B80</f>
        <v>5307249.1790475631</v>
      </c>
      <c r="C26" s="129">
        <f>[1]TrRoad_act!C80</f>
        <v>5399070.8808253231</v>
      </c>
      <c r="D26" s="129">
        <f>[1]TrRoad_act!D80</f>
        <v>5496200.2109272266</v>
      </c>
      <c r="E26" s="129">
        <f>[1]TrRoad_act!E80</f>
        <v>5535757.2413833458</v>
      </c>
      <c r="F26" s="129">
        <f>[1]TrRoad_act!F80</f>
        <v>5570354.8567542015</v>
      </c>
      <c r="G26" s="129">
        <f>[1]TrRoad_act!G80</f>
        <v>5606555.3385081002</v>
      </c>
      <c r="H26" s="129">
        <f>[1]TrRoad_act!H80</f>
        <v>5729865.7334556961</v>
      </c>
      <c r="I26" s="129">
        <f>[1]TrRoad_act!I80</f>
        <v>5743355.6949166423</v>
      </c>
      <c r="J26" s="129">
        <f>[1]TrRoad_act!J80</f>
        <v>5820958.9032716565</v>
      </c>
      <c r="K26" s="129">
        <f>[1]TrRoad_act!K80</f>
        <v>5765022.5566806216</v>
      </c>
      <c r="L26" s="129">
        <f>[1]TrRoad_act!L80</f>
        <v>5736413.9660989251</v>
      </c>
      <c r="M26" s="129">
        <f>[1]TrRoad_act!M80</f>
        <v>5773948.4529881692</v>
      </c>
      <c r="N26" s="129">
        <f>[1]TrRoad_act!N80</f>
        <v>5703689.3117266577</v>
      </c>
      <c r="O26" s="129">
        <f>[1]TrRoad_act!O80</f>
        <v>5720321.4703767998</v>
      </c>
      <c r="P26" s="129">
        <f>[1]TrRoad_act!P80</f>
        <v>5799867.5814942904</v>
      </c>
      <c r="Q26" s="129">
        <f>[1]TrRoad_act!Q80</f>
        <v>5936930.9914684212</v>
      </c>
    </row>
    <row r="27" spans="1:17" ht="11.45" customHeight="1" x14ac:dyDescent="0.45">
      <c r="A27" s="130" t="s">
        <v>238</v>
      </c>
      <c r="B27" s="131">
        <f>[1]TrRoad_act!B81</f>
        <v>4977186</v>
      </c>
      <c r="C27" s="131">
        <f>[1]TrRoad_act!C81</f>
        <v>5048061</v>
      </c>
      <c r="D27" s="131">
        <f>[1]TrRoad_act!D81</f>
        <v>5128284</v>
      </c>
      <c r="E27" s="131">
        <f>[1]TrRoad_act!E81</f>
        <v>5160718</v>
      </c>
      <c r="F27" s="131">
        <f>[1]TrRoad_act!F81</f>
        <v>5133236</v>
      </c>
      <c r="G27" s="131">
        <f>[1]TrRoad_act!G81</f>
        <v>5155639</v>
      </c>
      <c r="H27" s="131">
        <f>[1]TrRoad_act!H81</f>
        <v>5258476</v>
      </c>
      <c r="I27" s="131">
        <f>[1]TrRoad_act!I81</f>
        <v>5256191</v>
      </c>
      <c r="J27" s="131">
        <f>[1]TrRoad_act!J81</f>
        <v>5335821</v>
      </c>
      <c r="K27" s="131">
        <f>[1]TrRoad_act!K81</f>
        <v>5331542</v>
      </c>
      <c r="L27" s="131">
        <f>[1]TrRoad_act!L81</f>
        <v>5287311</v>
      </c>
      <c r="M27" s="131">
        <f>[1]TrRoad_act!M81</f>
        <v>5325523</v>
      </c>
      <c r="N27" s="131">
        <f>[1]TrRoad_act!N81</f>
        <v>5253452</v>
      </c>
      <c r="O27" s="131">
        <f>[1]TrRoad_act!O81</f>
        <v>5244760</v>
      </c>
      <c r="P27" s="131">
        <f>[1]TrRoad_act!P81</f>
        <v>5321019</v>
      </c>
      <c r="Q27" s="131">
        <f>[1]TrRoad_act!Q81</f>
        <v>5446891</v>
      </c>
    </row>
    <row r="28" spans="1:17" ht="11.45" customHeight="1" x14ac:dyDescent="0.45">
      <c r="A28" s="132" t="s">
        <v>239</v>
      </c>
      <c r="B28" s="133">
        <f>[1]TrRoad_act!B82</f>
        <v>330063.1790475634</v>
      </c>
      <c r="C28" s="133">
        <f>[1]TrRoad_act!C82</f>
        <v>351009.88082532288</v>
      </c>
      <c r="D28" s="133">
        <f>[1]TrRoad_act!D82</f>
        <v>367916.21092722681</v>
      </c>
      <c r="E28" s="133">
        <f>[1]TrRoad_act!E82</f>
        <v>375039.24138334551</v>
      </c>
      <c r="F28" s="133">
        <f>[1]TrRoad_act!F82</f>
        <v>437118.85675420141</v>
      </c>
      <c r="G28" s="133">
        <f>[1]TrRoad_act!G82</f>
        <v>450916.33850810013</v>
      </c>
      <c r="H28" s="133">
        <f>[1]TrRoad_act!H82</f>
        <v>471389.73345569643</v>
      </c>
      <c r="I28" s="133">
        <f>[1]TrRoad_act!I82</f>
        <v>487164.69491664221</v>
      </c>
      <c r="J28" s="133">
        <f>[1]TrRoad_act!J82</f>
        <v>485137.90327165648</v>
      </c>
      <c r="K28" s="133">
        <f>[1]TrRoad_act!K82</f>
        <v>433480.55668062117</v>
      </c>
      <c r="L28" s="133">
        <f>[1]TrRoad_act!L82</f>
        <v>449102.96609892522</v>
      </c>
      <c r="M28" s="133">
        <f>[1]TrRoad_act!M82</f>
        <v>448425.45298816875</v>
      </c>
      <c r="N28" s="133">
        <f>[1]TrRoad_act!N82</f>
        <v>450237.31172665808</v>
      </c>
      <c r="O28" s="133">
        <f>[1]TrRoad_act!O82</f>
        <v>475561.47037679993</v>
      </c>
      <c r="P28" s="133">
        <f>[1]TrRoad_act!P82</f>
        <v>478848.58149429015</v>
      </c>
      <c r="Q28" s="133">
        <f>[1]TrRoad_act!Q82</f>
        <v>490039.99146842147</v>
      </c>
    </row>
    <row r="30" spans="1:17" ht="11.45" customHeight="1" x14ac:dyDescent="0.45">
      <c r="A30" s="122" t="s">
        <v>240</v>
      </c>
      <c r="B30" s="123"/>
      <c r="C30" s="123">
        <f>[1]TrRoad_act!C111</f>
        <v>23595931</v>
      </c>
      <c r="D30" s="123">
        <f>[1]TrRoad_act!D111</f>
        <v>22607966</v>
      </c>
      <c r="E30" s="123">
        <f>[1]TrRoad_act!E111</f>
        <v>22640849</v>
      </c>
      <c r="F30" s="123">
        <f>[1]TrRoad_act!F111</f>
        <v>23621252</v>
      </c>
      <c r="G30" s="123">
        <f>[1]TrRoad_act!G111</f>
        <v>24119132</v>
      </c>
      <c r="H30" s="123">
        <f>[1]TrRoad_act!H111</f>
        <v>25514376</v>
      </c>
      <c r="I30" s="123">
        <f>[1]TrRoad_act!I111</f>
        <v>27056237</v>
      </c>
      <c r="J30" s="123">
        <f>[1]TrRoad_act!J111</f>
        <v>24937718</v>
      </c>
      <c r="K30" s="123">
        <f>[1]TrRoad_act!K111</f>
        <v>22319667</v>
      </c>
      <c r="L30" s="123">
        <f>[1]TrRoad_act!L111</f>
        <v>21816463</v>
      </c>
      <c r="M30" s="123">
        <f>[1]TrRoad_act!M111</f>
        <v>21677952</v>
      </c>
      <c r="N30" s="123">
        <f>[1]TrRoad_act!N111</f>
        <v>20132311</v>
      </c>
      <c r="O30" s="123">
        <f>[1]TrRoad_act!O111</f>
        <v>20817568</v>
      </c>
      <c r="P30" s="123">
        <f>[1]TrRoad_act!P111</f>
        <v>22045070</v>
      </c>
      <c r="Q30" s="123">
        <f>[1]TrRoad_act!Q111</f>
        <v>24382696</v>
      </c>
    </row>
    <row r="31" spans="1:17" ht="11.45" customHeight="1" x14ac:dyDescent="0.45">
      <c r="A31" s="124" t="s">
        <v>226</v>
      </c>
      <c r="B31" s="125"/>
      <c r="C31" s="125">
        <f>[1]TrRoad_act!C112</f>
        <v>20869836</v>
      </c>
      <c r="D31" s="125">
        <f>[1]TrRoad_act!D112</f>
        <v>20074109</v>
      </c>
      <c r="E31" s="125">
        <f>[1]TrRoad_act!E112</f>
        <v>20009882</v>
      </c>
      <c r="F31" s="125">
        <f>[1]TrRoad_act!F112</f>
        <v>20720340</v>
      </c>
      <c r="G31" s="125">
        <f>[1]TrRoad_act!G112</f>
        <v>21388661</v>
      </c>
      <c r="H31" s="125">
        <f>[1]TrRoad_act!H112</f>
        <v>22443420</v>
      </c>
      <c r="I31" s="125">
        <f>[1]TrRoad_act!I112</f>
        <v>23268492</v>
      </c>
      <c r="J31" s="125">
        <f>[1]TrRoad_act!J112</f>
        <v>22058854</v>
      </c>
      <c r="K31" s="125">
        <f>[1]TrRoad_act!K112</f>
        <v>19841083</v>
      </c>
      <c r="L31" s="125">
        <f>[1]TrRoad_act!L112</f>
        <v>19107234</v>
      </c>
      <c r="M31" s="125">
        <f>[1]TrRoad_act!M112</f>
        <v>18892430</v>
      </c>
      <c r="N31" s="125">
        <f>[1]TrRoad_act!N112</f>
        <v>17623362</v>
      </c>
      <c r="O31" s="125">
        <f>[1]TrRoad_act!O112</f>
        <v>17903058</v>
      </c>
      <c r="P31" s="125">
        <f>[1]TrRoad_act!P112</f>
        <v>18707667</v>
      </c>
      <c r="Q31" s="125">
        <f>[1]TrRoad_act!Q112</f>
        <v>20815237</v>
      </c>
    </row>
    <row r="32" spans="1:17" ht="11.45" customHeight="1" x14ac:dyDescent="0.45">
      <c r="A32" s="126" t="s">
        <v>227</v>
      </c>
      <c r="B32" s="127"/>
      <c r="C32" s="127">
        <f>[1]TrRoad_act!C113</f>
        <v>2289402</v>
      </c>
      <c r="D32" s="127">
        <f>[1]TrRoad_act!D113</f>
        <v>2632014</v>
      </c>
      <c r="E32" s="127">
        <f>[1]TrRoad_act!E113</f>
        <v>2307391</v>
      </c>
      <c r="F32" s="127">
        <f>[1]TrRoad_act!F113</f>
        <v>2341697</v>
      </c>
      <c r="G32" s="127">
        <f>[1]TrRoad_act!G113</f>
        <v>2823246</v>
      </c>
      <c r="H32" s="127">
        <f>[1]TrRoad_act!H113</f>
        <v>3046514</v>
      </c>
      <c r="I32" s="127">
        <f>[1]TrRoad_act!I113</f>
        <v>3061977</v>
      </c>
      <c r="J32" s="127">
        <f>[1]TrRoad_act!J113</f>
        <v>3366691</v>
      </c>
      <c r="K32" s="127">
        <f>[1]TrRoad_act!K113</f>
        <v>2473581</v>
      </c>
      <c r="L32" s="127">
        <f>[1]TrRoad_act!L113</f>
        <v>2062910</v>
      </c>
      <c r="M32" s="127">
        <f>[1]TrRoad_act!M113</f>
        <v>2071624</v>
      </c>
      <c r="N32" s="127">
        <f>[1]TrRoad_act!N113</f>
        <v>1731038</v>
      </c>
      <c r="O32" s="127">
        <f>[1]TrRoad_act!O113</f>
        <v>1870592</v>
      </c>
      <c r="P32" s="127">
        <f>[1]TrRoad_act!P113</f>
        <v>2084896</v>
      </c>
      <c r="Q32" s="127">
        <f>[1]TrRoad_act!Q113</f>
        <v>2031962</v>
      </c>
    </row>
    <row r="33" spans="1:20" ht="11.45" customHeight="1" x14ac:dyDescent="0.45">
      <c r="A33" s="128" t="s">
        <v>86</v>
      </c>
      <c r="B33" s="129"/>
      <c r="C33" s="129">
        <f>[1]TrRoad_act!C114</f>
        <v>18521813</v>
      </c>
      <c r="D33" s="129">
        <f>[1]TrRoad_act!D114</f>
        <v>17388835</v>
      </c>
      <c r="E33" s="129">
        <f>[1]TrRoad_act!E114</f>
        <v>17649925</v>
      </c>
      <c r="F33" s="129">
        <f>[1]TrRoad_act!F114</f>
        <v>18320580</v>
      </c>
      <c r="G33" s="129">
        <f>[1]TrRoad_act!G114</f>
        <v>18511686</v>
      </c>
      <c r="H33" s="129">
        <f>[1]TrRoad_act!H114</f>
        <v>19334425</v>
      </c>
      <c r="I33" s="129">
        <f>[1]TrRoad_act!I114</f>
        <v>20144889</v>
      </c>
      <c r="J33" s="129">
        <f>[1]TrRoad_act!J114</f>
        <v>18629316</v>
      </c>
      <c r="K33" s="129">
        <f>[1]TrRoad_act!K114</f>
        <v>17316596</v>
      </c>
      <c r="L33" s="129">
        <f>[1]TrRoad_act!L114</f>
        <v>16996810</v>
      </c>
      <c r="M33" s="129">
        <f>[1]TrRoad_act!M114</f>
        <v>16771608</v>
      </c>
      <c r="N33" s="129">
        <f>[1]TrRoad_act!N114</f>
        <v>15847684</v>
      </c>
      <c r="O33" s="129">
        <f>[1]TrRoad_act!O114</f>
        <v>15983455</v>
      </c>
      <c r="P33" s="129">
        <f>[1]TrRoad_act!P114</f>
        <v>16565850</v>
      </c>
      <c r="Q33" s="129">
        <f>[1]TrRoad_act!Q114</f>
        <v>18714984</v>
      </c>
    </row>
    <row r="34" spans="1:20" ht="11.45" customHeight="1" x14ac:dyDescent="0.45">
      <c r="A34" s="130" t="s">
        <v>228</v>
      </c>
      <c r="B34" s="131"/>
      <c r="C34" s="131">
        <f>[1]TrRoad_act!C115</f>
        <v>11416459</v>
      </c>
      <c r="D34" s="131">
        <f>[1]TrRoad_act!D115</f>
        <v>10095773</v>
      </c>
      <c r="E34" s="131">
        <f>[1]TrRoad_act!E115</f>
        <v>9732128</v>
      </c>
      <c r="F34" s="131">
        <f>[1]TrRoad_act!F115</f>
        <v>9621405</v>
      </c>
      <c r="G34" s="131">
        <f>[1]TrRoad_act!G115</f>
        <v>9516072</v>
      </c>
      <c r="H34" s="131">
        <f>[1]TrRoad_act!H115</f>
        <v>9543702</v>
      </c>
      <c r="I34" s="131">
        <f>[1]TrRoad_act!I115</f>
        <v>10316915</v>
      </c>
      <c r="J34" s="131">
        <f>[1]TrRoad_act!J115</f>
        <v>9401713</v>
      </c>
      <c r="K34" s="131">
        <f>[1]TrRoad_act!K115</f>
        <v>8789435</v>
      </c>
      <c r="L34" s="131">
        <f>[1]TrRoad_act!L115</f>
        <v>8056954</v>
      </c>
      <c r="M34" s="131">
        <f>[1]TrRoad_act!M115</f>
        <v>7652723</v>
      </c>
      <c r="N34" s="131">
        <f>[1]TrRoad_act!N115</f>
        <v>7142763</v>
      </c>
      <c r="O34" s="131">
        <f>[1]TrRoad_act!O115</f>
        <v>6922148</v>
      </c>
      <c r="P34" s="131">
        <f>[1]TrRoad_act!P115</f>
        <v>7579810</v>
      </c>
      <c r="Q34" s="131">
        <f>[1]TrRoad_act!Q115</f>
        <v>9118346</v>
      </c>
    </row>
    <row r="35" spans="1:20" ht="11.45" customHeight="1" x14ac:dyDescent="0.45">
      <c r="A35" s="130" t="s">
        <v>229</v>
      </c>
      <c r="B35" s="131"/>
      <c r="C35" s="131">
        <f>[1]TrRoad_act!C116</f>
        <v>6397363</v>
      </c>
      <c r="D35" s="131">
        <f>[1]TrRoad_act!D116</f>
        <v>6586835</v>
      </c>
      <c r="E35" s="131">
        <f>[1]TrRoad_act!E116</f>
        <v>7177687</v>
      </c>
      <c r="F35" s="131">
        <f>[1]TrRoad_act!F116</f>
        <v>8206019</v>
      </c>
      <c r="G35" s="131">
        <f>[1]TrRoad_act!G116</f>
        <v>8434036</v>
      </c>
      <c r="H35" s="131">
        <f>[1]TrRoad_act!H116</f>
        <v>9275168</v>
      </c>
      <c r="I35" s="131">
        <f>[1]TrRoad_act!I116</f>
        <v>9280698</v>
      </c>
      <c r="J35" s="131">
        <f>[1]TrRoad_act!J116</f>
        <v>8670770</v>
      </c>
      <c r="K35" s="131">
        <f>[1]TrRoad_act!K116</f>
        <v>7669112</v>
      </c>
      <c r="L35" s="131">
        <f>[1]TrRoad_act!L116</f>
        <v>8226770</v>
      </c>
      <c r="M35" s="131">
        <f>[1]TrRoad_act!M116</f>
        <v>8710890</v>
      </c>
      <c r="N35" s="131">
        <f>[1]TrRoad_act!N116</f>
        <v>8056921</v>
      </c>
      <c r="O35" s="131">
        <f>[1]TrRoad_act!O116</f>
        <v>8277999</v>
      </c>
      <c r="P35" s="131">
        <f>[1]TrRoad_act!P116</f>
        <v>8206006</v>
      </c>
      <c r="Q35" s="131">
        <f>[1]TrRoad_act!Q116</f>
        <v>8794891</v>
      </c>
    </row>
    <row r="36" spans="1:20" ht="11.45" customHeight="1" x14ac:dyDescent="0.45">
      <c r="A36" s="130" t="s">
        <v>230</v>
      </c>
      <c r="B36" s="131"/>
      <c r="C36" s="131">
        <f>[1]TrRoad_act!C117</f>
        <v>658931</v>
      </c>
      <c r="D36" s="131">
        <f>[1]TrRoad_act!D117</f>
        <v>704885</v>
      </c>
      <c r="E36" s="131">
        <f>[1]TrRoad_act!E117</f>
        <v>734401</v>
      </c>
      <c r="F36" s="131">
        <f>[1]TrRoad_act!F117</f>
        <v>472051</v>
      </c>
      <c r="G36" s="131">
        <f>[1]TrRoad_act!G117</f>
        <v>462183</v>
      </c>
      <c r="H36" s="131">
        <f>[1]TrRoad_act!H117</f>
        <v>435549</v>
      </c>
      <c r="I36" s="131">
        <f>[1]TrRoad_act!I117</f>
        <v>466049</v>
      </c>
      <c r="J36" s="131">
        <f>[1]TrRoad_act!J117</f>
        <v>469847</v>
      </c>
      <c r="K36" s="131">
        <f>[1]TrRoad_act!K117</f>
        <v>679618</v>
      </c>
      <c r="L36" s="131">
        <f>[1]TrRoad_act!L117</f>
        <v>530929</v>
      </c>
      <c r="M36" s="131">
        <f>[1]TrRoad_act!M117</f>
        <v>319648</v>
      </c>
      <c r="N36" s="131">
        <f>[1]TrRoad_act!N117</f>
        <v>498328</v>
      </c>
      <c r="O36" s="131">
        <f>[1]TrRoad_act!O117</f>
        <v>633744</v>
      </c>
      <c r="P36" s="131">
        <f>[1]TrRoad_act!P117</f>
        <v>555069</v>
      </c>
      <c r="Q36" s="131">
        <f>[1]TrRoad_act!Q117</f>
        <v>557532</v>
      </c>
    </row>
    <row r="37" spans="1:20" ht="11.45" customHeight="1" x14ac:dyDescent="0.45">
      <c r="A37" s="130" t="s">
        <v>231</v>
      </c>
      <c r="B37" s="131"/>
      <c r="C37" s="131">
        <f>[1]TrRoad_act!C118</f>
        <v>49060</v>
      </c>
      <c r="D37" s="131">
        <f>[1]TrRoad_act!D118</f>
        <v>1342</v>
      </c>
      <c r="E37" s="131">
        <f>[1]TrRoad_act!E118</f>
        <v>5700</v>
      </c>
      <c r="F37" s="131">
        <f>[1]TrRoad_act!F118</f>
        <v>21101</v>
      </c>
      <c r="G37" s="131">
        <f>[1]TrRoad_act!G118</f>
        <v>99393</v>
      </c>
      <c r="H37" s="131">
        <f>[1]TrRoad_act!H118</f>
        <v>79971</v>
      </c>
      <c r="I37" s="131">
        <f>[1]TrRoad_act!I118</f>
        <v>81200</v>
      </c>
      <c r="J37" s="131">
        <f>[1]TrRoad_act!J118</f>
        <v>85863</v>
      </c>
      <c r="K37" s="131">
        <f>[1]TrRoad_act!K118</f>
        <v>177336</v>
      </c>
      <c r="L37" s="131">
        <f>[1]TrRoad_act!L118</f>
        <v>175770</v>
      </c>
      <c r="M37" s="131">
        <f>[1]TrRoad_act!M118</f>
        <v>71498</v>
      </c>
      <c r="N37" s="131">
        <f>[1]TrRoad_act!N118</f>
        <v>127541</v>
      </c>
      <c r="O37" s="131">
        <f>[1]TrRoad_act!O118</f>
        <v>99242</v>
      </c>
      <c r="P37" s="131">
        <f>[1]TrRoad_act!P118</f>
        <v>122987</v>
      </c>
      <c r="Q37" s="131">
        <f>[1]TrRoad_act!Q118</f>
        <v>94046</v>
      </c>
    </row>
    <row r="38" spans="1:20" ht="11.45" customHeight="1" x14ac:dyDescent="0.45">
      <c r="A38" s="130" t="s">
        <v>232</v>
      </c>
      <c r="B38" s="131"/>
      <c r="C38" s="131">
        <f>[1]TrRoad_act!C119</f>
        <v>0</v>
      </c>
      <c r="D38" s="131">
        <f>[1]TrRoad_act!D119</f>
        <v>0</v>
      </c>
      <c r="E38" s="131">
        <f>[1]TrRoad_act!E119</f>
        <v>0</v>
      </c>
      <c r="F38" s="131">
        <f>[1]TrRoad_act!F119</f>
        <v>0</v>
      </c>
      <c r="G38" s="131">
        <f>[1]TrRoad_act!G119</f>
        <v>0</v>
      </c>
      <c r="H38" s="131">
        <f>[1]TrRoad_act!H119</f>
        <v>0</v>
      </c>
      <c r="I38" s="131">
        <f>[1]TrRoad_act!I119</f>
        <v>0</v>
      </c>
      <c r="J38" s="131">
        <f>[1]TrRoad_act!J119</f>
        <v>132</v>
      </c>
      <c r="K38" s="131">
        <f>[1]TrRoad_act!K119</f>
        <v>33</v>
      </c>
      <c r="L38" s="131">
        <f>[1]TrRoad_act!L119</f>
        <v>224</v>
      </c>
      <c r="M38" s="131">
        <f>[1]TrRoad_act!M119</f>
        <v>224</v>
      </c>
      <c r="N38" s="131">
        <f>[1]TrRoad_act!N119</f>
        <v>6219</v>
      </c>
      <c r="O38" s="131">
        <f>[1]TrRoad_act!O119</f>
        <v>24367</v>
      </c>
      <c r="P38" s="131">
        <f>[1]TrRoad_act!P119</f>
        <v>63358</v>
      </c>
      <c r="Q38" s="131">
        <f>[1]TrRoad_act!Q119</f>
        <v>92083</v>
      </c>
    </row>
    <row r="39" spans="1:20" ht="11.45" customHeight="1" x14ac:dyDescent="0.45">
      <c r="A39" s="130" t="s">
        <v>233</v>
      </c>
      <c r="B39" s="131"/>
      <c r="C39" s="131">
        <f>[1]TrRoad_act!C120</f>
        <v>0</v>
      </c>
      <c r="D39" s="131">
        <f>[1]TrRoad_act!D120</f>
        <v>0</v>
      </c>
      <c r="E39" s="131">
        <f>[1]TrRoad_act!E120</f>
        <v>9</v>
      </c>
      <c r="F39" s="131">
        <f>[1]TrRoad_act!F120</f>
        <v>4</v>
      </c>
      <c r="G39" s="131">
        <f>[1]TrRoad_act!G120</f>
        <v>2</v>
      </c>
      <c r="H39" s="131">
        <f>[1]TrRoad_act!H120</f>
        <v>35</v>
      </c>
      <c r="I39" s="131">
        <f>[1]TrRoad_act!I120</f>
        <v>27</v>
      </c>
      <c r="J39" s="131">
        <f>[1]TrRoad_act!J120</f>
        <v>991</v>
      </c>
      <c r="K39" s="131">
        <f>[1]TrRoad_act!K120</f>
        <v>1062</v>
      </c>
      <c r="L39" s="131">
        <f>[1]TrRoad_act!L120</f>
        <v>6163</v>
      </c>
      <c r="M39" s="131">
        <f>[1]TrRoad_act!M120</f>
        <v>16625</v>
      </c>
      <c r="N39" s="131">
        <f>[1]TrRoad_act!N120</f>
        <v>15912</v>
      </c>
      <c r="O39" s="131">
        <f>[1]TrRoad_act!O120</f>
        <v>25955</v>
      </c>
      <c r="P39" s="131">
        <f>[1]TrRoad_act!P120</f>
        <v>38620</v>
      </c>
      <c r="Q39" s="131">
        <f>[1]TrRoad_act!Q120</f>
        <v>58086</v>
      </c>
    </row>
    <row r="40" spans="1:20" ht="11.45" customHeight="1" x14ac:dyDescent="0.45">
      <c r="A40" s="128" t="s">
        <v>234</v>
      </c>
      <c r="B40" s="129"/>
      <c r="C40" s="129">
        <f>[1]TrRoad_act!C121</f>
        <v>58621</v>
      </c>
      <c r="D40" s="129">
        <f>[1]TrRoad_act!D121</f>
        <v>53260</v>
      </c>
      <c r="E40" s="129">
        <f>[1]TrRoad_act!E121</f>
        <v>52566</v>
      </c>
      <c r="F40" s="129">
        <f>[1]TrRoad_act!F121</f>
        <v>58063</v>
      </c>
      <c r="G40" s="129">
        <f>[1]TrRoad_act!G121</f>
        <v>53729</v>
      </c>
      <c r="H40" s="129">
        <f>[1]TrRoad_act!H121</f>
        <v>62481</v>
      </c>
      <c r="I40" s="129">
        <f>[1]TrRoad_act!I121</f>
        <v>61626</v>
      </c>
      <c r="J40" s="129">
        <f>[1]TrRoad_act!J121</f>
        <v>62847</v>
      </c>
      <c r="K40" s="129">
        <f>[1]TrRoad_act!K121</f>
        <v>50906</v>
      </c>
      <c r="L40" s="129">
        <f>[1]TrRoad_act!L121</f>
        <v>47514</v>
      </c>
      <c r="M40" s="129">
        <f>[1]TrRoad_act!M121</f>
        <v>49198</v>
      </c>
      <c r="N40" s="129">
        <f>[1]TrRoad_act!N121</f>
        <v>44640</v>
      </c>
      <c r="O40" s="129">
        <f>[1]TrRoad_act!O121</f>
        <v>49011</v>
      </c>
      <c r="P40" s="129">
        <f>[1]TrRoad_act!P121</f>
        <v>56921</v>
      </c>
      <c r="Q40" s="129">
        <f>[1]TrRoad_act!Q121</f>
        <v>68291</v>
      </c>
      <c r="S40" s="121">
        <v>50191</v>
      </c>
      <c r="T40" s="121">
        <f>18/50.191</f>
        <v>0.3586300332728975</v>
      </c>
    </row>
    <row r="41" spans="1:20" ht="11.45" customHeight="1" x14ac:dyDescent="0.45">
      <c r="A41" s="130" t="s">
        <v>228</v>
      </c>
      <c r="B41" s="131"/>
      <c r="C41" s="131">
        <f>[1]TrRoad_act!C122</f>
        <v>147</v>
      </c>
      <c r="D41" s="131">
        <f>[1]TrRoad_act!D122</f>
        <v>174</v>
      </c>
      <c r="E41" s="131">
        <f>[1]TrRoad_act!E122</f>
        <v>92</v>
      </c>
      <c r="F41" s="131">
        <f>[1]TrRoad_act!F122</f>
        <v>83</v>
      </c>
      <c r="G41" s="131">
        <f>[1]TrRoad_act!G122</f>
        <v>15</v>
      </c>
      <c r="H41" s="131">
        <f>[1]TrRoad_act!H122</f>
        <v>87</v>
      </c>
      <c r="I41" s="131">
        <f>[1]TrRoad_act!I122</f>
        <v>213</v>
      </c>
      <c r="J41" s="131">
        <f>[1]TrRoad_act!J122</f>
        <v>238</v>
      </c>
      <c r="K41" s="131">
        <f>[1]TrRoad_act!K122</f>
        <v>47</v>
      </c>
      <c r="L41" s="131">
        <f>[1]TrRoad_act!L122</f>
        <v>82</v>
      </c>
      <c r="M41" s="131">
        <f>[1]TrRoad_act!M122</f>
        <v>83</v>
      </c>
      <c r="N41" s="131">
        <f>[1]TrRoad_act!N122</f>
        <v>39</v>
      </c>
      <c r="O41" s="131">
        <f>[1]TrRoad_act!O122</f>
        <v>683</v>
      </c>
      <c r="P41" s="131">
        <f>[1]TrRoad_act!P122</f>
        <v>33</v>
      </c>
      <c r="Q41" s="131">
        <f>[1]TrRoad_act!Q122</f>
        <v>25</v>
      </c>
    </row>
    <row r="42" spans="1:20" ht="11.45" customHeight="1" x14ac:dyDescent="0.45">
      <c r="A42" s="130" t="s">
        <v>229</v>
      </c>
      <c r="B42" s="131"/>
      <c r="C42" s="131">
        <f>[1]TrRoad_act!C123</f>
        <v>56011</v>
      </c>
      <c r="D42" s="131">
        <f>[1]TrRoad_act!D123</f>
        <v>52007</v>
      </c>
      <c r="E42" s="131">
        <f>[1]TrRoad_act!E123</f>
        <v>49809</v>
      </c>
      <c r="F42" s="131">
        <f>[1]TrRoad_act!F123</f>
        <v>55827</v>
      </c>
      <c r="G42" s="131">
        <f>[1]TrRoad_act!G123</f>
        <v>51636</v>
      </c>
      <c r="H42" s="131">
        <f>[1]TrRoad_act!H123</f>
        <v>59724</v>
      </c>
      <c r="I42" s="131">
        <f>[1]TrRoad_act!I123</f>
        <v>58966</v>
      </c>
      <c r="J42" s="131">
        <f>[1]TrRoad_act!J123</f>
        <v>60065</v>
      </c>
      <c r="K42" s="131">
        <f>[1]TrRoad_act!K123</f>
        <v>48853</v>
      </c>
      <c r="L42" s="131">
        <f>[1]TrRoad_act!L123</f>
        <v>45745</v>
      </c>
      <c r="M42" s="131">
        <f>[1]TrRoad_act!M123</f>
        <v>46120</v>
      </c>
      <c r="N42" s="131">
        <f>[1]TrRoad_act!N123</f>
        <v>42527</v>
      </c>
      <c r="O42" s="131">
        <f>[1]TrRoad_act!O123</f>
        <v>43896</v>
      </c>
      <c r="P42" s="131">
        <f>[1]TrRoad_act!P123</f>
        <v>52620</v>
      </c>
      <c r="Q42" s="131">
        <f>[1]TrRoad_act!Q123</f>
        <v>57538</v>
      </c>
    </row>
    <row r="43" spans="1:20" ht="11.45" customHeight="1" x14ac:dyDescent="0.45">
      <c r="A43" s="130" t="s">
        <v>230</v>
      </c>
      <c r="B43" s="131"/>
      <c r="C43" s="131">
        <f>[1]TrRoad_act!C124</f>
        <v>54</v>
      </c>
      <c r="D43" s="131">
        <f>[1]TrRoad_act!D124</f>
        <v>35</v>
      </c>
      <c r="E43" s="131">
        <f>[1]TrRoad_act!E124</f>
        <v>47</v>
      </c>
      <c r="F43" s="131">
        <f>[1]TrRoad_act!F124</f>
        <v>1165</v>
      </c>
      <c r="G43" s="131">
        <f>[1]TrRoad_act!G124</f>
        <v>147</v>
      </c>
      <c r="H43" s="131">
        <f>[1]TrRoad_act!H124</f>
        <v>62</v>
      </c>
      <c r="I43" s="131">
        <f>[1]TrRoad_act!I124</f>
        <v>196</v>
      </c>
      <c r="J43" s="131">
        <f>[1]TrRoad_act!J124</f>
        <v>107</v>
      </c>
      <c r="K43" s="131">
        <f>[1]TrRoad_act!K124</f>
        <v>212</v>
      </c>
      <c r="L43" s="131">
        <f>[1]TrRoad_act!L124</f>
        <v>71</v>
      </c>
      <c r="M43" s="131">
        <f>[1]TrRoad_act!M124</f>
        <v>53</v>
      </c>
      <c r="N43" s="131">
        <f>[1]TrRoad_act!N124</f>
        <v>12</v>
      </c>
      <c r="O43" s="131">
        <f>[1]TrRoad_act!O124</f>
        <v>54</v>
      </c>
      <c r="P43" s="131">
        <f>[1]TrRoad_act!P124</f>
        <v>93</v>
      </c>
      <c r="Q43" s="131">
        <f>[1]TrRoad_act!Q124</f>
        <v>103</v>
      </c>
    </row>
    <row r="44" spans="1:20" ht="11.45" customHeight="1" x14ac:dyDescent="0.45">
      <c r="A44" s="130" t="s">
        <v>231</v>
      </c>
      <c r="B44" s="131"/>
      <c r="C44" s="131">
        <f>[1]TrRoad_act!C125</f>
        <v>2319</v>
      </c>
      <c r="D44" s="131">
        <f>[1]TrRoad_act!D125</f>
        <v>976</v>
      </c>
      <c r="E44" s="131">
        <f>[1]TrRoad_act!E125</f>
        <v>2553</v>
      </c>
      <c r="F44" s="131">
        <f>[1]TrRoad_act!F125</f>
        <v>929</v>
      </c>
      <c r="G44" s="131">
        <f>[1]TrRoad_act!G125</f>
        <v>1391</v>
      </c>
      <c r="H44" s="131">
        <f>[1]TrRoad_act!H125</f>
        <v>2526</v>
      </c>
      <c r="I44" s="131">
        <f>[1]TrRoad_act!I125</f>
        <v>2186</v>
      </c>
      <c r="J44" s="131">
        <f>[1]TrRoad_act!J125</f>
        <v>2321</v>
      </c>
      <c r="K44" s="131">
        <f>[1]TrRoad_act!K125</f>
        <v>1666</v>
      </c>
      <c r="L44" s="131">
        <f>[1]TrRoad_act!L125</f>
        <v>1200</v>
      </c>
      <c r="M44" s="131">
        <f>[1]TrRoad_act!M125</f>
        <v>2750</v>
      </c>
      <c r="N44" s="131">
        <f>[1]TrRoad_act!N125</f>
        <v>1992</v>
      </c>
      <c r="O44" s="131">
        <f>[1]TrRoad_act!O125</f>
        <v>2974</v>
      </c>
      <c r="P44" s="131">
        <f>[1]TrRoad_act!P125</f>
        <v>3736</v>
      </c>
      <c r="Q44" s="131">
        <f>[1]TrRoad_act!Q125</f>
        <v>10117</v>
      </c>
    </row>
    <row r="45" spans="1:20" ht="11.45" customHeight="1" x14ac:dyDescent="0.45">
      <c r="A45" s="130" t="s">
        <v>233</v>
      </c>
      <c r="B45" s="131"/>
      <c r="C45" s="131">
        <f>[1]TrRoad_act!C126</f>
        <v>90</v>
      </c>
      <c r="D45" s="131">
        <f>[1]TrRoad_act!D126</f>
        <v>68</v>
      </c>
      <c r="E45" s="131">
        <f>[1]TrRoad_act!E126</f>
        <v>65</v>
      </c>
      <c r="F45" s="131">
        <f>[1]TrRoad_act!F126</f>
        <v>59</v>
      </c>
      <c r="G45" s="131">
        <f>[1]TrRoad_act!G126</f>
        <v>540</v>
      </c>
      <c r="H45" s="131">
        <f>[1]TrRoad_act!H126</f>
        <v>82</v>
      </c>
      <c r="I45" s="131">
        <f>[1]TrRoad_act!I126</f>
        <v>65</v>
      </c>
      <c r="J45" s="131">
        <f>[1]TrRoad_act!J126</f>
        <v>116</v>
      </c>
      <c r="K45" s="131">
        <f>[1]TrRoad_act!K126</f>
        <v>128</v>
      </c>
      <c r="L45" s="131">
        <f>[1]TrRoad_act!L126</f>
        <v>416</v>
      </c>
      <c r="M45" s="131">
        <f>[1]TrRoad_act!M126</f>
        <v>192</v>
      </c>
      <c r="N45" s="131">
        <f>[1]TrRoad_act!N126</f>
        <v>70</v>
      </c>
      <c r="O45" s="131">
        <f>[1]TrRoad_act!O126</f>
        <v>1404</v>
      </c>
      <c r="P45" s="131">
        <f>[1]TrRoad_act!P126</f>
        <v>439</v>
      </c>
      <c r="Q45" s="131">
        <f>[1]TrRoad_act!Q126</f>
        <v>508</v>
      </c>
    </row>
    <row r="46" spans="1:20" ht="11.45" customHeight="1" x14ac:dyDescent="0.45">
      <c r="A46" s="124" t="s">
        <v>235</v>
      </c>
      <c r="B46" s="125"/>
      <c r="C46" s="125">
        <f>[1]TrRoad_act!C127</f>
        <v>2726095</v>
      </c>
      <c r="D46" s="125">
        <f>[1]TrRoad_act!D127</f>
        <v>2533857</v>
      </c>
      <c r="E46" s="125">
        <f>[1]TrRoad_act!E127</f>
        <v>2630967</v>
      </c>
      <c r="F46" s="125">
        <f>[1]TrRoad_act!F127</f>
        <v>2900912</v>
      </c>
      <c r="G46" s="125">
        <f>[1]TrRoad_act!G127</f>
        <v>2730471</v>
      </c>
      <c r="H46" s="125">
        <f>[1]TrRoad_act!H127</f>
        <v>3070956</v>
      </c>
      <c r="I46" s="125">
        <f>[1]TrRoad_act!I127</f>
        <v>3787745</v>
      </c>
      <c r="J46" s="125">
        <f>[1]TrRoad_act!J127</f>
        <v>2878864</v>
      </c>
      <c r="K46" s="125">
        <f>[1]TrRoad_act!K127</f>
        <v>2478584</v>
      </c>
      <c r="L46" s="125">
        <f>[1]TrRoad_act!L127</f>
        <v>2709229</v>
      </c>
      <c r="M46" s="125">
        <f>[1]TrRoad_act!M127</f>
        <v>2785522</v>
      </c>
      <c r="N46" s="125">
        <f>[1]TrRoad_act!N127</f>
        <v>2508949</v>
      </c>
      <c r="O46" s="125">
        <f>[1]TrRoad_act!O127</f>
        <v>2914510</v>
      </c>
      <c r="P46" s="125">
        <f>[1]TrRoad_act!P127</f>
        <v>3337403</v>
      </c>
      <c r="Q46" s="125">
        <f>[1]TrRoad_act!Q127</f>
        <v>3567459</v>
      </c>
    </row>
    <row r="47" spans="1:20" ht="11.45" customHeight="1" x14ac:dyDescent="0.45">
      <c r="A47" s="126" t="s">
        <v>236</v>
      </c>
      <c r="B47" s="127"/>
      <c r="C47" s="127">
        <f>[1]TrRoad_act!C128</f>
        <v>2298811</v>
      </c>
      <c r="D47" s="127">
        <f>[1]TrRoad_act!D128</f>
        <v>2077203</v>
      </c>
      <c r="E47" s="127">
        <f>[1]TrRoad_act!E128</f>
        <v>2229061</v>
      </c>
      <c r="F47" s="127">
        <f>[1]TrRoad_act!F128</f>
        <v>2420617</v>
      </c>
      <c r="G47" s="127">
        <f>[1]TrRoad_act!G128</f>
        <v>2262797</v>
      </c>
      <c r="H47" s="127">
        <f>[1]TrRoad_act!H128</f>
        <v>2512771</v>
      </c>
      <c r="I47" s="127">
        <f>[1]TrRoad_act!I128</f>
        <v>3259943</v>
      </c>
      <c r="J47" s="127">
        <f>[1]TrRoad_act!J128</f>
        <v>2342335</v>
      </c>
      <c r="K47" s="127">
        <f>[1]TrRoad_act!K128</f>
        <v>2073334</v>
      </c>
      <c r="L47" s="127">
        <f>[1]TrRoad_act!L128</f>
        <v>2230347</v>
      </c>
      <c r="M47" s="127">
        <f>[1]TrRoad_act!M128</f>
        <v>2247306</v>
      </c>
      <c r="N47" s="127">
        <f>[1]TrRoad_act!N128</f>
        <v>2049537</v>
      </c>
      <c r="O47" s="127">
        <f>[1]TrRoad_act!O128</f>
        <v>2357106</v>
      </c>
      <c r="P47" s="127">
        <f>[1]TrRoad_act!P128</f>
        <v>2781653</v>
      </c>
      <c r="Q47" s="127">
        <f>[1]TrRoad_act!Q128</f>
        <v>2926545</v>
      </c>
    </row>
    <row r="48" spans="1:20" ht="11.45" customHeight="1" x14ac:dyDescent="0.45">
      <c r="A48" s="130" t="s">
        <v>228</v>
      </c>
      <c r="B48" s="131"/>
      <c r="C48" s="131">
        <f>[1]TrRoad_act!C129</f>
        <v>210137</v>
      </c>
      <c r="D48" s="131">
        <f>[1]TrRoad_act!D129</f>
        <v>220974</v>
      </c>
      <c r="E48" s="131">
        <f>[1]TrRoad_act!E129</f>
        <v>226231</v>
      </c>
      <c r="F48" s="131">
        <f>[1]TrRoad_act!F129</f>
        <v>176047</v>
      </c>
      <c r="G48" s="131">
        <f>[1]TrRoad_act!G129</f>
        <v>149850</v>
      </c>
      <c r="H48" s="131">
        <f>[1]TrRoad_act!H129</f>
        <v>171498</v>
      </c>
      <c r="I48" s="131">
        <f>[1]TrRoad_act!I129</f>
        <v>195849</v>
      </c>
      <c r="J48" s="131">
        <f>[1]TrRoad_act!J129</f>
        <v>239140</v>
      </c>
      <c r="K48" s="131">
        <f>[1]TrRoad_act!K129</f>
        <v>137287</v>
      </c>
      <c r="L48" s="131">
        <f>[1]TrRoad_act!L129</f>
        <v>193091</v>
      </c>
      <c r="M48" s="131">
        <f>[1]TrRoad_act!M129</f>
        <v>160772</v>
      </c>
      <c r="N48" s="131">
        <f>[1]TrRoad_act!N129</f>
        <v>142374</v>
      </c>
      <c r="O48" s="131">
        <f>[1]TrRoad_act!O129</f>
        <v>162708</v>
      </c>
      <c r="P48" s="131">
        <f>[1]TrRoad_act!P129</f>
        <v>138057</v>
      </c>
      <c r="Q48" s="131">
        <f>[1]TrRoad_act!Q129</f>
        <v>201298</v>
      </c>
    </row>
    <row r="49" spans="1:18" ht="11.45" customHeight="1" x14ac:dyDescent="0.45">
      <c r="A49" s="130" t="s">
        <v>229</v>
      </c>
      <c r="B49" s="131"/>
      <c r="C49" s="131">
        <f>[1]TrRoad_act!C130</f>
        <v>2050835</v>
      </c>
      <c r="D49" s="131">
        <f>[1]TrRoad_act!D130</f>
        <v>1802989</v>
      </c>
      <c r="E49" s="131">
        <f>[1]TrRoad_act!E130</f>
        <v>1969664</v>
      </c>
      <c r="F49" s="131">
        <f>[1]TrRoad_act!F130</f>
        <v>2222320</v>
      </c>
      <c r="G49" s="131">
        <f>[1]TrRoad_act!G130</f>
        <v>2086291</v>
      </c>
      <c r="H49" s="131">
        <f>[1]TrRoad_act!H130</f>
        <v>2294166</v>
      </c>
      <c r="I49" s="131">
        <f>[1]TrRoad_act!I130</f>
        <v>3040364</v>
      </c>
      <c r="J49" s="131">
        <f>[1]TrRoad_act!J130</f>
        <v>2070336</v>
      </c>
      <c r="K49" s="131">
        <f>[1]TrRoad_act!K130</f>
        <v>1902042</v>
      </c>
      <c r="L49" s="131">
        <f>[1]TrRoad_act!L130</f>
        <v>1997478</v>
      </c>
      <c r="M49" s="131">
        <f>[1]TrRoad_act!M130</f>
        <v>2061607</v>
      </c>
      <c r="N49" s="131">
        <f>[1]TrRoad_act!N130</f>
        <v>1873404</v>
      </c>
      <c r="O49" s="131">
        <f>[1]TrRoad_act!O130</f>
        <v>2161917</v>
      </c>
      <c r="P49" s="131">
        <f>[1]TrRoad_act!P130</f>
        <v>2596774</v>
      </c>
      <c r="Q49" s="131">
        <f>[1]TrRoad_act!Q130</f>
        <v>2687171</v>
      </c>
    </row>
    <row r="50" spans="1:18" ht="11.45" customHeight="1" x14ac:dyDescent="0.45">
      <c r="A50" s="130" t="s">
        <v>230</v>
      </c>
      <c r="B50" s="131"/>
      <c r="C50" s="131">
        <f>[1]TrRoad_act!C131</f>
        <v>35361</v>
      </c>
      <c r="D50" s="131">
        <f>[1]TrRoad_act!D131</f>
        <v>50691</v>
      </c>
      <c r="E50" s="131">
        <f>[1]TrRoad_act!E131</f>
        <v>30210</v>
      </c>
      <c r="F50" s="131">
        <f>[1]TrRoad_act!F131</f>
        <v>18403</v>
      </c>
      <c r="G50" s="131">
        <f>[1]TrRoad_act!G131</f>
        <v>23211</v>
      </c>
      <c r="H50" s="131">
        <f>[1]TrRoad_act!H131</f>
        <v>32563</v>
      </c>
      <c r="I50" s="131">
        <f>[1]TrRoad_act!I131</f>
        <v>17745</v>
      </c>
      <c r="J50" s="131">
        <f>[1]TrRoad_act!J131</f>
        <v>19654</v>
      </c>
      <c r="K50" s="131">
        <f>[1]TrRoad_act!K131</f>
        <v>14206</v>
      </c>
      <c r="L50" s="131">
        <f>[1]TrRoad_act!L131</f>
        <v>14665</v>
      </c>
      <c r="M50" s="131">
        <f>[1]TrRoad_act!M131</f>
        <v>14462</v>
      </c>
      <c r="N50" s="131">
        <f>[1]TrRoad_act!N131</f>
        <v>17693</v>
      </c>
      <c r="O50" s="131">
        <f>[1]TrRoad_act!O131</f>
        <v>14039</v>
      </c>
      <c r="P50" s="131">
        <f>[1]TrRoad_act!P131</f>
        <v>23844</v>
      </c>
      <c r="Q50" s="131">
        <f>[1]TrRoad_act!Q131</f>
        <v>11205</v>
      </c>
    </row>
    <row r="51" spans="1:18" ht="11.45" customHeight="1" x14ac:dyDescent="0.45">
      <c r="A51" s="130" t="s">
        <v>231</v>
      </c>
      <c r="B51" s="131"/>
      <c r="C51" s="131">
        <f>[1]TrRoad_act!C132</f>
        <v>1718</v>
      </c>
      <c r="D51" s="131">
        <f>[1]TrRoad_act!D132</f>
        <v>2204</v>
      </c>
      <c r="E51" s="131">
        <f>[1]TrRoad_act!E132</f>
        <v>2718</v>
      </c>
      <c r="F51" s="131">
        <f>[1]TrRoad_act!F132</f>
        <v>2460</v>
      </c>
      <c r="G51" s="131">
        <f>[1]TrRoad_act!G132</f>
        <v>3161</v>
      </c>
      <c r="H51" s="131">
        <f>[1]TrRoad_act!H132</f>
        <v>14057</v>
      </c>
      <c r="I51" s="131">
        <f>[1]TrRoad_act!I132</f>
        <v>5507</v>
      </c>
      <c r="J51" s="131">
        <f>[1]TrRoad_act!J132</f>
        <v>12685</v>
      </c>
      <c r="K51" s="131">
        <f>[1]TrRoad_act!K132</f>
        <v>19104</v>
      </c>
      <c r="L51" s="131">
        <f>[1]TrRoad_act!L132</f>
        <v>23917</v>
      </c>
      <c r="M51" s="131">
        <f>[1]TrRoad_act!M132</f>
        <v>8568</v>
      </c>
      <c r="N51" s="131">
        <f>[1]TrRoad_act!N132</f>
        <v>9050</v>
      </c>
      <c r="O51" s="131">
        <f>[1]TrRoad_act!O132</f>
        <v>10370</v>
      </c>
      <c r="P51" s="131">
        <f>[1]TrRoad_act!P132</f>
        <v>13497</v>
      </c>
      <c r="Q51" s="131">
        <f>[1]TrRoad_act!Q132</f>
        <v>16637</v>
      </c>
    </row>
    <row r="52" spans="1:18" ht="11.45" customHeight="1" x14ac:dyDescent="0.45">
      <c r="A52" s="130" t="s">
        <v>233</v>
      </c>
      <c r="B52" s="131"/>
      <c r="C52" s="131">
        <f>[1]TrRoad_act!C133</f>
        <v>760</v>
      </c>
      <c r="D52" s="131">
        <f>[1]TrRoad_act!D133</f>
        <v>345</v>
      </c>
      <c r="E52" s="131">
        <f>[1]TrRoad_act!E133</f>
        <v>238</v>
      </c>
      <c r="F52" s="131">
        <f>[1]TrRoad_act!F133</f>
        <v>1387</v>
      </c>
      <c r="G52" s="131">
        <f>[1]TrRoad_act!G133</f>
        <v>284</v>
      </c>
      <c r="H52" s="131">
        <f>[1]TrRoad_act!H133</f>
        <v>487</v>
      </c>
      <c r="I52" s="131">
        <f>[1]TrRoad_act!I133</f>
        <v>478</v>
      </c>
      <c r="J52" s="131">
        <f>[1]TrRoad_act!J133</f>
        <v>520</v>
      </c>
      <c r="K52" s="131">
        <f>[1]TrRoad_act!K133</f>
        <v>695</v>
      </c>
      <c r="L52" s="131">
        <f>[1]TrRoad_act!L133</f>
        <v>1196</v>
      </c>
      <c r="M52" s="131">
        <f>[1]TrRoad_act!M133</f>
        <v>1897</v>
      </c>
      <c r="N52" s="131">
        <f>[1]TrRoad_act!N133</f>
        <v>7016</v>
      </c>
      <c r="O52" s="131">
        <f>[1]TrRoad_act!O133</f>
        <v>8072</v>
      </c>
      <c r="P52" s="131">
        <f>[1]TrRoad_act!P133</f>
        <v>9481</v>
      </c>
      <c r="Q52" s="131">
        <f>[1]TrRoad_act!Q133</f>
        <v>10234</v>
      </c>
    </row>
    <row r="53" spans="1:18" ht="11.45" customHeight="1" x14ac:dyDescent="0.45">
      <c r="A53" s="128" t="s">
        <v>237</v>
      </c>
      <c r="B53" s="129"/>
      <c r="C53" s="129">
        <f>[1]TrRoad_act!C134</f>
        <v>427284</v>
      </c>
      <c r="D53" s="129">
        <f>[1]TrRoad_act!D134</f>
        <v>456654</v>
      </c>
      <c r="E53" s="129">
        <f>[1]TrRoad_act!E134</f>
        <v>401906</v>
      </c>
      <c r="F53" s="129">
        <f>[1]TrRoad_act!F134</f>
        <v>480295</v>
      </c>
      <c r="G53" s="129">
        <f>[1]TrRoad_act!G134</f>
        <v>467674</v>
      </c>
      <c r="H53" s="129">
        <f>[1]TrRoad_act!H134</f>
        <v>558185</v>
      </c>
      <c r="I53" s="129">
        <f>[1]TrRoad_act!I134</f>
        <v>527802</v>
      </c>
      <c r="J53" s="129">
        <f>[1]TrRoad_act!J134</f>
        <v>536529</v>
      </c>
      <c r="K53" s="129">
        <f>[1]TrRoad_act!K134</f>
        <v>405250</v>
      </c>
      <c r="L53" s="129">
        <f>[1]TrRoad_act!L134</f>
        <v>478882</v>
      </c>
      <c r="M53" s="129">
        <f>[1]TrRoad_act!M134</f>
        <v>538216</v>
      </c>
      <c r="N53" s="129">
        <f>[1]TrRoad_act!N134</f>
        <v>459412</v>
      </c>
      <c r="O53" s="129">
        <f>[1]TrRoad_act!O134</f>
        <v>557404</v>
      </c>
      <c r="P53" s="129">
        <f>[1]TrRoad_act!P134</f>
        <v>555750</v>
      </c>
      <c r="Q53" s="129">
        <f>[1]TrRoad_act!Q134</f>
        <v>640914</v>
      </c>
    </row>
    <row r="54" spans="1:18" ht="11.45" customHeight="1" x14ac:dyDescent="0.45">
      <c r="A54" s="130" t="s">
        <v>238</v>
      </c>
      <c r="B54" s="131"/>
      <c r="C54" s="131">
        <f>[1]TrRoad_act!C135</f>
        <v>305796</v>
      </c>
      <c r="D54" s="131">
        <f>[1]TrRoad_act!D135</f>
        <v>345367</v>
      </c>
      <c r="E54" s="131">
        <f>[1]TrRoad_act!E135</f>
        <v>309942</v>
      </c>
      <c r="F54" s="131">
        <f>[1]TrRoad_act!F135</f>
        <v>341111</v>
      </c>
      <c r="G54" s="131">
        <f>[1]TrRoad_act!G135</f>
        <v>375088</v>
      </c>
      <c r="H54" s="131">
        <f>[1]TrRoad_act!H135</f>
        <v>451788</v>
      </c>
      <c r="I54" s="131">
        <f>[1]TrRoad_act!I135</f>
        <v>418147</v>
      </c>
      <c r="J54" s="131">
        <f>[1]TrRoad_act!J135</f>
        <v>435929</v>
      </c>
      <c r="K54" s="131">
        <f>[1]TrRoad_act!K135</f>
        <v>350036</v>
      </c>
      <c r="L54" s="131">
        <f>[1]TrRoad_act!L135</f>
        <v>361387</v>
      </c>
      <c r="M54" s="131">
        <f>[1]TrRoad_act!M135</f>
        <v>437970</v>
      </c>
      <c r="N54" s="131">
        <f>[1]TrRoad_act!N135</f>
        <v>358761</v>
      </c>
      <c r="O54" s="131">
        <f>[1]TrRoad_act!O135</f>
        <v>434516</v>
      </c>
      <c r="P54" s="131">
        <f>[1]TrRoad_act!P135</f>
        <v>452558</v>
      </c>
      <c r="Q54" s="131">
        <f>[1]TrRoad_act!Q135</f>
        <v>529607</v>
      </c>
    </row>
    <row r="55" spans="1:18" ht="11.45" customHeight="1" x14ac:dyDescent="0.45">
      <c r="A55" s="132" t="s">
        <v>239</v>
      </c>
      <c r="B55" s="133"/>
      <c r="C55" s="133">
        <f>[1]TrRoad_act!C136</f>
        <v>121488</v>
      </c>
      <c r="D55" s="133">
        <f>[1]TrRoad_act!D136</f>
        <v>111287</v>
      </c>
      <c r="E55" s="133">
        <f>[1]TrRoad_act!E136</f>
        <v>91964</v>
      </c>
      <c r="F55" s="133">
        <f>[1]TrRoad_act!F136</f>
        <v>139184</v>
      </c>
      <c r="G55" s="133">
        <f>[1]TrRoad_act!G136</f>
        <v>92586</v>
      </c>
      <c r="H55" s="133">
        <f>[1]TrRoad_act!H136</f>
        <v>106397</v>
      </c>
      <c r="I55" s="133">
        <f>[1]TrRoad_act!I136</f>
        <v>109655</v>
      </c>
      <c r="J55" s="133">
        <f>[1]TrRoad_act!J136</f>
        <v>100600</v>
      </c>
      <c r="K55" s="133">
        <f>[1]TrRoad_act!K136</f>
        <v>55214</v>
      </c>
      <c r="L55" s="133">
        <f>[1]TrRoad_act!L136</f>
        <v>117495</v>
      </c>
      <c r="M55" s="133">
        <f>[1]TrRoad_act!M136</f>
        <v>100246</v>
      </c>
      <c r="N55" s="133">
        <f>[1]TrRoad_act!N136</f>
        <v>100651</v>
      </c>
      <c r="O55" s="133">
        <f>[1]TrRoad_act!O136</f>
        <v>122888</v>
      </c>
      <c r="P55" s="133">
        <f>[1]TrRoad_act!P136</f>
        <v>103192</v>
      </c>
      <c r="Q55" s="133">
        <f>[1]TrRoad_act!Q136</f>
        <v>111307</v>
      </c>
    </row>
    <row r="57" spans="1:18" ht="11.45" customHeight="1" x14ac:dyDescent="0.45">
      <c r="A57" s="119"/>
      <c r="B57" s="163">
        <v>2015</v>
      </c>
      <c r="C57" s="163"/>
      <c r="D57" s="163"/>
      <c r="E57" s="163"/>
      <c r="F57" s="163"/>
      <c r="G57" s="163"/>
      <c r="H57" s="163"/>
      <c r="I57" s="163"/>
      <c r="J57" s="163"/>
      <c r="K57" s="163"/>
      <c r="L57" s="163"/>
      <c r="M57" s="163"/>
      <c r="N57" s="163"/>
      <c r="O57" s="163"/>
      <c r="P57" s="163"/>
      <c r="Q57" s="163"/>
    </row>
    <row r="58" spans="1:18" ht="11.45" customHeight="1" x14ac:dyDescent="0.45">
      <c r="A58" s="135" t="s">
        <v>241</v>
      </c>
      <c r="B58" s="136" t="s">
        <v>242</v>
      </c>
      <c r="C58" s="136">
        <v>2001</v>
      </c>
      <c r="D58" s="136">
        <v>2002</v>
      </c>
      <c r="E58" s="136">
        <v>2003</v>
      </c>
      <c r="F58" s="136">
        <v>2004</v>
      </c>
      <c r="G58" s="136">
        <v>2005</v>
      </c>
      <c r="H58" s="136">
        <v>2006</v>
      </c>
      <c r="I58" s="136">
        <v>2007</v>
      </c>
      <c r="J58" s="136">
        <v>2008</v>
      </c>
      <c r="K58" s="136">
        <v>2009</v>
      </c>
      <c r="L58" s="136">
        <v>2010</v>
      </c>
      <c r="M58" s="136">
        <v>2011</v>
      </c>
      <c r="N58" s="136">
        <v>2012</v>
      </c>
      <c r="O58" s="136">
        <v>2013</v>
      </c>
      <c r="P58" s="136">
        <v>2014</v>
      </c>
      <c r="Q58" s="136">
        <v>2015</v>
      </c>
    </row>
    <row r="59" spans="1:18" ht="11.45" customHeight="1" x14ac:dyDescent="0.45">
      <c r="A59" s="122" t="s">
        <v>243</v>
      </c>
      <c r="B59" s="123">
        <f t="shared" ref="B59:Q59" si="0">B60+B75</f>
        <v>24464536</v>
      </c>
      <c r="C59" s="123">
        <f t="shared" si="0"/>
        <v>11179381.247129662</v>
      </c>
      <c r="D59" s="123">
        <f t="shared" si="0"/>
        <v>12611143.631244646</v>
      </c>
      <c r="E59" s="123">
        <f t="shared" si="0"/>
        <v>16037539.939102406</v>
      </c>
      <c r="F59" s="123">
        <f t="shared" si="0"/>
        <v>18483899.065694418</v>
      </c>
      <c r="G59" s="123">
        <f t="shared" si="0"/>
        <v>20521569.918723412</v>
      </c>
      <c r="H59" s="123">
        <f t="shared" si="0"/>
        <v>22981120.856542811</v>
      </c>
      <c r="I59" s="123">
        <f t="shared" si="0"/>
        <v>25355483.652881652</v>
      </c>
      <c r="J59" s="123">
        <f t="shared" si="0"/>
        <v>24022324</v>
      </c>
      <c r="K59" s="123">
        <f t="shared" si="0"/>
        <v>21862254</v>
      </c>
      <c r="L59" s="123">
        <f t="shared" si="0"/>
        <v>21519516</v>
      </c>
      <c r="M59" s="123">
        <f t="shared" si="0"/>
        <v>21530103</v>
      </c>
      <c r="N59" s="123">
        <f t="shared" si="0"/>
        <v>20062473.680149417</v>
      </c>
      <c r="O59" s="123">
        <f t="shared" si="0"/>
        <v>20785238</v>
      </c>
      <c r="P59" s="123">
        <f t="shared" si="0"/>
        <v>22036228</v>
      </c>
      <c r="Q59" s="123">
        <f t="shared" si="0"/>
        <v>24382696</v>
      </c>
    </row>
    <row r="60" spans="1:18" ht="11.45" customHeight="1" x14ac:dyDescent="0.45">
      <c r="A60" s="124" t="s">
        <v>226</v>
      </c>
      <c r="B60" s="125">
        <f t="shared" ref="B60:Q60" si="1">B61+B62+B69</f>
        <v>23884660</v>
      </c>
      <c r="C60" s="125">
        <f t="shared" si="1"/>
        <v>10498655</v>
      </c>
      <c r="D60" s="125">
        <f t="shared" si="1"/>
        <v>11743591</v>
      </c>
      <c r="E60" s="125">
        <f t="shared" si="1"/>
        <v>14649953</v>
      </c>
      <c r="F60" s="125">
        <f t="shared" si="1"/>
        <v>16801504</v>
      </c>
      <c r="G60" s="125">
        <f t="shared" si="1"/>
        <v>18717868</v>
      </c>
      <c r="H60" s="125">
        <f t="shared" si="1"/>
        <v>20630575</v>
      </c>
      <c r="I60" s="125">
        <f t="shared" si="1"/>
        <v>22104610</v>
      </c>
      <c r="J60" s="125">
        <f t="shared" si="1"/>
        <v>21429727</v>
      </c>
      <c r="K60" s="125">
        <f t="shared" si="1"/>
        <v>19524127</v>
      </c>
      <c r="L60" s="125">
        <f t="shared" si="1"/>
        <v>18939380</v>
      </c>
      <c r="M60" s="125">
        <f t="shared" si="1"/>
        <v>18816340</v>
      </c>
      <c r="N60" s="125">
        <f t="shared" si="1"/>
        <v>17594063</v>
      </c>
      <c r="O60" s="125">
        <f t="shared" si="1"/>
        <v>17894870</v>
      </c>
      <c r="P60" s="125">
        <f t="shared" si="1"/>
        <v>18706041</v>
      </c>
      <c r="Q60" s="125">
        <f t="shared" si="1"/>
        <v>20815237</v>
      </c>
    </row>
    <row r="61" spans="1:18" ht="11.45" customHeight="1" x14ac:dyDescent="0.45">
      <c r="A61" s="126" t="s">
        <v>227</v>
      </c>
      <c r="B61" s="127">
        <v>2541535</v>
      </c>
      <c r="C61" s="127">
        <v>1609548</v>
      </c>
      <c r="D61" s="127">
        <v>1979354</v>
      </c>
      <c r="E61" s="127">
        <v>2198352</v>
      </c>
      <c r="F61" s="127">
        <v>2265905</v>
      </c>
      <c r="G61" s="127">
        <v>2757541</v>
      </c>
      <c r="H61" s="127">
        <v>3001749</v>
      </c>
      <c r="I61" s="127">
        <v>3032380</v>
      </c>
      <c r="J61" s="127">
        <v>3345905</v>
      </c>
      <c r="K61" s="127">
        <v>2464020</v>
      </c>
      <c r="L61" s="127">
        <v>2057653</v>
      </c>
      <c r="M61" s="127">
        <v>2067879</v>
      </c>
      <c r="N61" s="127">
        <v>1729248</v>
      </c>
      <c r="O61" s="127">
        <v>1869052</v>
      </c>
      <c r="P61" s="127">
        <v>2084496</v>
      </c>
      <c r="Q61" s="127">
        <v>2031962</v>
      </c>
      <c r="R61" s="137"/>
    </row>
    <row r="62" spans="1:18" ht="11.45" customHeight="1" x14ac:dyDescent="0.45">
      <c r="A62" s="128" t="s">
        <v>86</v>
      </c>
      <c r="B62" s="129">
        <f t="shared" ref="B62" si="2">SUM(B63:B68)</f>
        <v>21323022</v>
      </c>
      <c r="C62" s="129">
        <f t="shared" ref="C62:Q62" si="3">SUM(C63:C68)</f>
        <v>8867911</v>
      </c>
      <c r="D62" s="129">
        <f t="shared" si="3"/>
        <v>9740099</v>
      </c>
      <c r="E62" s="129">
        <f t="shared" si="3"/>
        <v>12417548</v>
      </c>
      <c r="F62" s="129">
        <f t="shared" si="3"/>
        <v>14495328</v>
      </c>
      <c r="G62" s="129">
        <f t="shared" si="3"/>
        <v>15920019</v>
      </c>
      <c r="H62" s="129">
        <f t="shared" si="3"/>
        <v>17575667</v>
      </c>
      <c r="I62" s="129">
        <f t="shared" si="3"/>
        <v>19016793</v>
      </c>
      <c r="J62" s="129">
        <f t="shared" si="3"/>
        <v>18025142</v>
      </c>
      <c r="K62" s="129">
        <f t="shared" si="3"/>
        <v>17011016</v>
      </c>
      <c r="L62" s="129">
        <f t="shared" si="3"/>
        <v>16835373</v>
      </c>
      <c r="M62" s="129">
        <f t="shared" si="3"/>
        <v>16699734</v>
      </c>
      <c r="N62" s="129">
        <f t="shared" si="3"/>
        <v>15820284</v>
      </c>
      <c r="O62" s="129">
        <f t="shared" si="3"/>
        <v>15976911</v>
      </c>
      <c r="P62" s="129">
        <f t="shared" si="3"/>
        <v>16564624</v>
      </c>
      <c r="Q62" s="129">
        <f t="shared" si="3"/>
        <v>18714984</v>
      </c>
      <c r="R62" s="137"/>
    </row>
    <row r="63" spans="1:18" ht="11.45" customHeight="1" x14ac:dyDescent="0.45">
      <c r="A63" s="130" t="s">
        <v>228</v>
      </c>
      <c r="B63" s="131">
        <v>16375296</v>
      </c>
      <c r="C63" s="131">
        <v>6963985</v>
      </c>
      <c r="D63" s="131">
        <v>6932609</v>
      </c>
      <c r="E63" s="131">
        <v>8103265</v>
      </c>
      <c r="F63" s="131">
        <v>8531706</v>
      </c>
      <c r="G63" s="131">
        <v>8803249</v>
      </c>
      <c r="H63" s="131">
        <v>9056418</v>
      </c>
      <c r="I63" s="131">
        <v>9976751</v>
      </c>
      <c r="J63" s="131">
        <v>9220217</v>
      </c>
      <c r="K63" s="131">
        <v>8695527</v>
      </c>
      <c r="L63" s="131">
        <v>8011624</v>
      </c>
      <c r="M63" s="131">
        <v>7632122</v>
      </c>
      <c r="N63" s="131">
        <v>7133593</v>
      </c>
      <c r="O63" s="131">
        <v>6921193</v>
      </c>
      <c r="P63" s="131">
        <v>7579531</v>
      </c>
      <c r="Q63" s="131">
        <v>9118346</v>
      </c>
      <c r="R63" s="137"/>
    </row>
    <row r="64" spans="1:18" ht="11.45" customHeight="1" x14ac:dyDescent="0.45">
      <c r="A64" s="130" t="s">
        <v>229</v>
      </c>
      <c r="B64" s="131">
        <v>3849883</v>
      </c>
      <c r="C64" s="131">
        <v>1684148</v>
      </c>
      <c r="D64" s="131">
        <v>2497140</v>
      </c>
      <c r="E64" s="131">
        <v>3824334</v>
      </c>
      <c r="F64" s="131">
        <v>5629776</v>
      </c>
      <c r="G64" s="131">
        <v>6662832</v>
      </c>
      <c r="H64" s="131">
        <v>8070631</v>
      </c>
      <c r="I64" s="131">
        <v>8537859</v>
      </c>
      <c r="J64" s="131">
        <v>8271945</v>
      </c>
      <c r="K64" s="131">
        <v>7475537</v>
      </c>
      <c r="L64" s="131">
        <v>8125900</v>
      </c>
      <c r="M64" s="131">
        <v>8664032</v>
      </c>
      <c r="N64" s="131">
        <v>8042118</v>
      </c>
      <c r="O64" s="131">
        <v>8275456</v>
      </c>
      <c r="P64" s="131">
        <v>8205833</v>
      </c>
      <c r="Q64" s="131">
        <v>8794891</v>
      </c>
      <c r="R64" s="137"/>
    </row>
    <row r="65" spans="1:18" ht="11.45" customHeight="1" x14ac:dyDescent="0.45">
      <c r="A65" s="130" t="s">
        <v>230</v>
      </c>
      <c r="B65" s="131">
        <v>1015704</v>
      </c>
      <c r="C65" s="131">
        <v>191164</v>
      </c>
      <c r="D65" s="131">
        <v>310132</v>
      </c>
      <c r="E65" s="131">
        <v>487416</v>
      </c>
      <c r="F65" s="131">
        <v>324012</v>
      </c>
      <c r="G65" s="131">
        <v>367712</v>
      </c>
      <c r="H65" s="131">
        <v>373004</v>
      </c>
      <c r="I65" s="131">
        <v>424318</v>
      </c>
      <c r="J65" s="131">
        <v>447633</v>
      </c>
      <c r="K65" s="131">
        <v>663365</v>
      </c>
      <c r="L65" s="131">
        <v>518902</v>
      </c>
      <c r="M65" s="131">
        <v>317920</v>
      </c>
      <c r="N65" s="131">
        <v>497724</v>
      </c>
      <c r="O65" s="131">
        <v>633552</v>
      </c>
      <c r="P65" s="131">
        <v>554991</v>
      </c>
      <c r="Q65" s="131">
        <v>557532</v>
      </c>
      <c r="R65" s="137"/>
    </row>
    <row r="66" spans="1:18" ht="11.45" customHeight="1" x14ac:dyDescent="0.45">
      <c r="A66" s="130" t="s">
        <v>231</v>
      </c>
      <c r="B66" s="131">
        <v>82139</v>
      </c>
      <c r="C66" s="131">
        <v>28614</v>
      </c>
      <c r="D66" s="131">
        <v>218</v>
      </c>
      <c r="E66" s="131">
        <v>2530</v>
      </c>
      <c r="F66" s="131">
        <v>9831</v>
      </c>
      <c r="G66" s="131">
        <v>86224</v>
      </c>
      <c r="H66" s="131">
        <v>75612</v>
      </c>
      <c r="I66" s="131">
        <v>77855</v>
      </c>
      <c r="J66" s="131">
        <v>85252</v>
      </c>
      <c r="K66" s="131">
        <v>175996</v>
      </c>
      <c r="L66" s="131">
        <v>174251</v>
      </c>
      <c r="M66" s="131">
        <v>71163</v>
      </c>
      <c r="N66" s="131">
        <v>127280</v>
      </c>
      <c r="O66" s="131">
        <v>99073</v>
      </c>
      <c r="P66" s="131">
        <v>122947</v>
      </c>
      <c r="Q66" s="131">
        <v>94046</v>
      </c>
      <c r="R66" s="137"/>
    </row>
    <row r="67" spans="1:18" ht="11.45" customHeight="1" x14ac:dyDescent="0.45">
      <c r="A67" s="130" t="s">
        <v>232</v>
      </c>
      <c r="B67" s="131">
        <v>0</v>
      </c>
      <c r="C67" s="131">
        <v>0</v>
      </c>
      <c r="D67" s="131">
        <v>0</v>
      </c>
      <c r="E67" s="131">
        <v>0</v>
      </c>
      <c r="F67" s="131">
        <v>0</v>
      </c>
      <c r="G67" s="131">
        <v>0</v>
      </c>
      <c r="H67" s="131">
        <v>0</v>
      </c>
      <c r="I67" s="131">
        <v>0</v>
      </c>
      <c r="J67" s="131">
        <v>0</v>
      </c>
      <c r="K67" s="131">
        <v>0</v>
      </c>
      <c r="L67" s="131">
        <v>180</v>
      </c>
      <c r="M67" s="131">
        <v>176</v>
      </c>
      <c r="N67" s="131">
        <v>4489</v>
      </c>
      <c r="O67" s="131">
        <v>21911</v>
      </c>
      <c r="P67" s="131">
        <v>62721</v>
      </c>
      <c r="Q67" s="131">
        <v>92083</v>
      </c>
      <c r="R67" s="137"/>
    </row>
    <row r="68" spans="1:18" ht="11.45" customHeight="1" x14ac:dyDescent="0.45">
      <c r="A68" s="130" t="s">
        <v>233</v>
      </c>
      <c r="B68" s="131">
        <v>0</v>
      </c>
      <c r="C68" s="131">
        <v>0</v>
      </c>
      <c r="D68" s="131">
        <v>0</v>
      </c>
      <c r="E68" s="131">
        <v>3</v>
      </c>
      <c r="F68" s="131">
        <v>3</v>
      </c>
      <c r="G68" s="131">
        <v>2</v>
      </c>
      <c r="H68" s="131">
        <v>2</v>
      </c>
      <c r="I68" s="131">
        <v>10</v>
      </c>
      <c r="J68" s="131">
        <v>95</v>
      </c>
      <c r="K68" s="131">
        <v>591</v>
      </c>
      <c r="L68" s="131">
        <v>4516</v>
      </c>
      <c r="M68" s="131">
        <v>14321</v>
      </c>
      <c r="N68" s="131">
        <v>15080</v>
      </c>
      <c r="O68" s="131">
        <v>25726</v>
      </c>
      <c r="P68" s="131">
        <v>38601</v>
      </c>
      <c r="Q68" s="131">
        <v>58086</v>
      </c>
      <c r="R68" s="137"/>
    </row>
    <row r="69" spans="1:18" ht="11.45" customHeight="1" x14ac:dyDescent="0.45">
      <c r="A69" s="128" t="s">
        <v>234</v>
      </c>
      <c r="B69" s="129">
        <f t="shared" ref="B69:Q69" si="4">SUM(B70:B74)</f>
        <v>20103</v>
      </c>
      <c r="C69" s="129">
        <f t="shared" si="4"/>
        <v>21196</v>
      </c>
      <c r="D69" s="129">
        <f t="shared" si="4"/>
        <v>24138</v>
      </c>
      <c r="E69" s="129">
        <f t="shared" si="4"/>
        <v>34053</v>
      </c>
      <c r="F69" s="129">
        <f t="shared" si="4"/>
        <v>40271</v>
      </c>
      <c r="G69" s="129">
        <f t="shared" si="4"/>
        <v>40308</v>
      </c>
      <c r="H69" s="129">
        <f t="shared" si="4"/>
        <v>53159</v>
      </c>
      <c r="I69" s="129">
        <f t="shared" si="4"/>
        <v>55437</v>
      </c>
      <c r="J69" s="129">
        <f t="shared" si="4"/>
        <v>58680</v>
      </c>
      <c r="K69" s="129">
        <f t="shared" si="4"/>
        <v>49091</v>
      </c>
      <c r="L69" s="129">
        <f t="shared" si="4"/>
        <v>46354</v>
      </c>
      <c r="M69" s="129">
        <f t="shared" si="4"/>
        <v>48727</v>
      </c>
      <c r="N69" s="129">
        <f t="shared" si="4"/>
        <v>44531</v>
      </c>
      <c r="O69" s="129">
        <f t="shared" si="4"/>
        <v>48907</v>
      </c>
      <c r="P69" s="129">
        <f t="shared" si="4"/>
        <v>56921</v>
      </c>
      <c r="Q69" s="129">
        <f t="shared" si="4"/>
        <v>68291</v>
      </c>
      <c r="R69" s="137"/>
    </row>
    <row r="70" spans="1:18" ht="11.45" customHeight="1" x14ac:dyDescent="0.45">
      <c r="A70" s="130" t="s">
        <v>228</v>
      </c>
      <c r="B70" s="131">
        <v>2576</v>
      </c>
      <c r="C70" s="131">
        <v>51</v>
      </c>
      <c r="D70" s="131">
        <v>77</v>
      </c>
      <c r="E70" s="131">
        <v>66</v>
      </c>
      <c r="F70" s="131">
        <v>73</v>
      </c>
      <c r="G70" s="131">
        <v>13</v>
      </c>
      <c r="H70" s="131">
        <v>77</v>
      </c>
      <c r="I70" s="131">
        <v>203</v>
      </c>
      <c r="J70" s="131">
        <v>214</v>
      </c>
      <c r="K70" s="131">
        <v>47</v>
      </c>
      <c r="L70" s="131">
        <v>74</v>
      </c>
      <c r="M70" s="131">
        <v>83</v>
      </c>
      <c r="N70" s="131">
        <v>39</v>
      </c>
      <c r="O70" s="131">
        <v>608</v>
      </c>
      <c r="P70" s="131">
        <v>33</v>
      </c>
      <c r="Q70" s="131">
        <v>25</v>
      </c>
      <c r="R70" s="137"/>
    </row>
    <row r="71" spans="1:18" ht="11.45" customHeight="1" x14ac:dyDescent="0.45">
      <c r="A71" s="130" t="s">
        <v>229</v>
      </c>
      <c r="B71" s="131">
        <v>17207</v>
      </c>
      <c r="C71" s="131">
        <v>20081</v>
      </c>
      <c r="D71" s="131">
        <v>23407</v>
      </c>
      <c r="E71" s="131">
        <v>32352</v>
      </c>
      <c r="F71" s="131">
        <v>38710</v>
      </c>
      <c r="G71" s="131">
        <v>38794</v>
      </c>
      <c r="H71" s="131">
        <v>50984</v>
      </c>
      <c r="I71" s="131">
        <v>53098</v>
      </c>
      <c r="J71" s="131">
        <v>56324</v>
      </c>
      <c r="K71" s="131">
        <v>47141</v>
      </c>
      <c r="L71" s="131">
        <v>44630</v>
      </c>
      <c r="M71" s="131">
        <v>45687</v>
      </c>
      <c r="N71" s="131">
        <v>42432</v>
      </c>
      <c r="O71" s="131">
        <v>43874</v>
      </c>
      <c r="P71" s="131">
        <v>52620</v>
      </c>
      <c r="Q71" s="131">
        <v>57538</v>
      </c>
      <c r="R71" s="137"/>
    </row>
    <row r="72" spans="1:18" ht="11.45" customHeight="1" x14ac:dyDescent="0.45">
      <c r="A72" s="130" t="s">
        <v>230</v>
      </c>
      <c r="B72" s="131">
        <v>108</v>
      </c>
      <c r="C72" s="131">
        <v>19</v>
      </c>
      <c r="D72" s="131">
        <v>5</v>
      </c>
      <c r="E72" s="131">
        <v>21</v>
      </c>
      <c r="F72" s="131">
        <v>819</v>
      </c>
      <c r="G72" s="131">
        <v>122</v>
      </c>
      <c r="H72" s="131">
        <v>51</v>
      </c>
      <c r="I72" s="131">
        <v>172</v>
      </c>
      <c r="J72" s="131">
        <v>99</v>
      </c>
      <c r="K72" s="131">
        <v>203</v>
      </c>
      <c r="L72" s="131">
        <v>70</v>
      </c>
      <c r="M72" s="131">
        <v>53</v>
      </c>
      <c r="N72" s="131">
        <v>12</v>
      </c>
      <c r="O72" s="131">
        <v>54</v>
      </c>
      <c r="P72" s="131">
        <v>93</v>
      </c>
      <c r="Q72" s="131">
        <v>103</v>
      </c>
      <c r="R72" s="137"/>
    </row>
    <row r="73" spans="1:18" ht="11.45" customHeight="1" x14ac:dyDescent="0.45">
      <c r="A73" s="130" t="s">
        <v>231</v>
      </c>
      <c r="B73" s="131">
        <v>26</v>
      </c>
      <c r="C73" s="131">
        <v>999</v>
      </c>
      <c r="D73" s="131">
        <v>605</v>
      </c>
      <c r="E73" s="131">
        <v>1559</v>
      </c>
      <c r="F73" s="131">
        <v>630</v>
      </c>
      <c r="G73" s="131">
        <v>986</v>
      </c>
      <c r="H73" s="131">
        <v>1977</v>
      </c>
      <c r="I73" s="131">
        <v>1909</v>
      </c>
      <c r="J73" s="131">
        <v>1939</v>
      </c>
      <c r="K73" s="131">
        <v>1577</v>
      </c>
      <c r="L73" s="131">
        <v>1182</v>
      </c>
      <c r="M73" s="131">
        <v>2713</v>
      </c>
      <c r="N73" s="131">
        <v>1978</v>
      </c>
      <c r="O73" s="131">
        <v>2974</v>
      </c>
      <c r="P73" s="131">
        <v>3736</v>
      </c>
      <c r="Q73" s="131">
        <v>10117</v>
      </c>
      <c r="R73" s="137"/>
    </row>
    <row r="74" spans="1:18" ht="11.45" customHeight="1" x14ac:dyDescent="0.45">
      <c r="A74" s="130" t="s">
        <v>233</v>
      </c>
      <c r="B74" s="131">
        <v>186</v>
      </c>
      <c r="C74" s="131">
        <v>46</v>
      </c>
      <c r="D74" s="131">
        <v>44</v>
      </c>
      <c r="E74" s="131">
        <v>55</v>
      </c>
      <c r="F74" s="131">
        <v>39</v>
      </c>
      <c r="G74" s="131">
        <v>393</v>
      </c>
      <c r="H74" s="131">
        <v>70</v>
      </c>
      <c r="I74" s="131">
        <v>55</v>
      </c>
      <c r="J74" s="131">
        <v>104</v>
      </c>
      <c r="K74" s="131">
        <v>123</v>
      </c>
      <c r="L74" s="131">
        <v>398</v>
      </c>
      <c r="M74" s="131">
        <v>191</v>
      </c>
      <c r="N74" s="131">
        <v>70</v>
      </c>
      <c r="O74" s="131">
        <v>1397</v>
      </c>
      <c r="P74" s="131">
        <v>439</v>
      </c>
      <c r="Q74" s="131">
        <v>508</v>
      </c>
      <c r="R74" s="137"/>
    </row>
    <row r="75" spans="1:18" ht="11.45" customHeight="1" x14ac:dyDescent="0.45">
      <c r="A75" s="124" t="s">
        <v>235</v>
      </c>
      <c r="B75" s="125">
        <f t="shared" ref="B75:Q75" si="5">B76+B82</f>
        <v>579876</v>
      </c>
      <c r="C75" s="125">
        <f t="shared" si="5"/>
        <v>680726.24712966173</v>
      </c>
      <c r="D75" s="125">
        <f t="shared" si="5"/>
        <v>867552.63124464615</v>
      </c>
      <c r="E75" s="125">
        <f t="shared" si="5"/>
        <v>1387586.9391024054</v>
      </c>
      <c r="F75" s="125">
        <f t="shared" si="5"/>
        <v>1682395.0656944171</v>
      </c>
      <c r="G75" s="125">
        <f t="shared" si="5"/>
        <v>1803701.9187234107</v>
      </c>
      <c r="H75" s="125">
        <f t="shared" si="5"/>
        <v>2350545.8565428103</v>
      </c>
      <c r="I75" s="125">
        <f t="shared" si="5"/>
        <v>3250873.652881654</v>
      </c>
      <c r="J75" s="125">
        <f t="shared" si="5"/>
        <v>2592597</v>
      </c>
      <c r="K75" s="125">
        <f t="shared" si="5"/>
        <v>2338127</v>
      </c>
      <c r="L75" s="125">
        <f t="shared" si="5"/>
        <v>2580136</v>
      </c>
      <c r="M75" s="125">
        <f t="shared" si="5"/>
        <v>2713763</v>
      </c>
      <c r="N75" s="125">
        <f t="shared" si="5"/>
        <v>2468410.6801494164</v>
      </c>
      <c r="O75" s="125">
        <f t="shared" si="5"/>
        <v>2890368</v>
      </c>
      <c r="P75" s="125">
        <f t="shared" si="5"/>
        <v>3330187</v>
      </c>
      <c r="Q75" s="125">
        <f t="shared" si="5"/>
        <v>3567459</v>
      </c>
      <c r="R75" s="137"/>
    </row>
    <row r="76" spans="1:18" ht="11.45" customHeight="1" x14ac:dyDescent="0.45">
      <c r="A76" s="126" t="s">
        <v>236</v>
      </c>
      <c r="B76" s="127">
        <f t="shared" ref="B76:Q76" si="6">SUM(B77:B81)</f>
        <v>423160</v>
      </c>
      <c r="C76" s="127">
        <f t="shared" si="6"/>
        <v>566214</v>
      </c>
      <c r="D76" s="127">
        <f t="shared" si="6"/>
        <v>700634</v>
      </c>
      <c r="E76" s="127">
        <f t="shared" si="6"/>
        <v>1145590</v>
      </c>
      <c r="F76" s="127">
        <f t="shared" si="6"/>
        <v>1392768</v>
      </c>
      <c r="G76" s="127">
        <f t="shared" si="6"/>
        <v>1471902</v>
      </c>
      <c r="H76" s="127">
        <f t="shared" si="6"/>
        <v>1933290</v>
      </c>
      <c r="I76" s="127">
        <f t="shared" si="6"/>
        <v>2848806</v>
      </c>
      <c r="J76" s="127">
        <f t="shared" si="6"/>
        <v>2162590</v>
      </c>
      <c r="K76" s="127">
        <f t="shared" si="6"/>
        <v>1983736</v>
      </c>
      <c r="L76" s="127">
        <f t="shared" si="6"/>
        <v>2183280</v>
      </c>
      <c r="M76" s="127">
        <f t="shared" si="6"/>
        <v>2228124</v>
      </c>
      <c r="N76" s="127">
        <f t="shared" si="6"/>
        <v>2043477</v>
      </c>
      <c r="O76" s="127">
        <f t="shared" si="6"/>
        <v>2355752</v>
      </c>
      <c r="P76" s="127">
        <f t="shared" si="6"/>
        <v>2781507</v>
      </c>
      <c r="Q76" s="127">
        <f t="shared" si="6"/>
        <v>2926545</v>
      </c>
      <c r="R76" s="137"/>
    </row>
    <row r="77" spans="1:18" ht="11.45" customHeight="1" x14ac:dyDescent="0.45">
      <c r="A77" s="130" t="s">
        <v>228</v>
      </c>
      <c r="B77" s="131">
        <v>117843</v>
      </c>
      <c r="C77" s="131">
        <v>42085</v>
      </c>
      <c r="D77" s="131">
        <v>61379</v>
      </c>
      <c r="E77" s="131">
        <v>128955</v>
      </c>
      <c r="F77" s="131">
        <v>104797</v>
      </c>
      <c r="G77" s="131">
        <v>104711</v>
      </c>
      <c r="H77" s="131">
        <v>144623</v>
      </c>
      <c r="I77" s="131">
        <v>175772</v>
      </c>
      <c r="J77" s="131">
        <v>223183</v>
      </c>
      <c r="K77" s="131">
        <v>131382</v>
      </c>
      <c r="L77" s="131">
        <v>188895</v>
      </c>
      <c r="M77" s="131">
        <v>159512</v>
      </c>
      <c r="N77" s="131">
        <v>141983</v>
      </c>
      <c r="O77" s="131">
        <v>162550</v>
      </c>
      <c r="P77" s="131">
        <v>138031</v>
      </c>
      <c r="Q77" s="131">
        <v>201298</v>
      </c>
      <c r="R77" s="137"/>
    </row>
    <row r="78" spans="1:18" ht="11.45" customHeight="1" x14ac:dyDescent="0.45">
      <c r="A78" s="130" t="s">
        <v>229</v>
      </c>
      <c r="B78" s="131">
        <v>251939</v>
      </c>
      <c r="C78" s="131">
        <v>515680</v>
      </c>
      <c r="D78" s="131">
        <v>609419</v>
      </c>
      <c r="E78" s="131">
        <v>992168</v>
      </c>
      <c r="F78" s="131">
        <v>1273723</v>
      </c>
      <c r="G78" s="131">
        <v>1345085</v>
      </c>
      <c r="H78" s="131">
        <v>1749797</v>
      </c>
      <c r="I78" s="131">
        <v>2651415</v>
      </c>
      <c r="J78" s="131">
        <v>1908889</v>
      </c>
      <c r="K78" s="131">
        <v>1819818</v>
      </c>
      <c r="L78" s="131">
        <v>1955407</v>
      </c>
      <c r="M78" s="131">
        <v>2043869</v>
      </c>
      <c r="N78" s="131">
        <v>1868315</v>
      </c>
      <c r="O78" s="131">
        <v>2160821</v>
      </c>
      <c r="P78" s="131">
        <v>2596701</v>
      </c>
      <c r="Q78" s="131">
        <v>2687171</v>
      </c>
      <c r="R78" s="137"/>
    </row>
    <row r="79" spans="1:18" ht="11.45" customHeight="1" x14ac:dyDescent="0.45">
      <c r="A79" s="130" t="s">
        <v>230</v>
      </c>
      <c r="B79" s="131">
        <v>53293</v>
      </c>
      <c r="C79" s="131">
        <v>8224</v>
      </c>
      <c r="D79" s="131">
        <v>29440</v>
      </c>
      <c r="E79" s="131">
        <v>23129</v>
      </c>
      <c r="F79" s="131">
        <v>12453</v>
      </c>
      <c r="G79" s="131">
        <v>19676</v>
      </c>
      <c r="H79" s="131">
        <v>29652</v>
      </c>
      <c r="I79" s="131">
        <v>16965</v>
      </c>
      <c r="J79" s="131">
        <v>18623</v>
      </c>
      <c r="K79" s="131">
        <v>13724</v>
      </c>
      <c r="L79" s="131">
        <v>14467</v>
      </c>
      <c r="M79" s="131">
        <v>14389</v>
      </c>
      <c r="N79" s="131">
        <v>17650</v>
      </c>
      <c r="O79" s="131">
        <v>14034</v>
      </c>
      <c r="P79" s="131">
        <v>23840</v>
      </c>
      <c r="Q79" s="131">
        <v>11205</v>
      </c>
      <c r="R79" s="137"/>
    </row>
    <row r="80" spans="1:18" ht="11.45" customHeight="1" x14ac:dyDescent="0.45">
      <c r="A80" s="130" t="s">
        <v>231</v>
      </c>
      <c r="B80" s="131">
        <v>0</v>
      </c>
      <c r="C80" s="131">
        <v>0</v>
      </c>
      <c r="D80" s="131">
        <v>223</v>
      </c>
      <c r="E80" s="131">
        <v>1181</v>
      </c>
      <c r="F80" s="131">
        <v>1410</v>
      </c>
      <c r="G80" s="131">
        <v>2203</v>
      </c>
      <c r="H80" s="131">
        <v>8887</v>
      </c>
      <c r="I80" s="131">
        <v>4221</v>
      </c>
      <c r="J80" s="131">
        <v>11403</v>
      </c>
      <c r="K80" s="131">
        <v>18141</v>
      </c>
      <c r="L80" s="131">
        <v>23381</v>
      </c>
      <c r="M80" s="131">
        <v>8493</v>
      </c>
      <c r="N80" s="131">
        <v>8953</v>
      </c>
      <c r="O80" s="131">
        <v>10300</v>
      </c>
      <c r="P80" s="131">
        <v>13458</v>
      </c>
      <c r="Q80" s="131">
        <v>16637</v>
      </c>
      <c r="R80" s="137"/>
    </row>
    <row r="81" spans="1:18" ht="11.45" customHeight="1" x14ac:dyDescent="0.45">
      <c r="A81" s="130" t="s">
        <v>233</v>
      </c>
      <c r="B81" s="131">
        <v>85</v>
      </c>
      <c r="C81" s="131">
        <v>225</v>
      </c>
      <c r="D81" s="131">
        <v>173</v>
      </c>
      <c r="E81" s="131">
        <v>157</v>
      </c>
      <c r="F81" s="131">
        <v>385</v>
      </c>
      <c r="G81" s="131">
        <v>227</v>
      </c>
      <c r="H81" s="131">
        <v>331</v>
      </c>
      <c r="I81" s="131">
        <v>433</v>
      </c>
      <c r="J81" s="131">
        <v>492</v>
      </c>
      <c r="K81" s="131">
        <v>671</v>
      </c>
      <c r="L81" s="131">
        <v>1130</v>
      </c>
      <c r="M81" s="131">
        <v>1861</v>
      </c>
      <c r="N81" s="131">
        <v>6576</v>
      </c>
      <c r="O81" s="131">
        <v>8047</v>
      </c>
      <c r="P81" s="131">
        <v>9477</v>
      </c>
      <c r="Q81" s="131">
        <v>10234</v>
      </c>
      <c r="R81" s="137"/>
    </row>
    <row r="82" spans="1:18" ht="11.45" customHeight="1" x14ac:dyDescent="0.45">
      <c r="A82" s="128" t="s">
        <v>237</v>
      </c>
      <c r="B82" s="129">
        <f t="shared" ref="B82:Q82" si="7">SUM(B83:B84)</f>
        <v>156716</v>
      </c>
      <c r="C82" s="129">
        <f t="shared" si="7"/>
        <v>114512.24712966172</v>
      </c>
      <c r="D82" s="129">
        <f t="shared" si="7"/>
        <v>166918.63124464609</v>
      </c>
      <c r="E82" s="129">
        <f t="shared" si="7"/>
        <v>241996.93910240545</v>
      </c>
      <c r="F82" s="129">
        <f t="shared" si="7"/>
        <v>289627.06569441716</v>
      </c>
      <c r="G82" s="129">
        <f t="shared" si="7"/>
        <v>331799.91872341064</v>
      </c>
      <c r="H82" s="129">
        <f t="shared" si="7"/>
        <v>417255.85654281022</v>
      </c>
      <c r="I82" s="129">
        <f t="shared" si="7"/>
        <v>402067.65288165386</v>
      </c>
      <c r="J82" s="129">
        <f t="shared" si="7"/>
        <v>430007</v>
      </c>
      <c r="K82" s="129">
        <f t="shared" si="7"/>
        <v>354391</v>
      </c>
      <c r="L82" s="129">
        <f t="shared" si="7"/>
        <v>396856</v>
      </c>
      <c r="M82" s="129">
        <f t="shared" si="7"/>
        <v>485639</v>
      </c>
      <c r="N82" s="129">
        <f t="shared" si="7"/>
        <v>424933.68014941626</v>
      </c>
      <c r="O82" s="129">
        <f t="shared" si="7"/>
        <v>534616</v>
      </c>
      <c r="P82" s="129">
        <f t="shared" si="7"/>
        <v>548680</v>
      </c>
      <c r="Q82" s="129">
        <f t="shared" si="7"/>
        <v>640914</v>
      </c>
      <c r="R82" s="137"/>
    </row>
    <row r="83" spans="1:18" ht="11.45" customHeight="1" x14ac:dyDescent="0.45">
      <c r="A83" s="130" t="s">
        <v>238</v>
      </c>
      <c r="B83" s="131">
        <v>156716</v>
      </c>
      <c r="C83" s="131">
        <v>114512</v>
      </c>
      <c r="D83" s="131">
        <v>166918</v>
      </c>
      <c r="E83" s="131">
        <v>241995</v>
      </c>
      <c r="F83" s="131">
        <v>289560</v>
      </c>
      <c r="G83" s="131">
        <v>331525</v>
      </c>
      <c r="H83" s="131">
        <v>415922</v>
      </c>
      <c r="I83" s="131">
        <v>397728</v>
      </c>
      <c r="J83" s="131">
        <v>420260</v>
      </c>
      <c r="K83" s="131">
        <v>343664</v>
      </c>
      <c r="L83" s="131">
        <v>357970</v>
      </c>
      <c r="M83" s="131">
        <v>435725</v>
      </c>
      <c r="N83" s="131">
        <v>358116</v>
      </c>
      <c r="O83" s="131">
        <v>434170</v>
      </c>
      <c r="P83" s="131">
        <v>452503</v>
      </c>
      <c r="Q83" s="131">
        <v>529607</v>
      </c>
      <c r="R83" s="137"/>
    </row>
    <row r="84" spans="1:18" ht="11.45" customHeight="1" x14ac:dyDescent="0.45">
      <c r="A84" s="132" t="s">
        <v>239</v>
      </c>
      <c r="B84" s="133">
        <v>0</v>
      </c>
      <c r="C84" s="133">
        <v>0.24712966171500739</v>
      </c>
      <c r="D84" s="133">
        <v>0.63124464609336428</v>
      </c>
      <c r="E84" s="133">
        <v>1.9391024054566515</v>
      </c>
      <c r="F84" s="133">
        <v>67.065694417158738</v>
      </c>
      <c r="G84" s="133">
        <v>274.91872341063322</v>
      </c>
      <c r="H84" s="133">
        <v>1333.8565428102086</v>
      </c>
      <c r="I84" s="133">
        <v>4339.6528816538621</v>
      </c>
      <c r="J84" s="133">
        <v>9747</v>
      </c>
      <c r="K84" s="133">
        <v>10727</v>
      </c>
      <c r="L84" s="133">
        <v>38886</v>
      </c>
      <c r="M84" s="133">
        <v>49914</v>
      </c>
      <c r="N84" s="133">
        <v>66817.68014941625</v>
      </c>
      <c r="O84" s="133">
        <v>100446</v>
      </c>
      <c r="P84" s="133">
        <v>96177</v>
      </c>
      <c r="Q84" s="133">
        <v>111307</v>
      </c>
      <c r="R84" s="137"/>
    </row>
    <row r="86" spans="1:18" ht="11.45" customHeight="1" x14ac:dyDescent="0.45">
      <c r="A86" s="138" t="s">
        <v>244</v>
      </c>
      <c r="B86" s="139"/>
      <c r="C86" s="139"/>
      <c r="D86" s="139"/>
      <c r="E86" s="139"/>
      <c r="F86" s="139"/>
      <c r="G86" s="139"/>
      <c r="H86" s="139"/>
      <c r="I86" s="139"/>
      <c r="J86" s="139"/>
      <c r="K86" s="139"/>
      <c r="L86" s="139"/>
      <c r="M86" s="140"/>
      <c r="N86" s="140"/>
      <c r="O86" s="140"/>
      <c r="P86" s="140"/>
      <c r="Q86" s="140"/>
    </row>
    <row r="88" spans="1:18" ht="11.45" customHeight="1" x14ac:dyDescent="0.45">
      <c r="A88" s="122" t="s">
        <v>245</v>
      </c>
      <c r="B88" s="141"/>
      <c r="C88" s="141"/>
      <c r="D88" s="141"/>
      <c r="E88" s="141"/>
      <c r="F88" s="141"/>
      <c r="G88" s="141"/>
      <c r="H88" s="141"/>
      <c r="I88" s="141"/>
      <c r="J88" s="141"/>
      <c r="K88" s="141"/>
      <c r="L88" s="141"/>
      <c r="M88" s="141"/>
      <c r="N88" s="141"/>
      <c r="O88" s="141"/>
      <c r="P88" s="141"/>
      <c r="Q88" s="141"/>
    </row>
    <row r="89" spans="1:18" ht="11.45" customHeight="1" x14ac:dyDescent="0.45">
      <c r="A89" s="124" t="s">
        <v>226</v>
      </c>
      <c r="B89" s="142"/>
      <c r="C89" s="142"/>
      <c r="D89" s="142"/>
      <c r="E89" s="142"/>
      <c r="F89" s="142"/>
      <c r="G89" s="142"/>
      <c r="H89" s="142"/>
      <c r="I89" s="142"/>
      <c r="J89" s="142"/>
      <c r="K89" s="142"/>
      <c r="L89" s="142"/>
      <c r="M89" s="142"/>
      <c r="N89" s="142"/>
      <c r="O89" s="142"/>
      <c r="P89" s="142"/>
      <c r="Q89" s="142"/>
    </row>
    <row r="90" spans="1:18" ht="11.45" customHeight="1" x14ac:dyDescent="0.45">
      <c r="A90" s="126" t="s">
        <v>227</v>
      </c>
      <c r="B90" s="143">
        <v>3.8836541436253458</v>
      </c>
      <c r="C90" s="143">
        <v>3.8425624051060048</v>
      </c>
      <c r="D90" s="143">
        <v>3.7974514437067812</v>
      </c>
      <c r="E90" s="143">
        <v>3.7586781297257104</v>
      </c>
      <c r="F90" s="143">
        <v>3.7217317825362444</v>
      </c>
      <c r="G90" s="143">
        <v>3.6801178264949712</v>
      </c>
      <c r="H90" s="143">
        <v>3.6303221949492359</v>
      </c>
      <c r="I90" s="143">
        <v>3.5793366477792827</v>
      </c>
      <c r="J90" s="143">
        <v>3.5172805283531821</v>
      </c>
      <c r="K90" s="143">
        <v>3.4576972759478393</v>
      </c>
      <c r="L90" s="143">
        <v>3.4043202906772176</v>
      </c>
      <c r="M90" s="143">
        <v>3.3499079608468239</v>
      </c>
      <c r="N90" s="143">
        <v>3.2983000818500767</v>
      </c>
      <c r="O90" s="143">
        <v>3.2423028202917363</v>
      </c>
      <c r="P90" s="143">
        <v>3.1837927072562482</v>
      </c>
      <c r="Q90" s="143">
        <v>3.1254475545312141</v>
      </c>
    </row>
    <row r="91" spans="1:18" ht="11.45" customHeight="1" x14ac:dyDescent="0.45">
      <c r="A91" s="128" t="s">
        <v>86</v>
      </c>
      <c r="B91" s="144">
        <v>6.4201429643334444</v>
      </c>
      <c r="C91" s="144">
        <v>6.3488589563289981</v>
      </c>
      <c r="D91" s="144">
        <v>6.2782953388307225</v>
      </c>
      <c r="E91" s="144">
        <v>6.206093022962567</v>
      </c>
      <c r="F91" s="144">
        <v>6.1296221028314584</v>
      </c>
      <c r="G91" s="144">
        <v>6.0605547135458027</v>
      </c>
      <c r="H91" s="144">
        <v>5.9846460447062144</v>
      </c>
      <c r="I91" s="144">
        <v>5.9114492148091671</v>
      </c>
      <c r="J91" s="144">
        <v>5.8313497744034519</v>
      </c>
      <c r="K91" s="144">
        <v>5.7410093684521728</v>
      </c>
      <c r="L91" s="144">
        <v>5.6527738469485778</v>
      </c>
      <c r="M91" s="144">
        <v>5.5623892801632993</v>
      </c>
      <c r="N91" s="144">
        <v>5.472853846803214</v>
      </c>
      <c r="O91" s="144">
        <v>5.3852248734320334</v>
      </c>
      <c r="P91" s="144">
        <v>5.2850142236396787</v>
      </c>
      <c r="Q91" s="144">
        <v>5.168918535481458</v>
      </c>
    </row>
    <row r="92" spans="1:18" ht="11.45" customHeight="1" x14ac:dyDescent="0.45">
      <c r="A92" s="130" t="s">
        <v>228</v>
      </c>
      <c r="B92" s="145">
        <v>6.6082144434706365</v>
      </c>
      <c r="C92" s="145">
        <v>6.5643978994965542</v>
      </c>
      <c r="D92" s="145">
        <v>6.520478344089871</v>
      </c>
      <c r="E92" s="145">
        <v>6.4729643579526384</v>
      </c>
      <c r="F92" s="145">
        <v>6.427318800455212</v>
      </c>
      <c r="G92" s="145">
        <v>6.3813327173968126</v>
      </c>
      <c r="H92" s="145">
        <v>6.3252444667512124</v>
      </c>
      <c r="I92" s="145">
        <v>6.2660115843869164</v>
      </c>
      <c r="J92" s="145">
        <v>6.193552515742426</v>
      </c>
      <c r="K92" s="145">
        <v>6.1082265670050226</v>
      </c>
      <c r="L92" s="145">
        <v>6.0227978392316945</v>
      </c>
      <c r="M92" s="145">
        <v>5.93341057236485</v>
      </c>
      <c r="N92" s="145">
        <v>5.8421944202718512</v>
      </c>
      <c r="O92" s="145">
        <v>5.7539221194734029</v>
      </c>
      <c r="P92" s="145">
        <v>5.6454687078306502</v>
      </c>
      <c r="Q92" s="145">
        <v>5.5142550054724708</v>
      </c>
    </row>
    <row r="93" spans="1:18" ht="11.45" customHeight="1" x14ac:dyDescent="0.45">
      <c r="A93" s="130" t="s">
        <v>229</v>
      </c>
      <c r="B93" s="145">
        <v>5.609527149184574</v>
      </c>
      <c r="C93" s="145">
        <v>5.5119020593972703</v>
      </c>
      <c r="D93" s="145">
        <v>5.4350182170333481</v>
      </c>
      <c r="E93" s="145">
        <v>5.3664694481861588</v>
      </c>
      <c r="F93" s="145">
        <v>5.2944438983288817</v>
      </c>
      <c r="G93" s="145">
        <v>5.2298319583149491</v>
      </c>
      <c r="H93" s="145">
        <v>5.1841885778213355</v>
      </c>
      <c r="I93" s="145">
        <v>5.1321437461225967</v>
      </c>
      <c r="J93" s="145">
        <v>5.0904002555678085</v>
      </c>
      <c r="K93" s="145">
        <v>5.0442523308829585</v>
      </c>
      <c r="L93" s="145">
        <v>4.9911685739421729</v>
      </c>
      <c r="M93" s="145">
        <v>4.9325088854378647</v>
      </c>
      <c r="N93" s="145">
        <v>4.8746691107895685</v>
      </c>
      <c r="O93" s="145">
        <v>4.815548931751974</v>
      </c>
      <c r="P93" s="145">
        <v>4.7410961147374655</v>
      </c>
      <c r="Q93" s="145">
        <v>4.6563096932419272</v>
      </c>
    </row>
    <row r="94" spans="1:18" ht="11.45" customHeight="1" x14ac:dyDescent="0.45">
      <c r="A94" s="130" t="s">
        <v>230</v>
      </c>
      <c r="B94" s="145">
        <v>6.5584015420351633</v>
      </c>
      <c r="C94" s="145">
        <v>6.5258596687753379</v>
      </c>
      <c r="D94" s="145">
        <v>6.5131127916348097</v>
      </c>
      <c r="E94" s="145">
        <v>6.5015018527914679</v>
      </c>
      <c r="F94" s="145">
        <v>6.4847751338852131</v>
      </c>
      <c r="G94" s="145">
        <v>6.4774205996692666</v>
      </c>
      <c r="H94" s="145">
        <v>6.4596149588299525</v>
      </c>
      <c r="I94" s="145">
        <v>6.430897690473496</v>
      </c>
      <c r="J94" s="145">
        <v>6.3977822911587365</v>
      </c>
      <c r="K94" s="145">
        <v>6.2919888498411893</v>
      </c>
      <c r="L94" s="145">
        <v>6.1993653184206181</v>
      </c>
      <c r="M94" s="145">
        <v>6.1718464011274907</v>
      </c>
      <c r="N94" s="145">
        <v>6.1403326707270454</v>
      </c>
      <c r="O94" s="145">
        <v>6.1044186289344946</v>
      </c>
      <c r="P94" s="145">
        <v>6.0531800892278707</v>
      </c>
      <c r="Q94" s="145">
        <v>5.9763878788602893</v>
      </c>
    </row>
    <row r="95" spans="1:18" ht="11.45" customHeight="1" x14ac:dyDescent="0.45">
      <c r="A95" s="130" t="s">
        <v>231</v>
      </c>
      <c r="B95" s="145">
        <v>7.0697562519426294</v>
      </c>
      <c r="C95" s="145">
        <v>6.9331389841502951</v>
      </c>
      <c r="D95" s="145">
        <v>6.9353209122283097</v>
      </c>
      <c r="E95" s="145">
        <v>6.9219571170419636</v>
      </c>
      <c r="F95" s="145">
        <v>6.9333652331339186</v>
      </c>
      <c r="G95" s="145">
        <v>6.9032152414563059</v>
      </c>
      <c r="H95" s="145">
        <v>6.8101595617738955</v>
      </c>
      <c r="I95" s="145">
        <v>6.7123438478416961</v>
      </c>
      <c r="J95" s="145">
        <v>6.5736122416690632</v>
      </c>
      <c r="K95" s="145">
        <v>6.300375764806998</v>
      </c>
      <c r="L95" s="145">
        <v>6.0928540076795574</v>
      </c>
      <c r="M95" s="145">
        <v>6.0021273867677749</v>
      </c>
      <c r="N95" s="145">
        <v>5.9077068621529953</v>
      </c>
      <c r="O95" s="145">
        <v>5.7793911332382999</v>
      </c>
      <c r="P95" s="145">
        <v>5.6092552430998914</v>
      </c>
      <c r="Q95" s="145">
        <v>5.4893614357892933</v>
      </c>
    </row>
    <row r="96" spans="1:18" ht="11.45" customHeight="1" x14ac:dyDescent="0.45">
      <c r="A96" s="130" t="s">
        <v>232</v>
      </c>
      <c r="B96" s="145" t="s">
        <v>28</v>
      </c>
      <c r="C96" s="145" t="s">
        <v>28</v>
      </c>
      <c r="D96" s="145" t="s">
        <v>28</v>
      </c>
      <c r="E96" s="145" t="s">
        <v>28</v>
      </c>
      <c r="F96" s="145" t="s">
        <v>28</v>
      </c>
      <c r="G96" s="145" t="s">
        <v>28</v>
      </c>
      <c r="H96" s="145" t="s">
        <v>28</v>
      </c>
      <c r="I96" s="145" t="s">
        <v>28</v>
      </c>
      <c r="J96" s="145">
        <v>3.2207303037455182</v>
      </c>
      <c r="K96" s="145">
        <v>3.1825672007761301</v>
      </c>
      <c r="L96" s="145">
        <v>3.1473606850305611</v>
      </c>
      <c r="M96" s="145">
        <v>3.0250138239676896</v>
      </c>
      <c r="N96" s="145">
        <v>2.6403178348421124</v>
      </c>
      <c r="O96" s="145">
        <v>3.2897143755623812</v>
      </c>
      <c r="P96" s="145">
        <v>3.3500678978947835</v>
      </c>
      <c r="Q96" s="145">
        <v>3.0784457388948461</v>
      </c>
    </row>
    <row r="97" spans="1:17" ht="11.45" customHeight="1" x14ac:dyDescent="0.45">
      <c r="A97" s="130" t="s">
        <v>233</v>
      </c>
      <c r="B97" s="145" t="s">
        <v>28</v>
      </c>
      <c r="C97" s="145" t="s">
        <v>28</v>
      </c>
      <c r="D97" s="145" t="s">
        <v>28</v>
      </c>
      <c r="E97" s="145">
        <v>2.3474127059986682</v>
      </c>
      <c r="F97" s="145">
        <v>2.3401898976725186</v>
      </c>
      <c r="G97" s="145">
        <v>2.3349244704027554</v>
      </c>
      <c r="H97" s="145">
        <v>2.4348691458471889</v>
      </c>
      <c r="I97" s="145">
        <v>2.4173574655544936</v>
      </c>
      <c r="J97" s="145">
        <v>2.5250078881116873</v>
      </c>
      <c r="K97" s="145">
        <v>2.5146218284320869</v>
      </c>
      <c r="L97" s="145">
        <v>2.2979989689329101</v>
      </c>
      <c r="M97" s="145">
        <v>2.2833397027428965</v>
      </c>
      <c r="N97" s="145">
        <v>2.2892846525380404</v>
      </c>
      <c r="O97" s="145">
        <v>2.285747315113547</v>
      </c>
      <c r="P97" s="145">
        <v>2.2803773546947639</v>
      </c>
      <c r="Q97" s="145">
        <v>2.2681400043027149</v>
      </c>
    </row>
    <row r="98" spans="1:17" ht="11.45" customHeight="1" x14ac:dyDescent="0.45">
      <c r="A98" s="128" t="s">
        <v>234</v>
      </c>
      <c r="B98" s="144">
        <v>52.064290039468766</v>
      </c>
      <c r="C98" s="144">
        <v>51.571003457755133</v>
      </c>
      <c r="D98" s="144">
        <v>51.109022392439421</v>
      </c>
      <c r="E98" s="144">
        <v>50.723011093271268</v>
      </c>
      <c r="F98" s="144">
        <v>50.24531471113356</v>
      </c>
      <c r="G98" s="144">
        <v>49.706330420055636</v>
      </c>
      <c r="H98" s="144">
        <v>49.109136935021105</v>
      </c>
      <c r="I98" s="144">
        <v>48.57576270741874</v>
      </c>
      <c r="J98" s="144">
        <v>48.035718740290285</v>
      </c>
      <c r="K98" s="144">
        <v>47.49732959846137</v>
      </c>
      <c r="L98" s="144">
        <v>47.005007143074174</v>
      </c>
      <c r="M98" s="144">
        <v>46.498507113495002</v>
      </c>
      <c r="N98" s="144">
        <v>46.020977128632929</v>
      </c>
      <c r="O98" s="144">
        <v>45.576761062883165</v>
      </c>
      <c r="P98" s="144">
        <v>45.230700265845243</v>
      </c>
      <c r="Q98" s="144">
        <v>44.765856472620101</v>
      </c>
    </row>
    <row r="99" spans="1:17" ht="11.45" customHeight="1" x14ac:dyDescent="0.45">
      <c r="A99" s="130" t="s">
        <v>228</v>
      </c>
      <c r="B99" s="145">
        <v>17.59037049071766</v>
      </c>
      <c r="C99" s="145">
        <v>17.509025078555908</v>
      </c>
      <c r="D99" s="145">
        <v>17.405230443986337</v>
      </c>
      <c r="E99" s="145">
        <v>17.38201917962661</v>
      </c>
      <c r="F99" s="145">
        <v>17.331729392151253</v>
      </c>
      <c r="G99" s="145">
        <v>17.244731885797741</v>
      </c>
      <c r="H99" s="145">
        <v>17.198878201934523</v>
      </c>
      <c r="I99" s="145">
        <v>16.940403765761719</v>
      </c>
      <c r="J99" s="145">
        <v>16.742504722843893</v>
      </c>
      <c r="K99" s="145">
        <v>16.583688880851742</v>
      </c>
      <c r="L99" s="145">
        <v>16.385582898904566</v>
      </c>
      <c r="M99" s="145">
        <v>16.20166052531069</v>
      </c>
      <c r="N99" s="145">
        <v>16.079334384922465</v>
      </c>
      <c r="O99" s="145">
        <v>15.325935921852192</v>
      </c>
      <c r="P99" s="145">
        <v>15.270018818958739</v>
      </c>
      <c r="Q99" s="145">
        <v>15.178565561324751</v>
      </c>
    </row>
    <row r="100" spans="1:17" ht="11.45" customHeight="1" x14ac:dyDescent="0.45">
      <c r="A100" s="130" t="s">
        <v>229</v>
      </c>
      <c r="B100" s="145">
        <v>52.977722912434054</v>
      </c>
      <c r="C100" s="145">
        <v>52.460615003082516</v>
      </c>
      <c r="D100" s="145">
        <v>51.958973929333411</v>
      </c>
      <c r="E100" s="145">
        <v>51.500709252113985</v>
      </c>
      <c r="F100" s="145">
        <v>50.982061721914334</v>
      </c>
      <c r="G100" s="145">
        <v>50.415718957530743</v>
      </c>
      <c r="H100" s="145">
        <v>49.802008322501464</v>
      </c>
      <c r="I100" s="145">
        <v>49.234961639628651</v>
      </c>
      <c r="J100" s="145">
        <v>48.669014940865509</v>
      </c>
      <c r="K100" s="145">
        <v>48.100354550184157</v>
      </c>
      <c r="L100" s="145">
        <v>47.594405864985937</v>
      </c>
      <c r="M100" s="145">
        <v>47.08702637414487</v>
      </c>
      <c r="N100" s="145">
        <v>46.598726910908873</v>
      </c>
      <c r="O100" s="145">
        <v>46.232232391706191</v>
      </c>
      <c r="P100" s="145">
        <v>45.868788942665134</v>
      </c>
      <c r="Q100" s="145">
        <v>45.494768054004588</v>
      </c>
    </row>
    <row r="101" spans="1:17" ht="11.45" customHeight="1" x14ac:dyDescent="0.45">
      <c r="A101" s="130" t="s">
        <v>230</v>
      </c>
      <c r="B101" s="145">
        <v>41.249343460168113</v>
      </c>
      <c r="C101" s="145">
        <v>41.186069754882496</v>
      </c>
      <c r="D101" s="145">
        <v>41.156751022764411</v>
      </c>
      <c r="E101" s="145">
        <v>41.086720579667087</v>
      </c>
      <c r="F101" s="145">
        <v>39.962995517967471</v>
      </c>
      <c r="G101" s="145">
        <v>39.8195855244226</v>
      </c>
      <c r="H101" s="145">
        <v>39.685214919037215</v>
      </c>
      <c r="I101" s="145">
        <v>39.540636482482547</v>
      </c>
      <c r="J101" s="145">
        <v>39.420520844392342</v>
      </c>
      <c r="K101" s="145">
        <v>39.215688795321</v>
      </c>
      <c r="L101" s="145">
        <v>39.104267813393726</v>
      </c>
      <c r="M101" s="145">
        <v>38.984718426115741</v>
      </c>
      <c r="N101" s="145">
        <v>38.917270469989006</v>
      </c>
      <c r="O101" s="145">
        <v>38.825389517073333</v>
      </c>
      <c r="P101" s="145">
        <v>38.668820838652096</v>
      </c>
      <c r="Q101" s="145">
        <v>38.483378256600055</v>
      </c>
    </row>
    <row r="102" spans="1:17" ht="11.45" customHeight="1" x14ac:dyDescent="0.45">
      <c r="A102" s="130" t="s">
        <v>231</v>
      </c>
      <c r="B102" s="145">
        <v>42.574160325199891</v>
      </c>
      <c r="C102" s="145">
        <v>41.299059311976713</v>
      </c>
      <c r="D102" s="145">
        <v>40.831119325335052</v>
      </c>
      <c r="E102" s="145">
        <v>40.244962872073536</v>
      </c>
      <c r="F102" s="145">
        <v>40.058495634245347</v>
      </c>
      <c r="G102" s="145">
        <v>39.80301777326914</v>
      </c>
      <c r="H102" s="145">
        <v>39.555112882771517</v>
      </c>
      <c r="I102" s="145">
        <v>39.320431321837233</v>
      </c>
      <c r="J102" s="145">
        <v>39.101647922355923</v>
      </c>
      <c r="K102" s="145">
        <v>38.938046200246795</v>
      </c>
      <c r="L102" s="145">
        <v>38.800811746921745</v>
      </c>
      <c r="M102" s="145">
        <v>38.58733055326455</v>
      </c>
      <c r="N102" s="145">
        <v>38.384702917345933</v>
      </c>
      <c r="O102" s="145">
        <v>38.026842395719584</v>
      </c>
      <c r="P102" s="145">
        <v>37.725686933109664</v>
      </c>
      <c r="Q102" s="145">
        <v>37.18330182530007</v>
      </c>
    </row>
    <row r="103" spans="1:17" ht="11.45" customHeight="1" x14ac:dyDescent="0.45">
      <c r="A103" s="130" t="s">
        <v>233</v>
      </c>
      <c r="B103" s="145">
        <v>30.015281448240803</v>
      </c>
      <c r="C103" s="145">
        <v>29.875177045568201</v>
      </c>
      <c r="D103" s="145">
        <v>29.741626948850691</v>
      </c>
      <c r="E103" s="145">
        <v>29.639901989427969</v>
      </c>
      <c r="F103" s="145">
        <v>29.515105395128995</v>
      </c>
      <c r="G103" s="145">
        <v>28.593587961064479</v>
      </c>
      <c r="H103" s="145">
        <v>28.366166252195118</v>
      </c>
      <c r="I103" s="145">
        <v>28.337516678453529</v>
      </c>
      <c r="J103" s="145">
        <v>28.351292849960757</v>
      </c>
      <c r="K103" s="145">
        <v>28.325867390627398</v>
      </c>
      <c r="L103" s="145">
        <v>27.933080219940372</v>
      </c>
      <c r="M103" s="145">
        <v>27.635281046553143</v>
      </c>
      <c r="N103" s="145">
        <v>27.53773290002588</v>
      </c>
      <c r="O103" s="145">
        <v>25.980206221672336</v>
      </c>
      <c r="P103" s="145">
        <v>25.222855133273566</v>
      </c>
      <c r="Q103" s="145">
        <v>25.010778787039861</v>
      </c>
    </row>
    <row r="104" spans="1:17" ht="11.45" customHeight="1" x14ac:dyDescent="0.45">
      <c r="A104" s="124" t="s">
        <v>235</v>
      </c>
      <c r="B104" s="142"/>
      <c r="C104" s="142"/>
      <c r="D104" s="142"/>
      <c r="E104" s="142"/>
      <c r="F104" s="142"/>
      <c r="G104" s="142"/>
      <c r="H104" s="142"/>
      <c r="I104" s="142"/>
      <c r="J104" s="142"/>
      <c r="K104" s="142"/>
      <c r="L104" s="142"/>
      <c r="M104" s="142"/>
      <c r="N104" s="142"/>
      <c r="O104" s="142"/>
      <c r="P104" s="142"/>
      <c r="Q104" s="142"/>
    </row>
    <row r="105" spans="1:17" ht="11.45" customHeight="1" x14ac:dyDescent="0.45">
      <c r="A105" s="126" t="s">
        <v>236</v>
      </c>
      <c r="B105" s="143">
        <v>7.9338444843659808</v>
      </c>
      <c r="C105" s="143">
        <v>7.8307238310688403</v>
      </c>
      <c r="D105" s="143">
        <v>7.7486872466183145</v>
      </c>
      <c r="E105" s="143">
        <v>7.6585630203659054</v>
      </c>
      <c r="F105" s="143">
        <v>7.5627252541670007</v>
      </c>
      <c r="G105" s="143">
        <v>7.4805592945125685</v>
      </c>
      <c r="H105" s="143">
        <v>7.3945906894140325</v>
      </c>
      <c r="I105" s="143">
        <v>7.286915362988422</v>
      </c>
      <c r="J105" s="143">
        <v>7.2051155803923841</v>
      </c>
      <c r="K105" s="143">
        <v>7.111334755053984</v>
      </c>
      <c r="L105" s="143">
        <v>7.0272811658379499</v>
      </c>
      <c r="M105" s="143">
        <v>6.9309234928514742</v>
      </c>
      <c r="N105" s="143">
        <v>6.8399098470670925</v>
      </c>
      <c r="O105" s="143">
        <v>6.7254469719041623</v>
      </c>
      <c r="P105" s="143">
        <v>6.5911922375828054</v>
      </c>
      <c r="Q105" s="143">
        <v>6.4592779776332554</v>
      </c>
    </row>
    <row r="106" spans="1:17" ht="11.45" customHeight="1" x14ac:dyDescent="0.45">
      <c r="A106" s="130" t="s">
        <v>228</v>
      </c>
      <c r="B106" s="145">
        <v>8.1727341156332152</v>
      </c>
      <c r="C106" s="145">
        <v>8.0984200267877462</v>
      </c>
      <c r="D106" s="145">
        <v>8.0421432563753292</v>
      </c>
      <c r="E106" s="145">
        <v>7.9615018808755931</v>
      </c>
      <c r="F106" s="145">
        <v>7.895567951360726</v>
      </c>
      <c r="G106" s="145">
        <v>7.833312313287415</v>
      </c>
      <c r="H106" s="145">
        <v>7.7527597766070127</v>
      </c>
      <c r="I106" s="145">
        <v>7.6706271612832388</v>
      </c>
      <c r="J106" s="145">
        <v>7.5561828810440774</v>
      </c>
      <c r="K106" s="145">
        <v>7.4523469803929325</v>
      </c>
      <c r="L106" s="145">
        <v>7.3278779840692359</v>
      </c>
      <c r="M106" s="145">
        <v>7.2114017896362865</v>
      </c>
      <c r="N106" s="145">
        <v>7.0963593902790612</v>
      </c>
      <c r="O106" s="145">
        <v>6.9483862749150376</v>
      </c>
      <c r="P106" s="145">
        <v>6.8136231780230831</v>
      </c>
      <c r="Q106" s="145">
        <v>6.6647572226258873</v>
      </c>
    </row>
    <row r="107" spans="1:17" ht="11.45" customHeight="1" x14ac:dyDescent="0.45">
      <c r="A107" s="130" t="s">
        <v>229</v>
      </c>
      <c r="B107" s="145">
        <v>7.8613770468149449</v>
      </c>
      <c r="C107" s="145">
        <v>7.7551120151092148</v>
      </c>
      <c r="D107" s="145">
        <v>7.6737440025309569</v>
      </c>
      <c r="E107" s="145">
        <v>7.5867699221656517</v>
      </c>
      <c r="F107" s="145">
        <v>7.4916136322253433</v>
      </c>
      <c r="G107" s="145">
        <v>7.4119528907544723</v>
      </c>
      <c r="H107" s="145">
        <v>7.3295716848941099</v>
      </c>
      <c r="I107" s="145">
        <v>7.2245723771844466</v>
      </c>
      <c r="J107" s="145">
        <v>7.1478759621800725</v>
      </c>
      <c r="K107" s="145">
        <v>7.0575675193560095</v>
      </c>
      <c r="L107" s="145">
        <v>6.9797542196068578</v>
      </c>
      <c r="M107" s="145">
        <v>6.8867233438407656</v>
      </c>
      <c r="N107" s="145">
        <v>6.799844687685221</v>
      </c>
      <c r="O107" s="145">
        <v>6.6896647814469752</v>
      </c>
      <c r="P107" s="145">
        <v>6.5578180535304291</v>
      </c>
      <c r="Q107" s="145">
        <v>6.4283012468891911</v>
      </c>
    </row>
    <row r="108" spans="1:17" ht="11.45" customHeight="1" x14ac:dyDescent="0.45">
      <c r="A108" s="130" t="s">
        <v>230</v>
      </c>
      <c r="B108" s="145">
        <v>10.105190084853497</v>
      </c>
      <c r="C108" s="145">
        <v>9.8374462587091891</v>
      </c>
      <c r="D108" s="145">
        <v>9.3564653188625542</v>
      </c>
      <c r="E108" s="145">
        <v>9.1220446958097448</v>
      </c>
      <c r="F108" s="145">
        <v>9.0264367588300445</v>
      </c>
      <c r="G108" s="145">
        <v>8.831673422468107</v>
      </c>
      <c r="H108" s="145">
        <v>8.6177616402867177</v>
      </c>
      <c r="I108" s="145">
        <v>8.4588609589050385</v>
      </c>
      <c r="J108" s="145">
        <v>8.36007218580664</v>
      </c>
      <c r="K108" s="145">
        <v>8.2379375644059873</v>
      </c>
      <c r="L108" s="145">
        <v>8.141037177795388</v>
      </c>
      <c r="M108" s="145">
        <v>8.0753079639554635</v>
      </c>
      <c r="N108" s="145">
        <v>8.0292799240469197</v>
      </c>
      <c r="O108" s="145">
        <v>7.9891272346193594</v>
      </c>
      <c r="P108" s="145">
        <v>7.819435541499705</v>
      </c>
      <c r="Q108" s="145">
        <v>7.7495779634870008</v>
      </c>
    </row>
    <row r="109" spans="1:17" ht="11.45" customHeight="1" x14ac:dyDescent="0.45">
      <c r="A109" s="130" t="s">
        <v>231</v>
      </c>
      <c r="B109" s="145">
        <v>9.4448476291950421</v>
      </c>
      <c r="C109" s="145">
        <v>9.198704835937134</v>
      </c>
      <c r="D109" s="145">
        <v>8.979385338731019</v>
      </c>
      <c r="E109" s="145">
        <v>8.7872243963769865</v>
      </c>
      <c r="F109" s="145">
        <v>8.6565246620602192</v>
      </c>
      <c r="G109" s="145">
        <v>8.5213513972794548</v>
      </c>
      <c r="H109" s="145">
        <v>8.3278519824823025</v>
      </c>
      <c r="I109" s="145">
        <v>8.2563190618455256</v>
      </c>
      <c r="J109" s="145">
        <v>8.0752476961022488</v>
      </c>
      <c r="K109" s="145">
        <v>7.8084910058653296</v>
      </c>
      <c r="L109" s="145">
        <v>7.5478920930355731</v>
      </c>
      <c r="M109" s="145">
        <v>7.453006571335167</v>
      </c>
      <c r="N109" s="145">
        <v>7.308647826840331</v>
      </c>
      <c r="O109" s="145">
        <v>7.2440002859218229</v>
      </c>
      <c r="P109" s="145">
        <v>7.1049574033737422</v>
      </c>
      <c r="Q109" s="145">
        <v>7.0176669536939018</v>
      </c>
    </row>
    <row r="110" spans="1:17" ht="11.45" customHeight="1" x14ac:dyDescent="0.45">
      <c r="A110" s="130" t="s">
        <v>233</v>
      </c>
      <c r="B110" s="145">
        <v>4.2160090318771832</v>
      </c>
      <c r="C110" s="145">
        <v>4.1537422901534713</v>
      </c>
      <c r="D110" s="145">
        <v>4.1257424873030653</v>
      </c>
      <c r="E110" s="145">
        <v>4.1045636684028439</v>
      </c>
      <c r="F110" s="145">
        <v>4.0495840961915217</v>
      </c>
      <c r="G110" s="145">
        <v>4.0205953936069241</v>
      </c>
      <c r="H110" s="145">
        <v>3.9771035021293906</v>
      </c>
      <c r="I110" s="145">
        <v>3.9390553462323927</v>
      </c>
      <c r="J110" s="145">
        <v>3.8622905555929412</v>
      </c>
      <c r="K110" s="145">
        <v>3.8105930519121101</v>
      </c>
      <c r="L110" s="145">
        <v>3.6870916672097191</v>
      </c>
      <c r="M110" s="145">
        <v>3.6238377554338483</v>
      </c>
      <c r="N110" s="145">
        <v>3.5087905914017812</v>
      </c>
      <c r="O110" s="145">
        <v>3.4458221218534408</v>
      </c>
      <c r="P110" s="145">
        <v>3.4076701488151744</v>
      </c>
      <c r="Q110" s="145">
        <v>3.3797437148692278</v>
      </c>
    </row>
    <row r="111" spans="1:17" ht="11.45" customHeight="1" x14ac:dyDescent="0.45">
      <c r="A111" s="128" t="s">
        <v>237</v>
      </c>
      <c r="B111" s="144">
        <v>41.210771126261868</v>
      </c>
      <c r="C111" s="144">
        <v>40.956661536628864</v>
      </c>
      <c r="D111" s="144">
        <v>40.715920068372121</v>
      </c>
      <c r="E111" s="144">
        <v>40.536170872291933</v>
      </c>
      <c r="F111" s="144">
        <v>40.380754964643693</v>
      </c>
      <c r="G111" s="144">
        <v>40.209793318959342</v>
      </c>
      <c r="H111" s="144">
        <v>39.97518731489091</v>
      </c>
      <c r="I111" s="144">
        <v>39.738272193940325</v>
      </c>
      <c r="J111" s="144">
        <v>39.518896395690597</v>
      </c>
      <c r="K111" s="144">
        <v>39.339719626404921</v>
      </c>
      <c r="L111" s="144">
        <v>39.15280270341713</v>
      </c>
      <c r="M111" s="144">
        <v>38.907798597468151</v>
      </c>
      <c r="N111" s="144">
        <v>38.648852742921484</v>
      </c>
      <c r="O111" s="144">
        <v>38.337559947054338</v>
      </c>
      <c r="P111" s="144">
        <v>38.006601084058673</v>
      </c>
      <c r="Q111" s="144">
        <v>37.72015149195024</v>
      </c>
    </row>
    <row r="112" spans="1:17" ht="11.45" customHeight="1" x14ac:dyDescent="0.45">
      <c r="A112" s="130" t="s">
        <v>238</v>
      </c>
      <c r="B112" s="145">
        <v>40.897957999543308</v>
      </c>
      <c r="C112" s="145">
        <v>40.736532299720203</v>
      </c>
      <c r="D112" s="145">
        <v>40.547996329594959</v>
      </c>
      <c r="E112" s="145">
        <v>40.40493794755006</v>
      </c>
      <c r="F112" s="145">
        <v>40.255713138112952</v>
      </c>
      <c r="G112" s="145">
        <v>40.085723119520488</v>
      </c>
      <c r="H112" s="145">
        <v>39.839944782183728</v>
      </c>
      <c r="I112" s="145">
        <v>39.587939257902036</v>
      </c>
      <c r="J112" s="145">
        <v>39.363026150122259</v>
      </c>
      <c r="K112" s="145">
        <v>39.194490830879253</v>
      </c>
      <c r="L112" s="145">
        <v>39.002201457921203</v>
      </c>
      <c r="M112" s="145">
        <v>38.754136686205925</v>
      </c>
      <c r="N112" s="145">
        <v>38.48798467288767</v>
      </c>
      <c r="O112" s="145">
        <v>38.160991103903143</v>
      </c>
      <c r="P112" s="145">
        <v>37.821294533842604</v>
      </c>
      <c r="Q112" s="145">
        <v>37.530597552044512</v>
      </c>
    </row>
    <row r="113" spans="1:17" ht="11.45" customHeight="1" x14ac:dyDescent="0.45">
      <c r="A113" s="132" t="s">
        <v>239</v>
      </c>
      <c r="B113" s="146">
        <v>45.927835051454927</v>
      </c>
      <c r="C113" s="146">
        <v>44.122457932974015</v>
      </c>
      <c r="D113" s="146">
        <v>43.056563392080953</v>
      </c>
      <c r="E113" s="146">
        <v>42.341998215611937</v>
      </c>
      <c r="F113" s="146">
        <v>41.849163832244457</v>
      </c>
      <c r="G113" s="146">
        <v>41.628373894418374</v>
      </c>
      <c r="H113" s="146">
        <v>41.483853206289155</v>
      </c>
      <c r="I113" s="146">
        <v>41.360267042198494</v>
      </c>
      <c r="J113" s="146">
        <v>41.233245499254622</v>
      </c>
      <c r="K113" s="146">
        <v>41.125943739623935</v>
      </c>
      <c r="L113" s="146">
        <v>40.925838470339421</v>
      </c>
      <c r="M113" s="146">
        <v>40.732695104117958</v>
      </c>
      <c r="N113" s="146">
        <v>40.525891056370583</v>
      </c>
      <c r="O113" s="146">
        <v>40.284860692575052</v>
      </c>
      <c r="P113" s="146">
        <v>40.065748197843973</v>
      </c>
      <c r="Q113" s="146">
        <v>39.82708085947629</v>
      </c>
    </row>
    <row r="115" spans="1:17" ht="11.45" customHeight="1" x14ac:dyDescent="0.45">
      <c r="A115" s="122" t="s">
        <v>246</v>
      </c>
      <c r="B115" s="147"/>
      <c r="C115" s="147"/>
      <c r="D115" s="147"/>
      <c r="E115" s="147"/>
      <c r="F115" s="147"/>
      <c r="G115" s="147"/>
      <c r="H115" s="147"/>
      <c r="I115" s="147"/>
      <c r="J115" s="147"/>
      <c r="K115" s="147"/>
      <c r="L115" s="147"/>
      <c r="M115" s="147"/>
      <c r="N115" s="147"/>
      <c r="O115" s="147"/>
      <c r="P115" s="147"/>
      <c r="Q115" s="147"/>
    </row>
    <row r="116" spans="1:17" ht="11.45" customHeight="1" x14ac:dyDescent="0.45">
      <c r="A116" s="124" t="s">
        <v>226</v>
      </c>
      <c r="B116" s="148"/>
      <c r="C116" s="148"/>
      <c r="D116" s="148"/>
      <c r="E116" s="148"/>
      <c r="F116" s="148"/>
      <c r="G116" s="148"/>
      <c r="H116" s="148"/>
      <c r="I116" s="148"/>
      <c r="J116" s="148"/>
      <c r="K116" s="148"/>
      <c r="L116" s="148"/>
      <c r="M116" s="148"/>
      <c r="N116" s="148"/>
      <c r="O116" s="148"/>
      <c r="P116" s="148"/>
      <c r="Q116" s="148"/>
    </row>
    <row r="117" spans="1:17" ht="11.45" customHeight="1" x14ac:dyDescent="0.45">
      <c r="A117" s="126" t="s">
        <v>227</v>
      </c>
      <c r="B117" s="149">
        <f>IF([1]TrRoad_act!B86=0,"",[1]TrRoad_ene!B62/'JRC-IDEES EU28 - TrRoad_tech'!B90)</f>
        <v>1.0805034662583459</v>
      </c>
      <c r="C117" s="149">
        <f>IF([1]TrRoad_act!C86=0,"",[1]TrRoad_ene!C62/'JRC-IDEES EU28 - TrRoad_tech'!C90)</f>
        <v>1.0832456524760499</v>
      </c>
      <c r="D117" s="149">
        <f>IF([1]TrRoad_act!D86=0,"",[1]TrRoad_ene!D62/'JRC-IDEES EU28 - TrRoad_tech'!D90)</f>
        <v>1.0867782759149294</v>
      </c>
      <c r="E117" s="149">
        <f>IF([1]TrRoad_act!E86=0,"",[1]TrRoad_ene!E62/'JRC-IDEES EU28 - TrRoad_tech'!E90)</f>
        <v>1.089330091664374</v>
      </c>
      <c r="F117" s="149">
        <f>IF([1]TrRoad_act!F86=0,"",[1]TrRoad_ene!F62/'JRC-IDEES EU28 - TrRoad_tech'!F90)</f>
        <v>1.0881049295564806</v>
      </c>
      <c r="G117" s="149">
        <f>IF([1]TrRoad_act!G86=0,"",[1]TrRoad_ene!G62/'JRC-IDEES EU28 - TrRoad_tech'!G90)</f>
        <v>1.0915704583504184</v>
      </c>
      <c r="H117" s="149">
        <f>IF([1]TrRoad_act!H86=0,"",[1]TrRoad_ene!H62/'JRC-IDEES EU28 - TrRoad_tech'!H90)</f>
        <v>1.0939711729875643</v>
      </c>
      <c r="I117" s="149">
        <f>IF([1]TrRoad_act!I86=0,"",[1]TrRoad_ene!I62/'JRC-IDEES EU28 - TrRoad_tech'!I90)</f>
        <v>1.0962486844576349</v>
      </c>
      <c r="J117" s="149">
        <f>IF([1]TrRoad_act!J86=0,"",[1]TrRoad_ene!J62/'JRC-IDEES EU28 - TrRoad_tech'!J90)</f>
        <v>1.1029371984711613</v>
      </c>
      <c r="K117" s="149">
        <f>IF([1]TrRoad_act!K86=0,"",[1]TrRoad_ene!K62/'JRC-IDEES EU28 - TrRoad_tech'!K90)</f>
        <v>1.1160717383278944</v>
      </c>
      <c r="L117" s="149">
        <f>IF([1]TrRoad_act!L86=0,"",[1]TrRoad_ene!L62/'JRC-IDEES EU28 - TrRoad_tech'!L90)</f>
        <v>1.1269399050870093</v>
      </c>
      <c r="M117" s="149">
        <f>IF([1]TrRoad_act!M86=0,"",[1]TrRoad_ene!M62/'JRC-IDEES EU28 - TrRoad_tech'!M90)</f>
        <v>1.1364413376885916</v>
      </c>
      <c r="N117" s="149">
        <f>IF([1]TrRoad_act!N86=0,"",[1]TrRoad_ene!N62/'JRC-IDEES EU28 - TrRoad_tech'!N90)</f>
        <v>1.1416699629806062</v>
      </c>
      <c r="O117" s="149">
        <f>IF([1]TrRoad_act!O86=0,"",[1]TrRoad_ene!O62/'JRC-IDEES EU28 - TrRoad_tech'!O90)</f>
        <v>1.1473476033198156</v>
      </c>
      <c r="P117" s="149">
        <f>IF([1]TrRoad_act!P86=0,"",[1]TrRoad_ene!P62/'JRC-IDEES EU28 - TrRoad_tech'!P90)</f>
        <v>1.1567076851375022</v>
      </c>
      <c r="Q117" s="149">
        <f>IF([1]TrRoad_act!Q86=0,"",[1]TrRoad_ene!Q62/'JRC-IDEES EU28 - TrRoad_tech'!Q90)</f>
        <v>1.1705781712515579</v>
      </c>
    </row>
    <row r="118" spans="1:17" ht="11.45" customHeight="1" x14ac:dyDescent="0.45">
      <c r="A118" s="128" t="s">
        <v>86</v>
      </c>
      <c r="B118" s="150">
        <f>IF([1]TrRoad_act!B87=0,"",[1]TrRoad_ene!B63/'JRC-IDEES EU28 - TrRoad_tech'!B91)</f>
        <v>1.1051324644141345</v>
      </c>
      <c r="C118" s="150">
        <f>IF([1]TrRoad_act!C87=0,"",[1]TrRoad_ene!C63/'JRC-IDEES EU28 - TrRoad_tech'!C91)</f>
        <v>1.0952243828549644</v>
      </c>
      <c r="D118" s="150">
        <f>IF([1]TrRoad_act!D87=0,"",[1]TrRoad_ene!D63/'JRC-IDEES EU28 - TrRoad_tech'!D91)</f>
        <v>1.1033892229346798</v>
      </c>
      <c r="E118" s="150">
        <f>IF([1]TrRoad_act!E87=0,"",[1]TrRoad_ene!E63/'JRC-IDEES EU28 - TrRoad_tech'!E91)</f>
        <v>1.1061661005668035</v>
      </c>
      <c r="F118" s="150">
        <f>IF([1]TrRoad_act!F87=0,"",[1]TrRoad_ene!F63/'JRC-IDEES EU28 - TrRoad_tech'!F91)</f>
        <v>1.1050810391366583</v>
      </c>
      <c r="G118" s="150">
        <f>IF([1]TrRoad_act!G87=0,"",[1]TrRoad_ene!G63/'JRC-IDEES EU28 - TrRoad_tech'!G91)</f>
        <v>1.1132372938289641</v>
      </c>
      <c r="H118" s="150">
        <f>IF([1]TrRoad_act!H87=0,"",[1]TrRoad_ene!H63/'JRC-IDEES EU28 - TrRoad_tech'!H91)</f>
        <v>1.127059638280081</v>
      </c>
      <c r="I118" s="150">
        <f>IF([1]TrRoad_act!I87=0,"",[1]TrRoad_ene!I63/'JRC-IDEES EU28 - TrRoad_tech'!I91)</f>
        <v>1.1278376858415422</v>
      </c>
      <c r="J118" s="150">
        <f>IF([1]TrRoad_act!J87=0,"",[1]TrRoad_ene!J63/'JRC-IDEES EU28 - TrRoad_tech'!J91)</f>
        <v>1.1200397255776271</v>
      </c>
      <c r="K118" s="150">
        <f>IF([1]TrRoad_act!K87=0,"",[1]TrRoad_ene!K63/'JRC-IDEES EU28 - TrRoad_tech'!K91)</f>
        <v>1.1117692938272941</v>
      </c>
      <c r="L118" s="150">
        <f>IF([1]TrRoad_act!L87=0,"",[1]TrRoad_ene!L63/'JRC-IDEES EU28 - TrRoad_tech'!L91)</f>
        <v>1.1154740095823803</v>
      </c>
      <c r="M118" s="150">
        <f>IF([1]TrRoad_act!M87=0,"",[1]TrRoad_ene!M63/'JRC-IDEES EU28 - TrRoad_tech'!M91)</f>
        <v>1.1217957685503173</v>
      </c>
      <c r="N118" s="150">
        <f>IF([1]TrRoad_act!N87=0,"",[1]TrRoad_ene!N63/'JRC-IDEES EU28 - TrRoad_tech'!N91)</f>
        <v>1.1230662945278636</v>
      </c>
      <c r="O118" s="150">
        <f>IF([1]TrRoad_act!O87=0,"",[1]TrRoad_ene!O63/'JRC-IDEES EU28 - TrRoad_tech'!O91)</f>
        <v>1.1271546172543341</v>
      </c>
      <c r="P118" s="150">
        <f>IF([1]TrRoad_act!P87=0,"",[1]TrRoad_ene!P63/'JRC-IDEES EU28 - TrRoad_tech'!P91)</f>
        <v>1.140248186616573</v>
      </c>
      <c r="Q118" s="150">
        <f>IF([1]TrRoad_act!Q87=0,"",[1]TrRoad_ene!Q63/'JRC-IDEES EU28 - TrRoad_tech'!Q91)</f>
        <v>1.1527103507283931</v>
      </c>
    </row>
    <row r="119" spans="1:17" ht="11.45" customHeight="1" x14ac:dyDescent="0.45">
      <c r="A119" s="130" t="s">
        <v>228</v>
      </c>
      <c r="B119" s="151">
        <f>IF([1]TrRoad_act!B88=0,"",[1]TrRoad_ene!B64/'JRC-IDEES EU28 - TrRoad_tech'!B92)</f>
        <v>1.1144855716634163</v>
      </c>
      <c r="C119" s="151">
        <f>IF([1]TrRoad_act!C88=0,"",[1]TrRoad_ene!C64/'JRC-IDEES EU28 - TrRoad_tech'!C92)</f>
        <v>1.10703631624347</v>
      </c>
      <c r="D119" s="151">
        <f>IF([1]TrRoad_act!D88=0,"",[1]TrRoad_ene!D64/'JRC-IDEES EU28 - TrRoad_tech'!D92)</f>
        <v>1.1172854231024716</v>
      </c>
      <c r="E119" s="151">
        <f>IF([1]TrRoad_act!E88=0,"",[1]TrRoad_ene!E64/'JRC-IDEES EU28 - TrRoad_tech'!E92)</f>
        <v>1.1223052099167585</v>
      </c>
      <c r="F119" s="151">
        <f>IF([1]TrRoad_act!F88=0,"",[1]TrRoad_ene!F64/'JRC-IDEES EU28 - TrRoad_tech'!F92)</f>
        <v>1.1274903575482684</v>
      </c>
      <c r="G119" s="151">
        <f>IF([1]TrRoad_act!G88=0,"",[1]TrRoad_ene!G64/'JRC-IDEES EU28 - TrRoad_tech'!G92)</f>
        <v>1.1348394199270304</v>
      </c>
      <c r="H119" s="151">
        <f>IF([1]TrRoad_act!H88=0,"",[1]TrRoad_ene!H64/'JRC-IDEES EU28 - TrRoad_tech'!H92)</f>
        <v>1.151940550492299</v>
      </c>
      <c r="I119" s="151">
        <f>IF([1]TrRoad_act!I88=0,"",[1]TrRoad_ene!I64/'JRC-IDEES EU28 - TrRoad_tech'!I92)</f>
        <v>1.1558639482091768</v>
      </c>
      <c r="J119" s="151">
        <f>IF([1]TrRoad_act!J88=0,"",[1]TrRoad_ene!J64/'JRC-IDEES EU28 - TrRoad_tech'!J92)</f>
        <v>1.1449822919684776</v>
      </c>
      <c r="K119" s="151">
        <f>IF([1]TrRoad_act!K88=0,"",[1]TrRoad_ene!K64/'JRC-IDEES EU28 - TrRoad_tech'!K92)</f>
        <v>1.133533873787312</v>
      </c>
      <c r="L119" s="151">
        <f>IF([1]TrRoad_act!L88=0,"",[1]TrRoad_ene!L64/'JRC-IDEES EU28 - TrRoad_tech'!L92)</f>
        <v>1.131502859043191</v>
      </c>
      <c r="M119" s="151">
        <f>IF([1]TrRoad_act!M88=0,"",[1]TrRoad_ene!M64/'JRC-IDEES EU28 - TrRoad_tech'!M92)</f>
        <v>1.1351228515845095</v>
      </c>
      <c r="N119" s="151">
        <f>IF([1]TrRoad_act!N88=0,"",[1]TrRoad_ene!N64/'JRC-IDEES EU28 - TrRoad_tech'!N92)</f>
        <v>1.1394929825330817</v>
      </c>
      <c r="O119" s="151">
        <f>IF([1]TrRoad_act!O88=0,"",[1]TrRoad_ene!O64/'JRC-IDEES EU28 - TrRoad_tech'!O92)</f>
        <v>1.1412393230535756</v>
      </c>
      <c r="P119" s="151">
        <f>IF([1]TrRoad_act!P88=0,"",[1]TrRoad_ene!P64/'JRC-IDEES EU28 - TrRoad_tech'!P92)</f>
        <v>1.1535368220885758</v>
      </c>
      <c r="Q119" s="151">
        <f>IF([1]TrRoad_act!Q88=0,"",[1]TrRoad_ene!Q64/'JRC-IDEES EU28 - TrRoad_tech'!Q92)</f>
        <v>1.1581827776856051</v>
      </c>
    </row>
    <row r="120" spans="1:17" ht="11.45" customHeight="1" x14ac:dyDescent="0.45">
      <c r="A120" s="130" t="s">
        <v>229</v>
      </c>
      <c r="B120" s="151">
        <f>IF([1]TrRoad_act!B89=0,"",[1]TrRoad_ene!B65/'JRC-IDEES EU28 - TrRoad_tech'!B93)</f>
        <v>1.1399058910249575</v>
      </c>
      <c r="C120" s="151">
        <f>IF([1]TrRoad_act!C89=0,"",[1]TrRoad_ene!C65/'JRC-IDEES EU28 - TrRoad_tech'!C93)</f>
        <v>1.1280993817714415</v>
      </c>
      <c r="D120" s="151">
        <f>IF([1]TrRoad_act!D89=0,"",[1]TrRoad_ene!D65/'JRC-IDEES EU28 - TrRoad_tech'!D93)</f>
        <v>1.1348888309626839</v>
      </c>
      <c r="E120" s="151">
        <f>IF([1]TrRoad_act!E89=0,"",[1]TrRoad_ene!E65/'JRC-IDEES EU28 - TrRoad_tech'!E93)</f>
        <v>1.1396170711629461</v>
      </c>
      <c r="F120" s="151">
        <f>IF([1]TrRoad_act!F89=0,"",[1]TrRoad_ene!F65/'JRC-IDEES EU28 - TrRoad_tech'!F93)</f>
        <v>1.1332615355969491</v>
      </c>
      <c r="G120" s="151">
        <f>IF([1]TrRoad_act!G89=0,"",[1]TrRoad_ene!G65/'JRC-IDEES EU28 - TrRoad_tech'!G93)</f>
        <v>1.1463208408410241</v>
      </c>
      <c r="H120" s="151">
        <f>IF([1]TrRoad_act!H89=0,"",[1]TrRoad_ene!H65/'JRC-IDEES EU28 - TrRoad_tech'!H93)</f>
        <v>1.1628022188782519</v>
      </c>
      <c r="I120" s="151">
        <f>IF([1]TrRoad_act!I89=0,"",[1]TrRoad_ene!I65/'JRC-IDEES EU28 - TrRoad_tech'!I93)</f>
        <v>1.1654853218055985</v>
      </c>
      <c r="J120" s="151">
        <f>IF([1]TrRoad_act!J89=0,"",[1]TrRoad_ene!J65/'JRC-IDEES EU28 - TrRoad_tech'!J93)</f>
        <v>1.1594834333147646</v>
      </c>
      <c r="K120" s="151">
        <f>IF([1]TrRoad_act!K89=0,"",[1]TrRoad_ene!K65/'JRC-IDEES EU28 - TrRoad_tech'!K93)</f>
        <v>1.1505379699856224</v>
      </c>
      <c r="L120" s="151">
        <f>IF([1]TrRoad_act!L89=0,"",[1]TrRoad_ene!L65/'JRC-IDEES EU28 - TrRoad_tech'!L93)</f>
        <v>1.1609250236297348</v>
      </c>
      <c r="M120" s="151">
        <f>IF([1]TrRoad_act!M89=0,"",[1]TrRoad_ene!M65/'JRC-IDEES EU28 - TrRoad_tech'!M93)</f>
        <v>1.1648627081773948</v>
      </c>
      <c r="N120" s="151">
        <f>IF([1]TrRoad_act!N89=0,"",[1]TrRoad_ene!N65/'JRC-IDEES EU28 - TrRoad_tech'!N93)</f>
        <v>1.1637234178417728</v>
      </c>
      <c r="O120" s="151">
        <f>IF([1]TrRoad_act!O89=0,"",[1]TrRoad_ene!O65/'JRC-IDEES EU28 - TrRoad_tech'!O93)</f>
        <v>1.1663291741281188</v>
      </c>
      <c r="P120" s="151">
        <f>IF([1]TrRoad_act!P89=0,"",[1]TrRoad_ene!P65/'JRC-IDEES EU28 - TrRoad_tech'!P93)</f>
        <v>1.1830450880008052</v>
      </c>
      <c r="Q120" s="151">
        <f>IF([1]TrRoad_act!Q89=0,"",[1]TrRoad_ene!Q65/'JRC-IDEES EU28 - TrRoad_tech'!Q93)</f>
        <v>1.2032896079997928</v>
      </c>
    </row>
    <row r="121" spans="1:17" ht="11.45" customHeight="1" x14ac:dyDescent="0.45">
      <c r="A121" s="130" t="s">
        <v>230</v>
      </c>
      <c r="B121" s="151">
        <f>IF([1]TrRoad_act!B90=0,"",[1]TrRoad_ene!B66/'JRC-IDEES EU28 - TrRoad_tech'!B94)</f>
        <v>1.1175127369901283</v>
      </c>
      <c r="C121" s="151">
        <f>IF([1]TrRoad_act!C90=0,"",[1]TrRoad_ene!C66/'JRC-IDEES EU28 - TrRoad_tech'!C94)</f>
        <v>1.1199331502355585</v>
      </c>
      <c r="D121" s="151">
        <f>IF([1]TrRoad_act!D90=0,"",[1]TrRoad_ene!D66/'JRC-IDEES EU28 - TrRoad_tech'!D94)</f>
        <v>1.1298411401812818</v>
      </c>
      <c r="E121" s="151">
        <f>IF([1]TrRoad_act!E90=0,"",[1]TrRoad_ene!E66/'JRC-IDEES EU28 - TrRoad_tech'!E94)</f>
        <v>1.1142868014158791</v>
      </c>
      <c r="F121" s="151">
        <f>IF([1]TrRoad_act!F90=0,"",[1]TrRoad_ene!F66/'JRC-IDEES EU28 - TrRoad_tech'!F94)</f>
        <v>1.1141383824634135</v>
      </c>
      <c r="G121" s="151">
        <f>IF([1]TrRoad_act!G90=0,"",[1]TrRoad_ene!G66/'JRC-IDEES EU28 - TrRoad_tech'!G94)</f>
        <v>1.1446340136418895</v>
      </c>
      <c r="H121" s="151">
        <f>IF([1]TrRoad_act!H90=0,"",[1]TrRoad_ene!H66/'JRC-IDEES EU28 - TrRoad_tech'!H94)</f>
        <v>1.1487816216286093</v>
      </c>
      <c r="I121" s="151">
        <f>IF([1]TrRoad_act!I90=0,"",[1]TrRoad_ene!I66/'JRC-IDEES EU28 - TrRoad_tech'!I94)</f>
        <v>1.1027065351284921</v>
      </c>
      <c r="J121" s="151">
        <f>IF([1]TrRoad_act!J90=0,"",[1]TrRoad_ene!J66/'JRC-IDEES EU28 - TrRoad_tech'!J94)</f>
        <v>1.1151979857976102</v>
      </c>
      <c r="K121" s="151">
        <f>IF([1]TrRoad_act!K90=0,"",[1]TrRoad_ene!K66/'JRC-IDEES EU28 - TrRoad_tech'!K94)</f>
        <v>1.1209656101069172</v>
      </c>
      <c r="L121" s="151">
        <f>IF([1]TrRoad_act!L90=0,"",[1]TrRoad_ene!L66/'JRC-IDEES EU28 - TrRoad_tech'!L94)</f>
        <v>1.0971230179054787</v>
      </c>
      <c r="M121" s="151">
        <f>IF([1]TrRoad_act!M90=0,"",[1]TrRoad_ene!M66/'JRC-IDEES EU28 - TrRoad_tech'!M94)</f>
        <v>1.1686528516450856</v>
      </c>
      <c r="N121" s="151">
        <f>IF([1]TrRoad_act!N90=0,"",[1]TrRoad_ene!N66/'JRC-IDEES EU28 - TrRoad_tech'!N94)</f>
        <v>1.1712814586171465</v>
      </c>
      <c r="O121" s="151">
        <f>IF([1]TrRoad_act!O90=0,"",[1]TrRoad_ene!O66/'JRC-IDEES EU28 - TrRoad_tech'!O94)</f>
        <v>1.1968808527506261</v>
      </c>
      <c r="P121" s="151">
        <f>IF([1]TrRoad_act!P90=0,"",[1]TrRoad_ene!P66/'JRC-IDEES EU28 - TrRoad_tech'!P94)</f>
        <v>1.1875450000946948</v>
      </c>
      <c r="Q121" s="151">
        <f>IF([1]TrRoad_act!Q90=0,"",[1]TrRoad_ene!Q66/'JRC-IDEES EU28 - TrRoad_tech'!Q94)</f>
        <v>1.173569559763046</v>
      </c>
    </row>
    <row r="122" spans="1:17" ht="11.45" customHeight="1" x14ac:dyDescent="0.45">
      <c r="A122" s="130" t="s">
        <v>231</v>
      </c>
      <c r="B122" s="151">
        <f>IF([1]TrRoad_act!B91=0,"",[1]TrRoad_ene!B67/'JRC-IDEES EU28 - TrRoad_tech'!B95)</f>
        <v>1.0999544163144555</v>
      </c>
      <c r="C122" s="151">
        <f>IF([1]TrRoad_act!C91=0,"",[1]TrRoad_ene!C67/'JRC-IDEES EU28 - TrRoad_tech'!C95)</f>
        <v>1.1084285567049554</v>
      </c>
      <c r="D122" s="151">
        <f>IF([1]TrRoad_act!D91=0,"",[1]TrRoad_ene!D67/'JRC-IDEES EU28 - TrRoad_tech'!D95)</f>
        <v>1.1053855058778574</v>
      </c>
      <c r="E122" s="151">
        <f>IF([1]TrRoad_act!E91=0,"",[1]TrRoad_ene!E67/'JRC-IDEES EU28 - TrRoad_tech'!E95)</f>
        <v>1.1076519969541005</v>
      </c>
      <c r="F122" s="151">
        <f>IF([1]TrRoad_act!F91=0,"",[1]TrRoad_ene!F67/'JRC-IDEES EU28 - TrRoad_tech'!F95)</f>
        <v>1.1138109946360282</v>
      </c>
      <c r="G122" s="151">
        <f>IF([1]TrRoad_act!G91=0,"",[1]TrRoad_ene!G67/'JRC-IDEES EU28 - TrRoad_tech'!G95)</f>
        <v>1.1241779720165044</v>
      </c>
      <c r="H122" s="151">
        <f>IF([1]TrRoad_act!H91=0,"",[1]TrRoad_ene!H67/'JRC-IDEES EU28 - TrRoad_tech'!H95)</f>
        <v>1.1216018694792071</v>
      </c>
      <c r="I122" s="151">
        <f>IF([1]TrRoad_act!I91=0,"",[1]TrRoad_ene!I67/'JRC-IDEES EU28 - TrRoad_tech'!I95)</f>
        <v>1.1450696612923839</v>
      </c>
      <c r="J122" s="151">
        <f>IF([1]TrRoad_act!J91=0,"",[1]TrRoad_ene!J67/'JRC-IDEES EU28 - TrRoad_tech'!J95)</f>
        <v>1.1325655467305538</v>
      </c>
      <c r="K122" s="151">
        <f>IF([1]TrRoad_act!K91=0,"",[1]TrRoad_ene!K67/'JRC-IDEES EU28 - TrRoad_tech'!K95)</f>
        <v>1.1448857653657238</v>
      </c>
      <c r="L122" s="151">
        <f>IF([1]TrRoad_act!L91=0,"",[1]TrRoad_ene!L67/'JRC-IDEES EU28 - TrRoad_tech'!L95)</f>
        <v>1.159640861147426</v>
      </c>
      <c r="M122" s="151">
        <f>IF([1]TrRoad_act!M91=0,"",[1]TrRoad_ene!M67/'JRC-IDEES EU28 - TrRoad_tech'!M95)</f>
        <v>1.1726121083107994</v>
      </c>
      <c r="N122" s="151">
        <f>IF([1]TrRoad_act!N91=0,"",[1]TrRoad_ene!N67/'JRC-IDEES EU28 - TrRoad_tech'!N95)</f>
        <v>1.1850037853544393</v>
      </c>
      <c r="O122" s="151">
        <f>IF([1]TrRoad_act!O91=0,"",[1]TrRoad_ene!O67/'JRC-IDEES EU28 - TrRoad_tech'!O95)</f>
        <v>1.1917542012947753</v>
      </c>
      <c r="P122" s="151">
        <f>IF([1]TrRoad_act!P91=0,"",[1]TrRoad_ene!P67/'JRC-IDEES EU28 - TrRoad_tech'!P95)</f>
        <v>1.203019548698359</v>
      </c>
      <c r="Q122" s="151">
        <f>IF([1]TrRoad_act!Q91=0,"",[1]TrRoad_ene!Q67/'JRC-IDEES EU28 - TrRoad_tech'!Q95)</f>
        <v>1.2121402895972071</v>
      </c>
    </row>
    <row r="123" spans="1:17" ht="11.45" customHeight="1" x14ac:dyDescent="0.45">
      <c r="A123" s="130" t="s">
        <v>232</v>
      </c>
      <c r="B123" s="151" t="str">
        <f>IF([1]TrRoad_act!B92=0,"",[1]TrRoad_ene!B68/'JRC-IDEES EU28 - TrRoad_tech'!B96)</f>
        <v/>
      </c>
      <c r="C123" s="151" t="str">
        <f>IF([1]TrRoad_act!C92=0,"",[1]TrRoad_ene!C68/'JRC-IDEES EU28 - TrRoad_tech'!C96)</f>
        <v/>
      </c>
      <c r="D123" s="151" t="str">
        <f>IF([1]TrRoad_act!D92=0,"",[1]TrRoad_ene!D68/'JRC-IDEES EU28 - TrRoad_tech'!D96)</f>
        <v/>
      </c>
      <c r="E123" s="151" t="str">
        <f>IF([1]TrRoad_act!E92=0,"",[1]TrRoad_ene!E68/'JRC-IDEES EU28 - TrRoad_tech'!E96)</f>
        <v/>
      </c>
      <c r="F123" s="151" t="str">
        <f>IF([1]TrRoad_act!F92=0,"",[1]TrRoad_ene!F68/'JRC-IDEES EU28 - TrRoad_tech'!F96)</f>
        <v/>
      </c>
      <c r="G123" s="151" t="str">
        <f>IF([1]TrRoad_act!G92=0,"",[1]TrRoad_ene!G68/'JRC-IDEES EU28 - TrRoad_tech'!G96)</f>
        <v/>
      </c>
      <c r="H123" s="151" t="str">
        <f>IF([1]TrRoad_act!H92=0,"",[1]TrRoad_ene!H68/'JRC-IDEES EU28 - TrRoad_tech'!H96)</f>
        <v/>
      </c>
      <c r="I123" s="151" t="str">
        <f>IF([1]TrRoad_act!I92=0,"",[1]TrRoad_ene!I68/'JRC-IDEES EU28 - TrRoad_tech'!I96)</f>
        <v/>
      </c>
      <c r="J123" s="151">
        <f>IF([1]TrRoad_act!J92=0,"",[1]TrRoad_ene!J68/'JRC-IDEES EU28 - TrRoad_tech'!J96)</f>
        <v>1.1191634971798154</v>
      </c>
      <c r="K123" s="151">
        <f>IF([1]TrRoad_act!K92=0,"",[1]TrRoad_ene!K68/'JRC-IDEES EU28 - TrRoad_tech'!K96)</f>
        <v>1.1562622356821084</v>
      </c>
      <c r="L123" s="151">
        <f>IF([1]TrRoad_act!L92=0,"",[1]TrRoad_ene!L68/'JRC-IDEES EU28 - TrRoad_tech'!L96)</f>
        <v>1.2124413861027856</v>
      </c>
      <c r="M123" s="151">
        <f>IF([1]TrRoad_act!M92=0,"",[1]TrRoad_ene!M68/'JRC-IDEES EU28 - TrRoad_tech'!M96)</f>
        <v>1.2064576879872255</v>
      </c>
      <c r="N123" s="151">
        <f>IF([1]TrRoad_act!N92=0,"",[1]TrRoad_ene!N68/'JRC-IDEES EU28 - TrRoad_tech'!N96)</f>
        <v>1.4362293622174871</v>
      </c>
      <c r="O123" s="151">
        <f>IF([1]TrRoad_act!O92=0,"",[1]TrRoad_ene!O68/'JRC-IDEES EU28 - TrRoad_tech'!O96)</f>
        <v>1.2421215781171961</v>
      </c>
      <c r="P123" s="151">
        <f>IF([1]TrRoad_act!P92=0,"",[1]TrRoad_ene!P68/'JRC-IDEES EU28 - TrRoad_tech'!P96)</f>
        <v>1.238057047588381</v>
      </c>
      <c r="Q123" s="151">
        <f>IF([1]TrRoad_act!Q92=0,"",[1]TrRoad_ene!Q68/'JRC-IDEES EU28 - TrRoad_tech'!Q96)</f>
        <v>1.2640713824467524</v>
      </c>
    </row>
    <row r="124" spans="1:17" ht="11.45" customHeight="1" x14ac:dyDescent="0.45">
      <c r="A124" s="130" t="s">
        <v>233</v>
      </c>
      <c r="B124" s="151" t="str">
        <f>IF([1]TrRoad_act!B93=0,"",[1]TrRoad_ene!B69/'JRC-IDEES EU28 - TrRoad_tech'!B97)</f>
        <v/>
      </c>
      <c r="C124" s="151" t="str">
        <f>IF([1]TrRoad_act!C93=0,"",[1]TrRoad_ene!C69/'JRC-IDEES EU28 - TrRoad_tech'!C97)</f>
        <v/>
      </c>
      <c r="D124" s="151" t="str">
        <f>IF([1]TrRoad_act!D93=0,"",[1]TrRoad_ene!D69/'JRC-IDEES EU28 - TrRoad_tech'!D97)</f>
        <v/>
      </c>
      <c r="E124" s="151">
        <f>IF([1]TrRoad_act!E93=0,"",[1]TrRoad_ene!E69/'JRC-IDEES EU28 - TrRoad_tech'!E97)</f>
        <v>1.1160000000058972</v>
      </c>
      <c r="F124" s="151">
        <f>IF([1]TrRoad_act!F93=0,"",[1]TrRoad_ene!F69/'JRC-IDEES EU28 - TrRoad_tech'!F97)</f>
        <v>1.1203819444505716</v>
      </c>
      <c r="G124" s="151">
        <f>IF([1]TrRoad_act!G93=0,"",[1]TrRoad_ene!G69/'JRC-IDEES EU28 - TrRoad_tech'!G97)</f>
        <v>1.1245164525336615</v>
      </c>
      <c r="H124" s="151">
        <f>IF([1]TrRoad_act!H93=0,"",[1]TrRoad_ene!H69/'JRC-IDEES EU28 - TrRoad_tech'!H97)</f>
        <v>1.151177278458746</v>
      </c>
      <c r="I124" s="151">
        <f>IF([1]TrRoad_act!I93=0,"",[1]TrRoad_ene!I69/'JRC-IDEES EU28 - TrRoad_tech'!I97)</f>
        <v>1.1585597661814468</v>
      </c>
      <c r="J124" s="151">
        <f>IF([1]TrRoad_act!J93=0,"",[1]TrRoad_ene!J69/'JRC-IDEES EU28 - TrRoad_tech'!J97)</f>
        <v>1.1698793160746532</v>
      </c>
      <c r="K124" s="151">
        <f>IF([1]TrRoad_act!K93=0,"",[1]TrRoad_ene!K69/'JRC-IDEES EU28 - TrRoad_tech'!K97)</f>
        <v>1.1786114209314835</v>
      </c>
      <c r="L124" s="151">
        <f>IF([1]TrRoad_act!L93=0,"",[1]TrRoad_ene!L69/'JRC-IDEES EU28 - TrRoad_tech'!L97)</f>
        <v>1.1984431586391564</v>
      </c>
      <c r="M124" s="151">
        <f>IF([1]TrRoad_act!M93=0,"",[1]TrRoad_ene!M69/'JRC-IDEES EU28 - TrRoad_tech'!M97)</f>
        <v>1.2118248686143995</v>
      </c>
      <c r="N124" s="151">
        <f>IF([1]TrRoad_act!N93=0,"",[1]TrRoad_ene!N69/'JRC-IDEES EU28 - TrRoad_tech'!N97)</f>
        <v>1.2237957372288935</v>
      </c>
      <c r="O124" s="151">
        <f>IF([1]TrRoad_act!O93=0,"",[1]TrRoad_ene!O69/'JRC-IDEES EU28 - TrRoad_tech'!O97)</f>
        <v>1.2393183562978203</v>
      </c>
      <c r="P124" s="151">
        <f>IF([1]TrRoad_act!P93=0,"",[1]TrRoad_ene!P69/'JRC-IDEES EU28 - TrRoad_tech'!P97)</f>
        <v>1.2561250151591232</v>
      </c>
      <c r="Q124" s="151">
        <f>IF([1]TrRoad_act!Q93=0,"",[1]TrRoad_ene!Q69/'JRC-IDEES EU28 - TrRoad_tech'!Q97)</f>
        <v>1.2749875400263873</v>
      </c>
    </row>
    <row r="125" spans="1:17" ht="11.45" customHeight="1" x14ac:dyDescent="0.45">
      <c r="A125" s="128" t="s">
        <v>234</v>
      </c>
      <c r="B125" s="150">
        <f>IF([1]TrRoad_act!B94=0,"",[1]TrRoad_ene!B70/'JRC-IDEES EU28 - TrRoad_tech'!B98)</f>
        <v>1.1084906431129584</v>
      </c>
      <c r="C125" s="150">
        <f>IF([1]TrRoad_act!C94=0,"",[1]TrRoad_ene!C70/'JRC-IDEES EU28 - TrRoad_tech'!C98)</f>
        <v>1.1079512519150234</v>
      </c>
      <c r="D125" s="150">
        <f>IF([1]TrRoad_act!D94=0,"",[1]TrRoad_ene!D70/'JRC-IDEES EU28 - TrRoad_tech'!D98)</f>
        <v>1.1100745352627839</v>
      </c>
      <c r="E125" s="150">
        <f>IF([1]TrRoad_act!E94=0,"",[1]TrRoad_ene!E70/'JRC-IDEES EU28 - TrRoad_tech'!E98)</f>
        <v>1.1154959483254119</v>
      </c>
      <c r="F125" s="150">
        <f>IF([1]TrRoad_act!F94=0,"",[1]TrRoad_ene!F70/'JRC-IDEES EU28 - TrRoad_tech'!F98)</f>
        <v>1.1187968940133806</v>
      </c>
      <c r="G125" s="150">
        <f>IF([1]TrRoad_act!G94=0,"",[1]TrRoad_ene!G70/'JRC-IDEES EU28 - TrRoad_tech'!G98)</f>
        <v>1.1180615374936875</v>
      </c>
      <c r="H125" s="150">
        <f>IF([1]TrRoad_act!H94=0,"",[1]TrRoad_ene!H70/'JRC-IDEES EU28 - TrRoad_tech'!H98)</f>
        <v>1.1251117659901393</v>
      </c>
      <c r="I125" s="150">
        <f>IF([1]TrRoad_act!I94=0,"",[1]TrRoad_ene!I70/'JRC-IDEES EU28 - TrRoad_tech'!I98)</f>
        <v>1.1249851475782897</v>
      </c>
      <c r="J125" s="150">
        <f>IF([1]TrRoad_act!J94=0,"",[1]TrRoad_ene!J70/'JRC-IDEES EU28 - TrRoad_tech'!J98)</f>
        <v>1.1301765285621455</v>
      </c>
      <c r="K125" s="150">
        <f>IF([1]TrRoad_act!K94=0,"",[1]TrRoad_ene!K70/'JRC-IDEES EU28 - TrRoad_tech'!K98)</f>
        <v>1.1347542073221013</v>
      </c>
      <c r="L125" s="150">
        <f>IF([1]TrRoad_act!L94=0,"",[1]TrRoad_ene!L70/'JRC-IDEES EU28 - TrRoad_tech'!L98)</f>
        <v>1.1409352467051843</v>
      </c>
      <c r="M125" s="150">
        <f>IF([1]TrRoad_act!M94=0,"",[1]TrRoad_ene!M70/'JRC-IDEES EU28 - TrRoad_tech'!M98)</f>
        <v>1.1420226067225698</v>
      </c>
      <c r="N125" s="150">
        <f>IF([1]TrRoad_act!N94=0,"",[1]TrRoad_ene!N70/'JRC-IDEES EU28 - TrRoad_tech'!N98)</f>
        <v>1.1476027146747707</v>
      </c>
      <c r="O125" s="150">
        <f>IF([1]TrRoad_act!O94=0,"",[1]TrRoad_ene!O70/'JRC-IDEES EU28 - TrRoad_tech'!O98)</f>
        <v>1.1494338001508166</v>
      </c>
      <c r="P125" s="150">
        <f>IF([1]TrRoad_act!P94=0,"",[1]TrRoad_ene!P70/'JRC-IDEES EU28 - TrRoad_tech'!P98)</f>
        <v>1.1536541942065919</v>
      </c>
      <c r="Q125" s="150">
        <f>IF([1]TrRoad_act!Q94=0,"",[1]TrRoad_ene!Q70/'JRC-IDEES EU28 - TrRoad_tech'!Q98)</f>
        <v>1.1665825600766453</v>
      </c>
    </row>
    <row r="126" spans="1:17" ht="11.45" customHeight="1" x14ac:dyDescent="0.45">
      <c r="A126" s="130" t="s">
        <v>228</v>
      </c>
      <c r="B126" s="151">
        <f>IF([1]TrRoad_act!B95=0,"",[1]TrRoad_ene!B71/'JRC-IDEES EU28 - TrRoad_tech'!B99)</f>
        <v>1.1088411469306978</v>
      </c>
      <c r="C126" s="151">
        <f>IF([1]TrRoad_act!C95=0,"",[1]TrRoad_ene!C71/'JRC-IDEES EU28 - TrRoad_tech'!C99)</f>
        <v>1.1093024760864509</v>
      </c>
      <c r="D126" s="151">
        <f>IF([1]TrRoad_act!D95=0,"",[1]TrRoad_ene!D71/'JRC-IDEES EU28 - TrRoad_tech'!D99)</f>
        <v>1.1119983618051845</v>
      </c>
      <c r="E126" s="151">
        <f>IF([1]TrRoad_act!E95=0,"",[1]TrRoad_ene!E71/'JRC-IDEES EU28 - TrRoad_tech'!E99)</f>
        <v>1.1177750975960019</v>
      </c>
      <c r="F126" s="151">
        <f>IF([1]TrRoad_act!F95=0,"",[1]TrRoad_ene!F71/'JRC-IDEES EU28 - TrRoad_tech'!F99)</f>
        <v>1.121642229557769</v>
      </c>
      <c r="G126" s="151">
        <f>IF([1]TrRoad_act!G95=0,"",[1]TrRoad_ene!G71/'JRC-IDEES EU28 - TrRoad_tech'!G99)</f>
        <v>1.12680358975658</v>
      </c>
      <c r="H126" s="151">
        <f>IF([1]TrRoad_act!H95=0,"",[1]TrRoad_ene!H71/'JRC-IDEES EU28 - TrRoad_tech'!H99)</f>
        <v>1.1310607193858992</v>
      </c>
      <c r="I126" s="151">
        <f>IF([1]TrRoad_act!I95=0,"",[1]TrRoad_ene!I71/'JRC-IDEES EU28 - TrRoad_tech'!I99)</f>
        <v>1.1351109045757222</v>
      </c>
      <c r="J126" s="151">
        <f>IF([1]TrRoad_act!J95=0,"",[1]TrRoad_ene!J71/'JRC-IDEES EU28 - TrRoad_tech'!J99)</f>
        <v>1.1364193846270505</v>
      </c>
      <c r="K126" s="151">
        <f>IF([1]TrRoad_act!K95=0,"",[1]TrRoad_ene!K71/'JRC-IDEES EU28 - TrRoad_tech'!K99)</f>
        <v>1.1407574801937561</v>
      </c>
      <c r="L126" s="151">
        <f>IF([1]TrRoad_act!L95=0,"",[1]TrRoad_ene!L71/'JRC-IDEES EU28 - TrRoad_tech'!L99)</f>
        <v>1.1430172913721899</v>
      </c>
      <c r="M126" s="151">
        <f>IF([1]TrRoad_act!M95=0,"",[1]TrRoad_ene!M71/'JRC-IDEES EU28 - TrRoad_tech'!M99)</f>
        <v>1.1419487514976123</v>
      </c>
      <c r="N126" s="151">
        <f>IF([1]TrRoad_act!N95=0,"",[1]TrRoad_ene!N71/'JRC-IDEES EU28 - TrRoad_tech'!N99)</f>
        <v>1.1437099210113979</v>
      </c>
      <c r="O126" s="151">
        <f>IF([1]TrRoad_act!O95=0,"",[1]TrRoad_ene!O71/'JRC-IDEES EU28 - TrRoad_tech'!O99)</f>
        <v>1.159356796495741</v>
      </c>
      <c r="P126" s="151">
        <f>IF([1]TrRoad_act!P95=0,"",[1]TrRoad_ene!P71/'JRC-IDEES EU28 - TrRoad_tech'!P99)</f>
        <v>1.1564310619952423</v>
      </c>
      <c r="Q126" s="151">
        <f>IF([1]TrRoad_act!Q95=0,"",[1]TrRoad_ene!Q71/'JRC-IDEES EU28 - TrRoad_tech'!Q99)</f>
        <v>1.1574139700759956</v>
      </c>
    </row>
    <row r="127" spans="1:17" ht="11.45" customHeight="1" x14ac:dyDescent="0.45">
      <c r="A127" s="130" t="s">
        <v>229</v>
      </c>
      <c r="B127" s="151">
        <f>IF([1]TrRoad_act!B96=0,"",[1]TrRoad_ene!B72/'JRC-IDEES EU28 - TrRoad_tech'!B100)</f>
        <v>1.101464951839968</v>
      </c>
      <c r="C127" s="151">
        <f>IF([1]TrRoad_act!C96=0,"",[1]TrRoad_ene!C72/'JRC-IDEES EU28 - TrRoad_tech'!C100)</f>
        <v>1.1014570551326301</v>
      </c>
      <c r="D127" s="151">
        <f>IF([1]TrRoad_act!D96=0,"",[1]TrRoad_ene!D72/'JRC-IDEES EU28 - TrRoad_tech'!D100)</f>
        <v>1.1042802509515097</v>
      </c>
      <c r="E127" s="151">
        <f>IF([1]TrRoad_act!E96=0,"",[1]TrRoad_ene!E72/'JRC-IDEES EU28 - TrRoad_tech'!E100)</f>
        <v>1.1097224003979322</v>
      </c>
      <c r="F127" s="151">
        <f>IF([1]TrRoad_act!F96=0,"",[1]TrRoad_ene!F72/'JRC-IDEES EU28 - TrRoad_tech'!F100)</f>
        <v>1.1128262865659035</v>
      </c>
      <c r="G127" s="151">
        <f>IF([1]TrRoad_act!G96=0,"",[1]TrRoad_ene!G72/'JRC-IDEES EU28 - TrRoad_tech'!G100)</f>
        <v>1.1131575566506127</v>
      </c>
      <c r="H127" s="151">
        <f>IF([1]TrRoad_act!H96=0,"",[1]TrRoad_ene!H72/'JRC-IDEES EU28 - TrRoad_tech'!H100)</f>
        <v>1.1204760199433978</v>
      </c>
      <c r="I127" s="151">
        <f>IF([1]TrRoad_act!I96=0,"",[1]TrRoad_ene!I72/'JRC-IDEES EU28 - TrRoad_tech'!I100)</f>
        <v>1.1205126274796522</v>
      </c>
      <c r="J127" s="151">
        <f>IF([1]TrRoad_act!J96=0,"",[1]TrRoad_ene!J72/'JRC-IDEES EU28 - TrRoad_tech'!J100)</f>
        <v>1.1265745432538503</v>
      </c>
      <c r="K127" s="151">
        <f>IF([1]TrRoad_act!K96=0,"",[1]TrRoad_ene!K72/'JRC-IDEES EU28 - TrRoad_tech'!K100)</f>
        <v>1.1322916975610484</v>
      </c>
      <c r="L127" s="151">
        <f>IF([1]TrRoad_act!L96=0,"",[1]TrRoad_ene!L72/'JRC-IDEES EU28 - TrRoad_tech'!L100)</f>
        <v>1.1388098550209556</v>
      </c>
      <c r="M127" s="151">
        <f>IF([1]TrRoad_act!M96=0,"",[1]TrRoad_ene!M72/'JRC-IDEES EU28 - TrRoad_tech'!M100)</f>
        <v>1.1407589695379583</v>
      </c>
      <c r="N127" s="151">
        <f>IF([1]TrRoad_act!N96=0,"",[1]TrRoad_ene!N72/'JRC-IDEES EU28 - TrRoad_tech'!N100)</f>
        <v>1.1450451080927946</v>
      </c>
      <c r="O127" s="151">
        <f>IF([1]TrRoad_act!O96=0,"",[1]TrRoad_ene!O72/'JRC-IDEES EU28 - TrRoad_tech'!O100)</f>
        <v>1.145362021943241</v>
      </c>
      <c r="P127" s="151">
        <f>IF([1]TrRoad_act!P96=0,"",[1]TrRoad_ene!P72/'JRC-IDEES EU28 - TrRoad_tech'!P100)</f>
        <v>1.150413297596568</v>
      </c>
      <c r="Q127" s="151">
        <f>IF([1]TrRoad_act!Q96=0,"",[1]TrRoad_ene!Q72/'JRC-IDEES EU28 - TrRoad_tech'!Q100)</f>
        <v>1.1596995848016356</v>
      </c>
    </row>
    <row r="128" spans="1:17" ht="11.45" customHeight="1" x14ac:dyDescent="0.45">
      <c r="A128" s="130" t="s">
        <v>230</v>
      </c>
      <c r="B128" s="151">
        <f>IF([1]TrRoad_act!B97=0,"",[1]TrRoad_ene!B73/'JRC-IDEES EU28 - TrRoad_tech'!B101)</f>
        <v>1.1016440888154788</v>
      </c>
      <c r="C128" s="151">
        <f>IF([1]TrRoad_act!C97=0,"",[1]TrRoad_ene!C73/'JRC-IDEES EU28 - TrRoad_tech'!C101)</f>
        <v>1.1024458696540125</v>
      </c>
      <c r="D128" s="151">
        <f>IF([1]TrRoad_act!D97=0,"",[1]TrRoad_ene!D73/'JRC-IDEES EU28 - TrRoad_tech'!D101)</f>
        <v>1.1052046216982849</v>
      </c>
      <c r="E128" s="151">
        <f>IF([1]TrRoad_act!E97=0,"",[1]TrRoad_ene!E73/'JRC-IDEES EU28 - TrRoad_tech'!E101)</f>
        <v>1.107675148033529</v>
      </c>
      <c r="F128" s="151">
        <f>IF([1]TrRoad_act!F97=0,"",[1]TrRoad_ene!F73/'JRC-IDEES EU28 - TrRoad_tech'!F101)</f>
        <v>1.1092605622433775</v>
      </c>
      <c r="G128" s="151">
        <f>IF([1]TrRoad_act!G97=0,"",[1]TrRoad_ene!G73/'JRC-IDEES EU28 - TrRoad_tech'!G101)</f>
        <v>1.111549160940746</v>
      </c>
      <c r="H128" s="151">
        <f>IF([1]TrRoad_act!H97=0,"",[1]TrRoad_ene!H73/'JRC-IDEES EU28 - TrRoad_tech'!H101)</f>
        <v>1.1141605352784354</v>
      </c>
      <c r="I128" s="151">
        <f>IF([1]TrRoad_act!I97=0,"",[1]TrRoad_ene!I73/'JRC-IDEES EU28 - TrRoad_tech'!I101)</f>
        <v>1.1171896026135479</v>
      </c>
      <c r="J128" s="151">
        <f>IF([1]TrRoad_act!J97=0,"",[1]TrRoad_ene!J73/'JRC-IDEES EU28 - TrRoad_tech'!J101)</f>
        <v>1.1201861689297685</v>
      </c>
      <c r="K128" s="151">
        <f>IF([1]TrRoad_act!K97=0,"",[1]TrRoad_ene!K73/'JRC-IDEES EU28 - TrRoad_tech'!K101)</f>
        <v>1.1239869783939249</v>
      </c>
      <c r="L128" s="151">
        <f>IF([1]TrRoad_act!L97=0,"",[1]TrRoad_ene!L73/'JRC-IDEES EU28 - TrRoad_tech'!L101)</f>
        <v>1.1277088990894029</v>
      </c>
      <c r="M128" s="151">
        <f>IF([1]TrRoad_act!M97=0,"",[1]TrRoad_ene!M73/'JRC-IDEES EU28 - TrRoad_tech'!M101)</f>
        <v>1.1312363096244802</v>
      </c>
      <c r="N128" s="151">
        <f>IF([1]TrRoad_act!N97=0,"",[1]TrRoad_ene!N73/'JRC-IDEES EU28 - TrRoad_tech'!N101)</f>
        <v>1.1343746731181956</v>
      </c>
      <c r="O128" s="151">
        <f>IF([1]TrRoad_act!O97=0,"",[1]TrRoad_ene!O73/'JRC-IDEES EU28 - TrRoad_tech'!O101)</f>
        <v>1.1381309690131105</v>
      </c>
      <c r="P128" s="151">
        <f>IF([1]TrRoad_act!P97=0,"",[1]TrRoad_ene!P73/'JRC-IDEES EU28 - TrRoad_tech'!P101)</f>
        <v>1.1436132937591881</v>
      </c>
      <c r="Q128" s="151">
        <f>IF([1]TrRoad_act!Q97=0,"",[1]TrRoad_ene!Q73/'JRC-IDEES EU28 - TrRoad_tech'!Q101)</f>
        <v>1.1500695218640606</v>
      </c>
    </row>
    <row r="129" spans="1:17" ht="11.45" customHeight="1" x14ac:dyDescent="0.45">
      <c r="A129" s="130" t="s">
        <v>231</v>
      </c>
      <c r="B129" s="151">
        <f>IF([1]TrRoad_act!B98=0,"",[1]TrRoad_ene!B74/'JRC-IDEES EU28 - TrRoad_tech'!B102)</f>
        <v>1.0966635995028595</v>
      </c>
      <c r="C129" s="151">
        <f>IF([1]TrRoad_act!C98=0,"",[1]TrRoad_ene!C74/'JRC-IDEES EU28 - TrRoad_tech'!C102)</f>
        <v>1.1089169268153092</v>
      </c>
      <c r="D129" s="151">
        <f>IF([1]TrRoad_act!D98=0,"",[1]TrRoad_ene!D74/'JRC-IDEES EU28 - TrRoad_tech'!D102)</f>
        <v>1.0701077430939823</v>
      </c>
      <c r="E129" s="151">
        <f>IF([1]TrRoad_act!E98=0,"",[1]TrRoad_ene!E74/'JRC-IDEES EU28 - TrRoad_tech'!E102)</f>
        <v>1.1562349682600825</v>
      </c>
      <c r="F129" s="151">
        <f>IF([1]TrRoad_act!F98=0,"",[1]TrRoad_ene!F74/'JRC-IDEES EU28 - TrRoad_tech'!F102)</f>
        <v>1.1943673410622142</v>
      </c>
      <c r="G129" s="151">
        <f>IF([1]TrRoad_act!G98=0,"",[1]TrRoad_ene!G74/'JRC-IDEES EU28 - TrRoad_tech'!G102)</f>
        <v>1.1258651160794608</v>
      </c>
      <c r="H129" s="151">
        <f>IF([1]TrRoad_act!H98=0,"",[1]TrRoad_ene!H74/'JRC-IDEES EU28 - TrRoad_tech'!H102)</f>
        <v>1.1468022215726836</v>
      </c>
      <c r="I129" s="151">
        <f>IF([1]TrRoad_act!I98=0,"",[1]TrRoad_ene!I74/'JRC-IDEES EU28 - TrRoad_tech'!I102)</f>
        <v>1.1475490011200373</v>
      </c>
      <c r="J129" s="151">
        <f>IF([1]TrRoad_act!J98=0,"",[1]TrRoad_ene!J74/'JRC-IDEES EU28 - TrRoad_tech'!J102)</f>
        <v>1.1233240172999286</v>
      </c>
      <c r="K129" s="151">
        <f>IF([1]TrRoad_act!K98=0,"",[1]TrRoad_ene!K74/'JRC-IDEES EU28 - TrRoad_tech'!K102)</f>
        <v>1.1184401327138984</v>
      </c>
      <c r="L129" s="151">
        <f>IF([1]TrRoad_act!L98=0,"",[1]TrRoad_ene!L74/'JRC-IDEES EU28 - TrRoad_tech'!L102)</f>
        <v>1.1308745840190324</v>
      </c>
      <c r="M129" s="151">
        <f>IF([1]TrRoad_act!M98=0,"",[1]TrRoad_ene!M74/'JRC-IDEES EU28 - TrRoad_tech'!M102)</f>
        <v>1.1286083330497441</v>
      </c>
      <c r="N129" s="151">
        <f>IF([1]TrRoad_act!N98=0,"",[1]TrRoad_ene!N74/'JRC-IDEES EU28 - TrRoad_tech'!N102)</f>
        <v>1.1897198082344869</v>
      </c>
      <c r="O129" s="151">
        <f>IF([1]TrRoad_act!O98=0,"",[1]TrRoad_ene!O74/'JRC-IDEES EU28 - TrRoad_tech'!O102)</f>
        <v>1.2085918054087179</v>
      </c>
      <c r="P129" s="151">
        <f>IF([1]TrRoad_act!P98=0,"",[1]TrRoad_ene!P74/'JRC-IDEES EU28 - TrRoad_tech'!P102)</f>
        <v>1.1951525007458326</v>
      </c>
      <c r="Q129" s="151">
        <f>IF([1]TrRoad_act!Q98=0,"",[1]TrRoad_ene!Q74/'JRC-IDEES EU28 - TrRoad_tech'!Q102)</f>
        <v>1.283981916969922</v>
      </c>
    </row>
    <row r="130" spans="1:17" ht="11.45" customHeight="1" x14ac:dyDescent="0.45">
      <c r="A130" s="130" t="s">
        <v>233</v>
      </c>
      <c r="B130" s="151">
        <f>IF([1]TrRoad_act!B99=0,"",[1]TrRoad_ene!B75/'JRC-IDEES EU28 - TrRoad_tech'!B103)</f>
        <v>1.1028846742958065</v>
      </c>
      <c r="C130" s="151">
        <f>IF([1]TrRoad_act!C99=0,"",[1]TrRoad_ene!C75/'JRC-IDEES EU28 - TrRoad_tech'!C103)</f>
        <v>1.1015897815528026</v>
      </c>
      <c r="D130" s="151">
        <f>IF([1]TrRoad_act!D99=0,"",[1]TrRoad_ene!D75/'JRC-IDEES EU28 - TrRoad_tech'!D103)</f>
        <v>1.1039305616310338</v>
      </c>
      <c r="E130" s="151">
        <f>IF([1]TrRoad_act!E99=0,"",[1]TrRoad_ene!E75/'JRC-IDEES EU28 - TrRoad_tech'!E103)</f>
        <v>1.1064809451155468</v>
      </c>
      <c r="F130" s="151">
        <f>IF([1]TrRoad_act!F99=0,"",[1]TrRoad_ene!F75/'JRC-IDEES EU28 - TrRoad_tech'!F103)</f>
        <v>1.1087944114036936</v>
      </c>
      <c r="G130" s="151">
        <f>IF([1]TrRoad_act!G99=0,"",[1]TrRoad_ene!G75/'JRC-IDEES EU28 - TrRoad_tech'!G103)</f>
        <v>1.1131939575767029</v>
      </c>
      <c r="H130" s="151">
        <f>IF([1]TrRoad_act!H99=0,"",[1]TrRoad_ene!H75/'JRC-IDEES EU28 - TrRoad_tech'!H103)</f>
        <v>1.1157715371261325</v>
      </c>
      <c r="I130" s="151">
        <f>IF([1]TrRoad_act!I99=0,"",[1]TrRoad_ene!I75/'JRC-IDEES EU28 - TrRoad_tech'!I103)</f>
        <v>1.1187748366629802</v>
      </c>
      <c r="J130" s="151">
        <f>IF([1]TrRoad_act!J99=0,"",[1]TrRoad_ene!J75/'JRC-IDEES EU28 - TrRoad_tech'!J103)</f>
        <v>1.1221554355313541</v>
      </c>
      <c r="K130" s="151">
        <f>IF([1]TrRoad_act!K99=0,"",[1]TrRoad_ene!K75/'JRC-IDEES EU28 - TrRoad_tech'!K103)</f>
        <v>1.1258628228250938</v>
      </c>
      <c r="L130" s="151">
        <f>IF([1]TrRoad_act!L99=0,"",[1]TrRoad_ene!L75/'JRC-IDEES EU28 - TrRoad_tech'!L103)</f>
        <v>1.1309739224662596</v>
      </c>
      <c r="M130" s="151">
        <f>IF([1]TrRoad_act!M99=0,"",[1]TrRoad_ene!M75/'JRC-IDEES EU28 - TrRoad_tech'!M103)</f>
        <v>1.1352741164554154</v>
      </c>
      <c r="N130" s="151">
        <f>IF([1]TrRoad_act!N99=0,"",[1]TrRoad_ene!N75/'JRC-IDEES EU28 - TrRoad_tech'!N103)</f>
        <v>1.138733464292244</v>
      </c>
      <c r="O130" s="151">
        <f>IF([1]TrRoad_act!O99=0,"",[1]TrRoad_ene!O75/'JRC-IDEES EU28 - TrRoad_tech'!O103)</f>
        <v>1.1510891066880939</v>
      </c>
      <c r="P130" s="151">
        <f>IF([1]TrRoad_act!P99=0,"",[1]TrRoad_ene!P75/'JRC-IDEES EU28 - TrRoad_tech'!P103)</f>
        <v>1.1604341255710164</v>
      </c>
      <c r="Q130" s="151">
        <f>IF([1]TrRoad_act!Q99=0,"",[1]TrRoad_ene!Q75/'JRC-IDEES EU28 - TrRoad_tech'!Q103)</f>
        <v>1.1680967331088588</v>
      </c>
    </row>
    <row r="131" spans="1:17" ht="11.45" customHeight="1" x14ac:dyDescent="0.45">
      <c r="A131" s="124" t="s">
        <v>235</v>
      </c>
      <c r="B131" s="148"/>
      <c r="C131" s="148"/>
      <c r="D131" s="148"/>
      <c r="E131" s="148"/>
      <c r="F131" s="148"/>
      <c r="G131" s="148"/>
      <c r="H131" s="148"/>
      <c r="I131" s="148"/>
      <c r="J131" s="148"/>
      <c r="K131" s="148"/>
      <c r="L131" s="148"/>
      <c r="M131" s="148"/>
      <c r="N131" s="148"/>
      <c r="O131" s="148"/>
      <c r="P131" s="148"/>
      <c r="Q131" s="148"/>
    </row>
    <row r="132" spans="1:17" ht="11.45" customHeight="1" x14ac:dyDescent="0.45">
      <c r="A132" s="126" t="s">
        <v>236</v>
      </c>
      <c r="B132" s="149">
        <f>IF([1]TrRoad_act!B101=0,"",[1]TrRoad_ene!B77/'JRC-IDEES EU28 - TrRoad_tech'!B105)</f>
        <v>1.1128539227914664</v>
      </c>
      <c r="C132" s="149">
        <f>IF([1]TrRoad_act!C101=0,"",[1]TrRoad_ene!C77/'JRC-IDEES EU28 - TrRoad_tech'!C105)</f>
        <v>1.1054416858970491</v>
      </c>
      <c r="D132" s="149">
        <f>IF([1]TrRoad_act!D101=0,"",[1]TrRoad_ene!D77/'JRC-IDEES EU28 - TrRoad_tech'!D105)</f>
        <v>1.1072598170598076</v>
      </c>
      <c r="E132" s="149">
        <f>IF([1]TrRoad_act!E101=0,"",[1]TrRoad_ene!E77/'JRC-IDEES EU28 - TrRoad_tech'!E105)</f>
        <v>1.1075456676049493</v>
      </c>
      <c r="F132" s="149">
        <f>IF([1]TrRoad_act!F101=0,"",[1]TrRoad_ene!F77/'JRC-IDEES EU28 - TrRoad_tech'!F105)</f>
        <v>1.1074173373898788</v>
      </c>
      <c r="G132" s="149">
        <f>IF([1]TrRoad_act!G101=0,"",[1]TrRoad_ene!G77/'JRC-IDEES EU28 - TrRoad_tech'!G105)</f>
        <v>1.1100375501900559</v>
      </c>
      <c r="H132" s="149">
        <f>IF([1]TrRoad_act!H101=0,"",[1]TrRoad_ene!H77/'JRC-IDEES EU28 - TrRoad_tech'!H105)</f>
        <v>1.1123206877082512</v>
      </c>
      <c r="I132" s="149">
        <f>IF([1]TrRoad_act!I101=0,"",[1]TrRoad_ene!I77/'JRC-IDEES EU28 - TrRoad_tech'!I105)</f>
        <v>1.1164519446152756</v>
      </c>
      <c r="J132" s="149">
        <f>IF([1]TrRoad_act!J101=0,"",[1]TrRoad_ene!J77/'JRC-IDEES EU28 - TrRoad_tech'!J105)</f>
        <v>1.1194963673778264</v>
      </c>
      <c r="K132" s="149">
        <f>IF([1]TrRoad_act!K101=0,"",[1]TrRoad_ene!K77/'JRC-IDEES EU28 - TrRoad_tech'!K105)</f>
        <v>1.1233341751574386</v>
      </c>
      <c r="L132" s="149">
        <f>IF([1]TrRoad_act!L101=0,"",[1]TrRoad_ene!L77/'JRC-IDEES EU28 - TrRoad_tech'!L105)</f>
        <v>1.1284861682727312</v>
      </c>
      <c r="M132" s="149">
        <f>IF([1]TrRoad_act!M101=0,"",[1]TrRoad_ene!M77/'JRC-IDEES EU28 - TrRoad_tech'!M105)</f>
        <v>1.1348427955885709</v>
      </c>
      <c r="N132" s="149">
        <f>IF([1]TrRoad_act!N101=0,"",[1]TrRoad_ene!N77/'JRC-IDEES EU28 - TrRoad_tech'!N105)</f>
        <v>1.1426591254723959</v>
      </c>
      <c r="O132" s="149">
        <f>IF([1]TrRoad_act!O101=0,"",[1]TrRoad_ene!O77/'JRC-IDEES EU28 - TrRoad_tech'!O105)</f>
        <v>1.1480375828308371</v>
      </c>
      <c r="P132" s="149">
        <f>IF([1]TrRoad_act!P101=0,"",[1]TrRoad_ene!P77/'JRC-IDEES EU28 - TrRoad_tech'!P105)</f>
        <v>1.1585811259235583</v>
      </c>
      <c r="Q132" s="149">
        <f>IF([1]TrRoad_act!Q101=0,"",[1]TrRoad_ene!Q77/'JRC-IDEES EU28 - TrRoad_tech'!Q105)</f>
        <v>1.1733309209127063</v>
      </c>
    </row>
    <row r="133" spans="1:17" ht="11.45" customHeight="1" x14ac:dyDescent="0.45">
      <c r="A133" s="130" t="s">
        <v>228</v>
      </c>
      <c r="B133" s="151">
        <f>IF([1]TrRoad_act!B102=0,"",[1]TrRoad_ene!B78/'JRC-IDEES EU28 - TrRoad_tech'!B106)</f>
        <v>1.1228181981336822</v>
      </c>
      <c r="C133" s="151">
        <f>IF([1]TrRoad_act!C102=0,"",[1]TrRoad_ene!C78/'JRC-IDEES EU28 - TrRoad_tech'!C106)</f>
        <v>1.1213691124121785</v>
      </c>
      <c r="D133" s="151">
        <f>IF([1]TrRoad_act!D102=0,"",[1]TrRoad_ene!D78/'JRC-IDEES EU28 - TrRoad_tech'!D106)</f>
        <v>1.1231601925275878</v>
      </c>
      <c r="E133" s="151">
        <f>IF([1]TrRoad_act!E102=0,"",[1]TrRoad_ene!E78/'JRC-IDEES EU28 - TrRoad_tech'!E106)</f>
        <v>1.1256317615505245</v>
      </c>
      <c r="F133" s="151">
        <f>IF([1]TrRoad_act!F102=0,"",[1]TrRoad_ene!F78/'JRC-IDEES EU28 - TrRoad_tech'!F106)</f>
        <v>1.1244085945655968</v>
      </c>
      <c r="G133" s="151">
        <f>IF([1]TrRoad_act!G102=0,"",[1]TrRoad_ene!G78/'JRC-IDEES EU28 - TrRoad_tech'!G106)</f>
        <v>1.1273199114859134</v>
      </c>
      <c r="H133" s="151">
        <f>IF([1]TrRoad_act!H102=0,"",[1]TrRoad_ene!H78/'JRC-IDEES EU28 - TrRoad_tech'!H106)</f>
        <v>1.1277365374260633</v>
      </c>
      <c r="I133" s="151">
        <f>IF([1]TrRoad_act!I102=0,"",[1]TrRoad_ene!I78/'JRC-IDEES EU28 - TrRoad_tech'!I106)</f>
        <v>1.1322812243192686</v>
      </c>
      <c r="J133" s="151">
        <f>IF([1]TrRoad_act!J102=0,"",[1]TrRoad_ene!J78/'JRC-IDEES EU28 - TrRoad_tech'!J106)</f>
        <v>1.1248103452081042</v>
      </c>
      <c r="K133" s="151">
        <f>IF([1]TrRoad_act!K102=0,"",[1]TrRoad_ene!K78/'JRC-IDEES EU28 - TrRoad_tech'!K106)</f>
        <v>1.1245075026546167</v>
      </c>
      <c r="L133" s="151">
        <f>IF([1]TrRoad_act!L102=0,"",[1]TrRoad_ene!L78/'JRC-IDEES EU28 - TrRoad_tech'!L106)</f>
        <v>1.119875124044849</v>
      </c>
      <c r="M133" s="151">
        <f>IF([1]TrRoad_act!M102=0,"",[1]TrRoad_ene!M78/'JRC-IDEES EU28 - TrRoad_tech'!M106)</f>
        <v>1.1255804152776341</v>
      </c>
      <c r="N133" s="151">
        <f>IF([1]TrRoad_act!N102=0,"",[1]TrRoad_ene!N78/'JRC-IDEES EU28 - TrRoad_tech'!N106)</f>
        <v>1.1327048395449064</v>
      </c>
      <c r="O133" s="151">
        <f>IF([1]TrRoad_act!O102=0,"",[1]TrRoad_ene!O78/'JRC-IDEES EU28 - TrRoad_tech'!O106)</f>
        <v>1.1409809508716706</v>
      </c>
      <c r="P133" s="151">
        <f>IF([1]TrRoad_act!P102=0,"",[1]TrRoad_ene!P78/'JRC-IDEES EU28 - TrRoad_tech'!P106)</f>
        <v>1.1492646163892664</v>
      </c>
      <c r="Q133" s="151">
        <f>IF([1]TrRoad_act!Q102=0,"",[1]TrRoad_ene!Q78/'JRC-IDEES EU28 - TrRoad_tech'!Q106)</f>
        <v>1.1607892384728791</v>
      </c>
    </row>
    <row r="134" spans="1:17" ht="11.45" customHeight="1" x14ac:dyDescent="0.45">
      <c r="A134" s="130" t="s">
        <v>229</v>
      </c>
      <c r="B134" s="151">
        <f>IF([1]TrRoad_act!B103=0,"",[1]TrRoad_ene!B79/'JRC-IDEES EU28 - TrRoad_tech'!B107)</f>
        <v>1.1139391783046428</v>
      </c>
      <c r="C134" s="151">
        <f>IF([1]TrRoad_act!C103=0,"",[1]TrRoad_ene!C79/'JRC-IDEES EU28 - TrRoad_tech'!C107)</f>
        <v>1.1057592994407253</v>
      </c>
      <c r="D134" s="151">
        <f>IF([1]TrRoad_act!D103=0,"",[1]TrRoad_ene!D79/'JRC-IDEES EU28 - TrRoad_tech'!D107)</f>
        <v>1.1076305756747122</v>
      </c>
      <c r="E134" s="151">
        <f>IF([1]TrRoad_act!E103=0,"",[1]TrRoad_ene!E79/'JRC-IDEES EU28 - TrRoad_tech'!E107)</f>
        <v>1.1078902207683921</v>
      </c>
      <c r="F134" s="151">
        <f>IF([1]TrRoad_act!F103=0,"",[1]TrRoad_ene!F79/'JRC-IDEES EU28 - TrRoad_tech'!F107)</f>
        <v>1.1082735877811654</v>
      </c>
      <c r="G134" s="151">
        <f>IF([1]TrRoad_act!G103=0,"",[1]TrRoad_ene!G79/'JRC-IDEES EU28 - TrRoad_tech'!G107)</f>
        <v>1.1111072185402551</v>
      </c>
      <c r="H134" s="151">
        <f>IF([1]TrRoad_act!H103=0,"",[1]TrRoad_ene!H79/'JRC-IDEES EU28 - TrRoad_tech'!H107)</f>
        <v>1.1134396274447387</v>
      </c>
      <c r="I134" s="151">
        <f>IF([1]TrRoad_act!I103=0,"",[1]TrRoad_ene!I79/'JRC-IDEES EU28 - TrRoad_tech'!I107)</f>
        <v>1.1176893818001512</v>
      </c>
      <c r="J134" s="151">
        <f>IF([1]TrRoad_act!J103=0,"",[1]TrRoad_ene!J79/'JRC-IDEES EU28 - TrRoad_tech'!J107)</f>
        <v>1.1216439535154554</v>
      </c>
      <c r="K134" s="151">
        <f>IF([1]TrRoad_act!K103=0,"",[1]TrRoad_ene!K79/'JRC-IDEES EU28 - TrRoad_tech'!K107)</f>
        <v>1.1257880462412928</v>
      </c>
      <c r="L134" s="151">
        <f>IF([1]TrRoad_act!L103=0,"",[1]TrRoad_ene!L79/'JRC-IDEES EU28 - TrRoad_tech'!L107)</f>
        <v>1.1314715297116891</v>
      </c>
      <c r="M134" s="151">
        <f>IF([1]TrRoad_act!M103=0,"",[1]TrRoad_ene!M79/'JRC-IDEES EU28 - TrRoad_tech'!M107)</f>
        <v>1.1377809510758712</v>
      </c>
      <c r="N134" s="151">
        <f>IF([1]TrRoad_act!N103=0,"",[1]TrRoad_ene!N79/'JRC-IDEES EU28 - TrRoad_tech'!N107)</f>
        <v>1.1453938057978779</v>
      </c>
      <c r="O134" s="151">
        <f>IF([1]TrRoad_act!O103=0,"",[1]TrRoad_ene!O79/'JRC-IDEES EU28 - TrRoad_tech'!O107)</f>
        <v>1.1502512327817849</v>
      </c>
      <c r="P134" s="151">
        <f>IF([1]TrRoad_act!P103=0,"",[1]TrRoad_ene!P79/'JRC-IDEES EU28 - TrRoad_tech'!P107)</f>
        <v>1.1608220229734332</v>
      </c>
      <c r="Q134" s="151">
        <f>IF([1]TrRoad_act!Q103=0,"",[1]TrRoad_ene!Q79/'JRC-IDEES EU28 - TrRoad_tech'!Q107)</f>
        <v>1.1756663519267327</v>
      </c>
    </row>
    <row r="135" spans="1:17" ht="11.45" customHeight="1" x14ac:dyDescent="0.45">
      <c r="A135" s="130" t="s">
        <v>230</v>
      </c>
      <c r="B135" s="151">
        <f>IF([1]TrRoad_act!B104=0,"",[1]TrRoad_ene!B80/'JRC-IDEES EU28 - TrRoad_tech'!B108)</f>
        <v>1.1292347056998893</v>
      </c>
      <c r="C135" s="151">
        <f>IF([1]TrRoad_act!C104=0,"",[1]TrRoad_ene!C80/'JRC-IDEES EU28 - TrRoad_tech'!C108)</f>
        <v>1.121887394602388</v>
      </c>
      <c r="D135" s="151">
        <f>IF([1]TrRoad_act!D104=0,"",[1]TrRoad_ene!D80/'JRC-IDEES EU28 - TrRoad_tech'!D108)</f>
        <v>1.1326316954622873</v>
      </c>
      <c r="E135" s="151">
        <f>IF([1]TrRoad_act!E104=0,"",[1]TrRoad_ene!E80/'JRC-IDEES EU28 - TrRoad_tech'!E108)</f>
        <v>1.1376284883502776</v>
      </c>
      <c r="F135" s="151">
        <f>IF([1]TrRoad_act!F104=0,"",[1]TrRoad_ene!F80/'JRC-IDEES EU28 - TrRoad_tech'!F108)</f>
        <v>1.1432897858872473</v>
      </c>
      <c r="G135" s="151">
        <f>IF([1]TrRoad_act!G104=0,"",[1]TrRoad_ene!G80/'JRC-IDEES EU28 - TrRoad_tech'!G108)</f>
        <v>1.1496462639700376</v>
      </c>
      <c r="H135" s="151">
        <f>IF([1]TrRoad_act!H104=0,"",[1]TrRoad_ene!H80/'JRC-IDEES EU28 - TrRoad_tech'!H108)</f>
        <v>1.1539952909868625</v>
      </c>
      <c r="I135" s="151">
        <f>IF([1]TrRoad_act!I104=0,"",[1]TrRoad_ene!I80/'JRC-IDEES EU28 - TrRoad_tech'!I108)</f>
        <v>1.1631774657198544</v>
      </c>
      <c r="J135" s="151">
        <f>IF([1]TrRoad_act!J104=0,"",[1]TrRoad_ene!J80/'JRC-IDEES EU28 - TrRoad_tech'!J108)</f>
        <v>1.1667048122100034</v>
      </c>
      <c r="K135" s="151">
        <f>IF([1]TrRoad_act!K104=0,"",[1]TrRoad_ene!K80/'JRC-IDEES EU28 - TrRoad_tech'!K108)</f>
        <v>1.1675408636143891</v>
      </c>
      <c r="L135" s="151">
        <f>IF([1]TrRoad_act!L104=0,"",[1]TrRoad_ene!L80/'JRC-IDEES EU28 - TrRoad_tech'!L108)</f>
        <v>1.1719864595314693</v>
      </c>
      <c r="M135" s="151">
        <f>IF([1]TrRoad_act!M104=0,"",[1]TrRoad_ene!M80/'JRC-IDEES EU28 - TrRoad_tech'!M108)</f>
        <v>1.1757384212005439</v>
      </c>
      <c r="N135" s="151">
        <f>IF([1]TrRoad_act!N104=0,"",[1]TrRoad_ene!N80/'JRC-IDEES EU28 - TrRoad_tech'!N108)</f>
        <v>1.180632061405835</v>
      </c>
      <c r="O135" s="151">
        <f>IF([1]TrRoad_act!O104=0,"",[1]TrRoad_ene!O80/'JRC-IDEES EU28 - TrRoad_tech'!O108)</f>
        <v>1.1865016944437528</v>
      </c>
      <c r="P135" s="151">
        <f>IF([1]TrRoad_act!P104=0,"",[1]TrRoad_ene!P80/'JRC-IDEES EU28 - TrRoad_tech'!P108)</f>
        <v>1.1950511236638497</v>
      </c>
      <c r="Q135" s="151">
        <f>IF([1]TrRoad_act!Q104=0,"",[1]TrRoad_ene!Q80/'JRC-IDEES EU28 - TrRoad_tech'!Q108)</f>
        <v>1.2027261986169477</v>
      </c>
    </row>
    <row r="136" spans="1:17" ht="11.45" customHeight="1" x14ac:dyDescent="0.45">
      <c r="A136" s="130" t="s">
        <v>231</v>
      </c>
      <c r="B136" s="151">
        <f>IF([1]TrRoad_act!B105=0,"",[1]TrRoad_ene!B81/'JRC-IDEES EU28 - TrRoad_tech'!B109)</f>
        <v>1.1003603639349899</v>
      </c>
      <c r="C136" s="151">
        <f>IF([1]TrRoad_act!C105=0,"",[1]TrRoad_ene!C81/'JRC-IDEES EU28 - TrRoad_tech'!C109)</f>
        <v>1.1028543447978747</v>
      </c>
      <c r="D136" s="151">
        <f>IF([1]TrRoad_act!D105=0,"",[1]TrRoad_ene!D81/'JRC-IDEES EU28 - TrRoad_tech'!D109)</f>
        <v>1.1061315756973509</v>
      </c>
      <c r="E136" s="151">
        <f>IF([1]TrRoad_act!E105=0,"",[1]TrRoad_ene!E81/'JRC-IDEES EU28 - TrRoad_tech'!E109)</f>
        <v>1.1102542746836248</v>
      </c>
      <c r="F136" s="151">
        <f>IF([1]TrRoad_act!F105=0,"",[1]TrRoad_ene!F81/'JRC-IDEES EU28 - TrRoad_tech'!F109)</f>
        <v>1.1147760822385413</v>
      </c>
      <c r="G136" s="151">
        <f>IF([1]TrRoad_act!G105=0,"",[1]TrRoad_ene!G81/'JRC-IDEES EU28 - TrRoad_tech'!G109)</f>
        <v>1.1204722964702774</v>
      </c>
      <c r="H136" s="151">
        <f>IF([1]TrRoad_act!H105=0,"",[1]TrRoad_ene!H81/'JRC-IDEES EU28 - TrRoad_tech'!H109)</f>
        <v>1.1325814439060171</v>
      </c>
      <c r="I136" s="151">
        <f>IF([1]TrRoad_act!I105=0,"",[1]TrRoad_ene!I81/'JRC-IDEES EU28 - TrRoad_tech'!I109)</f>
        <v>1.1395608082383932</v>
      </c>
      <c r="J136" s="151">
        <f>IF([1]TrRoad_act!J105=0,"",[1]TrRoad_ene!J81/'JRC-IDEES EU28 - TrRoad_tech'!J109)</f>
        <v>1.1500089894922407</v>
      </c>
      <c r="K136" s="151">
        <f>IF([1]TrRoad_act!K105=0,"",[1]TrRoad_ene!K81/'JRC-IDEES EU28 - TrRoad_tech'!K109)</f>
        <v>1.1620685761918026</v>
      </c>
      <c r="L136" s="151">
        <f>IF([1]TrRoad_act!L105=0,"",[1]TrRoad_ene!L81/'JRC-IDEES EU28 - TrRoad_tech'!L109)</f>
        <v>1.1742481405651313</v>
      </c>
      <c r="M136" s="151">
        <f>IF([1]TrRoad_act!M105=0,"",[1]TrRoad_ene!M81/'JRC-IDEES EU28 - TrRoad_tech'!M109)</f>
        <v>1.1809105015552668</v>
      </c>
      <c r="N136" s="151">
        <f>IF([1]TrRoad_act!N105=0,"",[1]TrRoad_ene!N81/'JRC-IDEES EU28 - TrRoad_tech'!N109)</f>
        <v>1.1897914453544365</v>
      </c>
      <c r="O136" s="151">
        <f>IF([1]TrRoad_act!O105=0,"",[1]TrRoad_ene!O81/'JRC-IDEES EU28 - TrRoad_tech'!O109)</f>
        <v>1.1990172894427855</v>
      </c>
      <c r="P136" s="151">
        <f>IF([1]TrRoad_act!P105=0,"",[1]TrRoad_ene!P81/'JRC-IDEES EU28 - TrRoad_tech'!P109)</f>
        <v>1.2101873336111089</v>
      </c>
      <c r="Q136" s="151">
        <f>IF([1]TrRoad_act!Q105=0,"",[1]TrRoad_ene!Q81/'JRC-IDEES EU28 - TrRoad_tech'!Q109)</f>
        <v>1.2246413649839105</v>
      </c>
    </row>
    <row r="137" spans="1:17" ht="11.45" customHeight="1" x14ac:dyDescent="0.45">
      <c r="A137" s="130" t="s">
        <v>233</v>
      </c>
      <c r="B137" s="151">
        <f>IF([1]TrRoad_act!B106=0,"",[1]TrRoad_ene!B82/'JRC-IDEES EU28 - TrRoad_tech'!B110)</f>
        <v>1.123076156282544</v>
      </c>
      <c r="C137" s="151">
        <f>IF([1]TrRoad_act!C106=0,"",[1]TrRoad_ene!C82/'JRC-IDEES EU28 - TrRoad_tech'!C110)</f>
        <v>1.104587660431116</v>
      </c>
      <c r="D137" s="151">
        <f>IF([1]TrRoad_act!D106=0,"",[1]TrRoad_ene!D82/'JRC-IDEES EU28 - TrRoad_tech'!D110)</f>
        <v>1.1076956186737748</v>
      </c>
      <c r="E137" s="151">
        <f>IF([1]TrRoad_act!E106=0,"",[1]TrRoad_ene!E82/'JRC-IDEES EU28 - TrRoad_tech'!E110)</f>
        <v>1.1107670218838579</v>
      </c>
      <c r="F137" s="151">
        <f>IF([1]TrRoad_act!F106=0,"",[1]TrRoad_ene!F82/'JRC-IDEES EU28 - TrRoad_tech'!F110)</f>
        <v>1.1140788502975318</v>
      </c>
      <c r="G137" s="151">
        <f>IF([1]TrRoad_act!G106=0,"",[1]TrRoad_ene!G82/'JRC-IDEES EU28 - TrRoad_tech'!G110)</f>
        <v>1.1180725427713838</v>
      </c>
      <c r="H137" s="151">
        <f>IF([1]TrRoad_act!H106=0,"",[1]TrRoad_ene!H82/'JRC-IDEES EU28 - TrRoad_tech'!H110)</f>
        <v>1.1232303103548469</v>
      </c>
      <c r="I137" s="151">
        <f>IF([1]TrRoad_act!I106=0,"",[1]TrRoad_ene!I82/'JRC-IDEES EU28 - TrRoad_tech'!I110)</f>
        <v>1.1283246256642026</v>
      </c>
      <c r="J137" s="151">
        <f>IF([1]TrRoad_act!J106=0,"",[1]TrRoad_ene!J82/'JRC-IDEES EU28 - TrRoad_tech'!J110)</f>
        <v>1.1365522073040679</v>
      </c>
      <c r="K137" s="151">
        <f>IF([1]TrRoad_act!K106=0,"",[1]TrRoad_ene!K82/'JRC-IDEES EU28 - TrRoad_tech'!K110)</f>
        <v>1.1446346688752398</v>
      </c>
      <c r="L137" s="151">
        <f>IF([1]TrRoad_act!L106=0,"",[1]TrRoad_ene!L82/'JRC-IDEES EU28 - TrRoad_tech'!L110)</f>
        <v>1.1619487638008812</v>
      </c>
      <c r="M137" s="151">
        <f>IF([1]TrRoad_act!M106=0,"",[1]TrRoad_ene!M82/'JRC-IDEES EU28 - TrRoad_tech'!M110)</f>
        <v>1.1804844243935946</v>
      </c>
      <c r="N137" s="151">
        <f>IF([1]TrRoad_act!N106=0,"",[1]TrRoad_ene!N82/'JRC-IDEES EU28 - TrRoad_tech'!N110)</f>
        <v>1.2113814176670372</v>
      </c>
      <c r="O137" s="151">
        <f>IF([1]TrRoad_act!O106=0,"",[1]TrRoad_ene!O82/'JRC-IDEES EU28 - TrRoad_tech'!O110)</f>
        <v>1.2322870236416428</v>
      </c>
      <c r="P137" s="151">
        <f>IF([1]TrRoad_act!P106=0,"",[1]TrRoad_ene!P82/'JRC-IDEES EU28 - TrRoad_tech'!P110)</f>
        <v>1.2533020555136205</v>
      </c>
      <c r="Q137" s="151">
        <f>IF([1]TrRoad_act!Q106=0,"",[1]TrRoad_ene!Q82/'JRC-IDEES EU28 - TrRoad_tech'!Q110)</f>
        <v>1.2712556054072204</v>
      </c>
    </row>
    <row r="138" spans="1:17" ht="11.45" customHeight="1" x14ac:dyDescent="0.45">
      <c r="A138" s="128" t="s">
        <v>237</v>
      </c>
      <c r="B138" s="150">
        <f>IF([1]TrRoad_act!B107=0,"",[1]TrRoad_ene!B83/'JRC-IDEES EU28 - TrRoad_tech'!B111)</f>
        <v>1.1356961768974105</v>
      </c>
      <c r="C138" s="150">
        <f>IF([1]TrRoad_act!C107=0,"",[1]TrRoad_ene!C83/'JRC-IDEES EU28 - TrRoad_tech'!C111)</f>
        <v>1.140604314874726</v>
      </c>
      <c r="D138" s="150">
        <f>IF([1]TrRoad_act!D107=0,"",[1]TrRoad_ene!D83/'JRC-IDEES EU28 - TrRoad_tech'!D111)</f>
        <v>1.137602096484688</v>
      </c>
      <c r="E138" s="150">
        <f>IF([1]TrRoad_act!E107=0,"",[1]TrRoad_ene!E83/'JRC-IDEES EU28 - TrRoad_tech'!E111)</f>
        <v>1.162083893960653</v>
      </c>
      <c r="F138" s="150">
        <f>IF([1]TrRoad_act!F107=0,"",[1]TrRoad_ene!F83/'JRC-IDEES EU28 - TrRoad_tech'!F111)</f>
        <v>1.1239226351077911</v>
      </c>
      <c r="G138" s="150">
        <f>IF([1]TrRoad_act!G107=0,"",[1]TrRoad_ene!G83/'JRC-IDEES EU28 - TrRoad_tech'!G111)</f>
        <v>1.1331380815339933</v>
      </c>
      <c r="H138" s="150">
        <f>IF([1]TrRoad_act!H107=0,"",[1]TrRoad_ene!H83/'JRC-IDEES EU28 - TrRoad_tech'!H111)</f>
        <v>1.152073742056247</v>
      </c>
      <c r="I138" s="150">
        <f>IF([1]TrRoad_act!I107=0,"",[1]TrRoad_ene!I83/'JRC-IDEES EU28 - TrRoad_tech'!I111)</f>
        <v>1.157523439869927</v>
      </c>
      <c r="J138" s="150">
        <f>IF([1]TrRoad_act!J107=0,"",[1]TrRoad_ene!J83/'JRC-IDEES EU28 - TrRoad_tech'!J111)</f>
        <v>1.1504669497628068</v>
      </c>
      <c r="K138" s="150">
        <f>IF([1]TrRoad_act!K107=0,"",[1]TrRoad_ene!K83/'JRC-IDEES EU28 - TrRoad_tech'!K111)</f>
        <v>1.1711334261024227</v>
      </c>
      <c r="L138" s="150">
        <f>IF([1]TrRoad_act!L107=0,"",[1]TrRoad_ene!L83/'JRC-IDEES EU28 - TrRoad_tech'!L111)</f>
        <v>1.200918729982406</v>
      </c>
      <c r="M138" s="150">
        <f>IF([1]TrRoad_act!M107=0,"",[1]TrRoad_ene!M83/'JRC-IDEES EU28 - TrRoad_tech'!M111)</f>
        <v>1.1876017915671224</v>
      </c>
      <c r="N138" s="150">
        <f>IF([1]TrRoad_act!N107=0,"",[1]TrRoad_ene!N83/'JRC-IDEES EU28 - TrRoad_tech'!N111)</f>
        <v>1.1962313710325023</v>
      </c>
      <c r="O138" s="150">
        <f>IF([1]TrRoad_act!O107=0,"",[1]TrRoad_ene!O83/'JRC-IDEES EU28 - TrRoad_tech'!O111)</f>
        <v>1.1751195819919658</v>
      </c>
      <c r="P138" s="150">
        <f>IF([1]TrRoad_act!P107=0,"",[1]TrRoad_ene!P83/'JRC-IDEES EU28 - TrRoad_tech'!P111)</f>
        <v>1.1614898593737619</v>
      </c>
      <c r="Q138" s="150">
        <f>IF([1]TrRoad_act!Q107=0,"",[1]TrRoad_ene!Q83/'JRC-IDEES EU28 - TrRoad_tech'!Q111)</f>
        <v>1.1645693476940371</v>
      </c>
    </row>
    <row r="139" spans="1:17" ht="11.45" customHeight="1" x14ac:dyDescent="0.45">
      <c r="A139" s="130" t="s">
        <v>238</v>
      </c>
      <c r="B139" s="151">
        <f>IF([1]TrRoad_act!B108=0,"",[1]TrRoad_ene!B84/'JRC-IDEES EU28 - TrRoad_tech'!B112)</f>
        <v>1.0874343433706266</v>
      </c>
      <c r="C139" s="151">
        <f>IF([1]TrRoad_act!C108=0,"",[1]TrRoad_ene!C84/'JRC-IDEES EU28 - TrRoad_tech'!C112)</f>
        <v>1.1001913940209225</v>
      </c>
      <c r="D139" s="151">
        <f>IF([1]TrRoad_act!D108=0,"",[1]TrRoad_ene!D84/'JRC-IDEES EU28 - TrRoad_tech'!D112)</f>
        <v>1.0947567915290395</v>
      </c>
      <c r="E139" s="151">
        <f>IF([1]TrRoad_act!E108=0,"",[1]TrRoad_ene!E84/'JRC-IDEES EU28 - TrRoad_tech'!E112)</f>
        <v>1.1115308873169987</v>
      </c>
      <c r="F139" s="151">
        <f>IF([1]TrRoad_act!F108=0,"",[1]TrRoad_ene!F84/'JRC-IDEES EU28 - TrRoad_tech'!F112)</f>
        <v>1.0983228161736647</v>
      </c>
      <c r="G139" s="151">
        <f>IF([1]TrRoad_act!G108=0,"",[1]TrRoad_ene!G84/'JRC-IDEES EU28 - TrRoad_tech'!G112)</f>
        <v>1.1092376316095847</v>
      </c>
      <c r="H139" s="151">
        <f>IF([1]TrRoad_act!H108=0,"",[1]TrRoad_ene!H84/'JRC-IDEES EU28 - TrRoad_tech'!H112)</f>
        <v>1.1218400619044129</v>
      </c>
      <c r="I139" s="151">
        <f>IF([1]TrRoad_act!I108=0,"",[1]TrRoad_ene!I84/'JRC-IDEES EU28 - TrRoad_tech'!I112)</f>
        <v>1.1380841699800033</v>
      </c>
      <c r="J139" s="151">
        <f>IF([1]TrRoad_act!J108=0,"",[1]TrRoad_ene!J84/'JRC-IDEES EU28 - TrRoad_tech'!J112)</f>
        <v>1.1368421114415708</v>
      </c>
      <c r="K139" s="151">
        <f>IF([1]TrRoad_act!K108=0,"",[1]TrRoad_ene!K84/'JRC-IDEES EU28 - TrRoad_tech'!K112)</f>
        <v>1.1535881198468803</v>
      </c>
      <c r="L139" s="151">
        <f>IF([1]TrRoad_act!L108=0,"",[1]TrRoad_ene!L84/'JRC-IDEES EU28 - TrRoad_tech'!L112)</f>
        <v>1.1613152563068905</v>
      </c>
      <c r="M139" s="151">
        <f>IF([1]TrRoad_act!M108=0,"",[1]TrRoad_ene!M84/'JRC-IDEES EU28 - TrRoad_tech'!M112)</f>
        <v>1.1469635645336103</v>
      </c>
      <c r="N139" s="151">
        <f>IF([1]TrRoad_act!N108=0,"",[1]TrRoad_ene!N84/'JRC-IDEES EU28 - TrRoad_tech'!N112)</f>
        <v>1.1412827481276091</v>
      </c>
      <c r="O139" s="151">
        <f>IF([1]TrRoad_act!O108=0,"",[1]TrRoad_ene!O84/'JRC-IDEES EU28 - TrRoad_tech'!O112)</f>
        <v>1.1180367651337704</v>
      </c>
      <c r="P139" s="151">
        <f>IF([1]TrRoad_act!P108=0,"",[1]TrRoad_ene!P84/'JRC-IDEES EU28 - TrRoad_tech'!P112)</f>
        <v>1.1270657600082234</v>
      </c>
      <c r="Q139" s="151">
        <f>IF([1]TrRoad_act!Q108=0,"",[1]TrRoad_ene!Q84/'JRC-IDEES EU28 - TrRoad_tech'!Q112)</f>
        <v>1.1202537834705657</v>
      </c>
    </row>
    <row r="140" spans="1:17" ht="11.45" customHeight="1" x14ac:dyDescent="0.45">
      <c r="A140" s="132" t="s">
        <v>239</v>
      </c>
      <c r="B140" s="152">
        <f>IF([1]TrRoad_act!B109=0,"",[1]TrRoad_ene!B85/'JRC-IDEES EU28 - TrRoad_tech'!B113)</f>
        <v>1.209936706948032</v>
      </c>
      <c r="C140" s="152">
        <f>IF([1]TrRoad_act!C109=0,"",[1]TrRoad_ene!C85/'JRC-IDEES EU28 - TrRoad_tech'!C113)</f>
        <v>1.2149098697265026</v>
      </c>
      <c r="D140" s="152">
        <f>IF([1]TrRoad_act!D109=0,"",[1]TrRoad_ene!D85/'JRC-IDEES EU28 - TrRoad_tech'!D113)</f>
        <v>1.233727079006814</v>
      </c>
      <c r="E140" s="152">
        <f>IF([1]TrRoad_act!E109=0,"",[1]TrRoad_ene!E85/'JRC-IDEES EU28 - TrRoad_tech'!E113)</f>
        <v>1.2950682438824368</v>
      </c>
      <c r="F140" s="152">
        <f>IF([1]TrRoad_act!F109=0,"",[1]TrRoad_ene!F85/'JRC-IDEES EU28 - TrRoad_tech'!F113)</f>
        <v>1.174913506644317</v>
      </c>
      <c r="G140" s="152">
        <f>IF([1]TrRoad_act!G109=0,"",[1]TrRoad_ene!G85/'JRC-IDEES EU28 - TrRoad_tech'!G113)</f>
        <v>1.1791173349788149</v>
      </c>
      <c r="H140" s="152">
        <f>IF([1]TrRoad_act!H109=0,"",[1]TrRoad_ene!H85/'JRC-IDEES EU28 - TrRoad_tech'!H113)</f>
        <v>1.2118461309623316</v>
      </c>
      <c r="I140" s="152">
        <f>IF([1]TrRoad_act!I109=0,"",[1]TrRoad_ene!I85/'JRC-IDEES EU28 - TrRoad_tech'!I113)</f>
        <v>1.1831924175520636</v>
      </c>
      <c r="J140" s="152">
        <f>IF([1]TrRoad_act!J109=0,"",[1]TrRoad_ene!J85/'JRC-IDEES EU28 - TrRoad_tech'!J113)</f>
        <v>1.155678657774609</v>
      </c>
      <c r="K140" s="152">
        <f>IF([1]TrRoad_act!K109=0,"",[1]TrRoad_ene!K85/'JRC-IDEES EU28 - TrRoad_tech'!K113)</f>
        <v>1.1862875644944857</v>
      </c>
      <c r="L140" s="152">
        <f>IF([1]TrRoad_act!L109=0,"",[1]TrRoad_ene!L85/'JRC-IDEES EU28 - TrRoad_tech'!L113)</f>
        <v>1.2771762211330522</v>
      </c>
      <c r="M140" s="152">
        <f>IF([1]TrRoad_act!M109=0,"",[1]TrRoad_ene!M85/'JRC-IDEES EU28 - TrRoad_tech'!M113)</f>
        <v>1.2660318131938135</v>
      </c>
      <c r="N140" s="152">
        <f>IF([1]TrRoad_act!N109=0,"",[1]TrRoad_ene!N85/'JRC-IDEES EU28 - TrRoad_tech'!N113)</f>
        <v>1.3049517533151391</v>
      </c>
      <c r="O140" s="152">
        <f>IF([1]TrRoad_act!O109=0,"",[1]TrRoad_ene!O85/'JRC-IDEES EU28 - TrRoad_tech'!O113)</f>
        <v>1.2796663765319514</v>
      </c>
      <c r="P140" s="152">
        <f>IF([1]TrRoad_act!P109=0,"",[1]TrRoad_ene!P85/'JRC-IDEES EU28 - TrRoad_tech'!P113)</f>
        <v>1.2056049129577429</v>
      </c>
      <c r="Q140" s="152">
        <f>IF([1]TrRoad_act!Q109=0,"",[1]TrRoad_ene!Q85/'JRC-IDEES EU28 - TrRoad_tech'!Q113)</f>
        <v>1.2332756830665377</v>
      </c>
    </row>
    <row r="142" spans="1:17" ht="11.45" customHeight="1" x14ac:dyDescent="0.45">
      <c r="A142" s="122" t="s">
        <v>247</v>
      </c>
      <c r="B142" s="141"/>
      <c r="C142" s="141"/>
      <c r="D142" s="141"/>
      <c r="E142" s="141"/>
      <c r="F142" s="141"/>
      <c r="G142" s="141"/>
      <c r="H142" s="141"/>
      <c r="I142" s="141"/>
      <c r="J142" s="141"/>
      <c r="K142" s="141"/>
      <c r="L142" s="141"/>
      <c r="M142" s="141"/>
      <c r="N142" s="141"/>
      <c r="O142" s="141"/>
      <c r="P142" s="141"/>
      <c r="Q142" s="141"/>
    </row>
    <row r="143" spans="1:17" ht="11.45" customHeight="1" x14ac:dyDescent="0.45">
      <c r="A143" s="124" t="s">
        <v>226</v>
      </c>
      <c r="B143" s="142"/>
      <c r="C143" s="142"/>
      <c r="D143" s="142"/>
      <c r="E143" s="142"/>
      <c r="F143" s="142"/>
      <c r="G143" s="142"/>
      <c r="H143" s="142"/>
      <c r="I143" s="142"/>
      <c r="J143" s="142"/>
      <c r="K143" s="142"/>
      <c r="L143" s="142"/>
      <c r="M143" s="142"/>
      <c r="N143" s="142"/>
      <c r="O143" s="142"/>
      <c r="P143" s="142"/>
      <c r="Q143" s="142"/>
    </row>
    <row r="144" spans="1:17" ht="11.45" customHeight="1" x14ac:dyDescent="0.45">
      <c r="A144" s="126" t="s">
        <v>227</v>
      </c>
      <c r="B144" s="143">
        <v>3.4093362945837793</v>
      </c>
      <c r="C144" s="143">
        <v>3.4375062347913858</v>
      </c>
      <c r="D144" s="143">
        <v>3.4246067742704045</v>
      </c>
      <c r="E144" s="143">
        <v>3.3845537199228857</v>
      </c>
      <c r="F144" s="143">
        <v>3.3980115560161379</v>
      </c>
      <c r="G144" s="143">
        <v>3.3816580639449345</v>
      </c>
      <c r="H144" s="143">
        <v>3.3190970728339733</v>
      </c>
      <c r="I144" s="143">
        <v>3.2641344553441174</v>
      </c>
      <c r="J144" s="143">
        <v>3.1871801942685214</v>
      </c>
      <c r="K144" s="143">
        <v>2.9770925977809664</v>
      </c>
      <c r="L144" s="143">
        <v>2.8762461888027384</v>
      </c>
      <c r="M144" s="143">
        <v>2.8304496121577949</v>
      </c>
      <c r="N144" s="143">
        <v>2.7511935341354334</v>
      </c>
      <c r="O144" s="143">
        <v>2.6213150261983813</v>
      </c>
      <c r="P144" s="143">
        <v>2.5603196569803393</v>
      </c>
      <c r="Q144" s="143">
        <v>2.559702863254349</v>
      </c>
    </row>
    <row r="145" spans="1:17" ht="11.45" customHeight="1" x14ac:dyDescent="0.45">
      <c r="A145" s="128" t="s">
        <v>86</v>
      </c>
      <c r="B145" s="144">
        <v>5.6516807240095641</v>
      </c>
      <c r="C145" s="144">
        <v>5.6685351956971823</v>
      </c>
      <c r="D145" s="144">
        <v>5.6564586277768427</v>
      </c>
      <c r="E145" s="144">
        <v>5.5994933194042087</v>
      </c>
      <c r="F145" s="144">
        <v>5.5326767854209686</v>
      </c>
      <c r="G145" s="144">
        <v>5.4943419303259722</v>
      </c>
      <c r="H145" s="144">
        <v>5.4519817035605236</v>
      </c>
      <c r="I145" s="144">
        <v>5.3932953656526719</v>
      </c>
      <c r="J145" s="144">
        <v>5.1971282625570483</v>
      </c>
      <c r="K145" s="144">
        <v>4.9554967355566113</v>
      </c>
      <c r="L145" s="144">
        <v>4.6910841670220815</v>
      </c>
      <c r="M145" s="144">
        <v>4.5172285602174043</v>
      </c>
      <c r="N145" s="144">
        <v>4.4089293396724178</v>
      </c>
      <c r="O145" s="144">
        <v>4.2411368514696575</v>
      </c>
      <c r="P145" s="144">
        <v>4.1309636362853821</v>
      </c>
      <c r="Q145" s="144">
        <v>4.0111355788770009</v>
      </c>
    </row>
    <row r="146" spans="1:17" ht="11.45" customHeight="1" x14ac:dyDescent="0.45">
      <c r="A146" s="130" t="s">
        <v>228</v>
      </c>
      <c r="B146" s="145">
        <v>5.9966598679510277</v>
      </c>
      <c r="C146" s="145">
        <v>5.9988328021787822</v>
      </c>
      <c r="D146" s="145">
        <v>6.0012480970243693</v>
      </c>
      <c r="E146" s="145">
        <v>5.9380173687785103</v>
      </c>
      <c r="F146" s="145">
        <v>5.9380823804660912</v>
      </c>
      <c r="G146" s="145">
        <v>5.8698852805318946</v>
      </c>
      <c r="H146" s="145">
        <v>5.780929451483007</v>
      </c>
      <c r="I146" s="145">
        <v>5.6726192865931093</v>
      </c>
      <c r="J146" s="145">
        <v>5.4652745499816504</v>
      </c>
      <c r="K146" s="145">
        <v>5.1520466935950253</v>
      </c>
      <c r="L146" s="145">
        <v>4.9124528824355327</v>
      </c>
      <c r="M146" s="145">
        <v>4.7439778864321065</v>
      </c>
      <c r="N146" s="145">
        <v>4.6139981044683278</v>
      </c>
      <c r="O146" s="145">
        <v>4.4282952660409451</v>
      </c>
      <c r="P146" s="145">
        <v>4.3310127801949392</v>
      </c>
      <c r="Q146" s="145">
        <v>4.2231142868248988</v>
      </c>
    </row>
    <row r="147" spans="1:17" ht="11.45" customHeight="1" x14ac:dyDescent="0.45">
      <c r="A147" s="130" t="s">
        <v>229</v>
      </c>
      <c r="B147" s="145">
        <v>5.0079354415753734</v>
      </c>
      <c r="C147" s="145">
        <v>5.0356113800589686</v>
      </c>
      <c r="D147" s="145">
        <v>5.0665418438513177</v>
      </c>
      <c r="E147" s="145">
        <v>5.0602396236620786</v>
      </c>
      <c r="F147" s="145">
        <v>5.0122401447495344</v>
      </c>
      <c r="G147" s="145">
        <v>5.0275289525484146</v>
      </c>
      <c r="H147" s="145">
        <v>5.0764854593865616</v>
      </c>
      <c r="I147" s="145">
        <v>5.043782269268152</v>
      </c>
      <c r="J147" s="145">
        <v>4.8733110895201017</v>
      </c>
      <c r="K147" s="145">
        <v>4.6746323573942963</v>
      </c>
      <c r="L147" s="145">
        <v>4.4887111049039063</v>
      </c>
      <c r="M147" s="145">
        <v>4.3343048735679597</v>
      </c>
      <c r="N147" s="145">
        <v>4.2401403826801944</v>
      </c>
      <c r="O147" s="145">
        <v>4.0913218117385268</v>
      </c>
      <c r="P147" s="145">
        <v>3.9703289463406763</v>
      </c>
      <c r="Q147" s="145">
        <v>3.8408541733588755</v>
      </c>
    </row>
    <row r="148" spans="1:17" ht="11.45" customHeight="1" x14ac:dyDescent="0.45">
      <c r="A148" s="130" t="s">
        <v>230</v>
      </c>
      <c r="B148" s="145">
        <v>5.882604529730223</v>
      </c>
      <c r="C148" s="145">
        <v>6.0443643847377935</v>
      </c>
      <c r="D148" s="145">
        <v>6.2293197129377429</v>
      </c>
      <c r="E148" s="145">
        <v>6.3776604057431738</v>
      </c>
      <c r="F148" s="145">
        <v>6.2635987066830907</v>
      </c>
      <c r="G148" s="145">
        <v>6.043344028236751</v>
      </c>
      <c r="H148" s="145">
        <v>6.0829819679671617</v>
      </c>
      <c r="I148" s="145">
        <v>6.0244821239408832</v>
      </c>
      <c r="J148" s="145">
        <v>5.7168299957428736</v>
      </c>
      <c r="K148" s="145">
        <v>5.3390635873957351</v>
      </c>
      <c r="L148" s="145">
        <v>4.7271343338399783</v>
      </c>
      <c r="M148" s="145">
        <v>4.7792859773615008</v>
      </c>
      <c r="N148" s="145">
        <v>4.6799688473509269</v>
      </c>
      <c r="O148" s="145">
        <v>4.5623253645681707</v>
      </c>
      <c r="P148" s="145">
        <v>4.554303354286187</v>
      </c>
      <c r="Q148" s="145">
        <v>4.5412556392488748</v>
      </c>
    </row>
    <row r="149" spans="1:17" ht="11.45" customHeight="1" x14ac:dyDescent="0.45">
      <c r="A149" s="130" t="s">
        <v>231</v>
      </c>
      <c r="B149" s="145">
        <v>6.2156665450228514</v>
      </c>
      <c r="C149" s="145">
        <v>6.2916255834614319</v>
      </c>
      <c r="D149" s="145">
        <v>6.3771137104328579</v>
      </c>
      <c r="E149" s="145">
        <v>6.4024232999859496</v>
      </c>
      <c r="F149" s="145">
        <v>6.7231996624318526</v>
      </c>
      <c r="G149" s="145">
        <v>6.5979068859455818</v>
      </c>
      <c r="H149" s="145">
        <v>6.3108614732670905</v>
      </c>
      <c r="I149" s="145">
        <v>6.2292808772860511</v>
      </c>
      <c r="J149" s="145">
        <v>5.7279993152391357</v>
      </c>
      <c r="K149" s="145">
        <v>5.9061327043998668</v>
      </c>
      <c r="L149" s="145">
        <v>5.2728424398693372</v>
      </c>
      <c r="M149" s="145">
        <v>5.1425972321282174</v>
      </c>
      <c r="N149" s="145">
        <v>5.0658627094262965</v>
      </c>
      <c r="O149" s="145">
        <v>4.3113718217128589</v>
      </c>
      <c r="P149" s="145">
        <v>4.1864155352548398</v>
      </c>
      <c r="Q149" s="145">
        <v>4.22790828277311</v>
      </c>
    </row>
    <row r="150" spans="1:17" ht="11.45" customHeight="1" x14ac:dyDescent="0.45">
      <c r="A150" s="130" t="s">
        <v>232</v>
      </c>
      <c r="B150" s="145">
        <v>0</v>
      </c>
      <c r="C150" s="145">
        <v>0</v>
      </c>
      <c r="D150" s="145">
        <v>0</v>
      </c>
      <c r="E150" s="145">
        <v>0</v>
      </c>
      <c r="F150" s="145">
        <v>0</v>
      </c>
      <c r="G150" s="145">
        <v>0</v>
      </c>
      <c r="H150" s="145">
        <v>0</v>
      </c>
      <c r="I150" s="145">
        <v>0</v>
      </c>
      <c r="J150" s="145">
        <v>3.5801352438125944</v>
      </c>
      <c r="K150" s="145">
        <v>3.3804918035979794</v>
      </c>
      <c r="L150" s="145">
        <v>3.2136235400849746</v>
      </c>
      <c r="M150" s="145">
        <v>3.1059104532386721</v>
      </c>
      <c r="N150" s="145">
        <v>2.5979786812326062</v>
      </c>
      <c r="O150" s="145">
        <v>3.5215010845697372</v>
      </c>
      <c r="P150" s="145">
        <v>3.4482840018911416</v>
      </c>
      <c r="Q150" s="145">
        <v>2.803096526952864</v>
      </c>
    </row>
    <row r="151" spans="1:17" ht="11.45" customHeight="1" x14ac:dyDescent="0.45">
      <c r="A151" s="130" t="s">
        <v>233</v>
      </c>
      <c r="B151" s="145">
        <v>0</v>
      </c>
      <c r="C151" s="145">
        <v>0</v>
      </c>
      <c r="D151" s="145">
        <v>0</v>
      </c>
      <c r="E151" s="145">
        <v>2.4300241517194983</v>
      </c>
      <c r="F151" s="145">
        <v>2.5065191165482279</v>
      </c>
      <c r="G151" s="145">
        <v>2.4102968055990641</v>
      </c>
      <c r="H151" s="145">
        <v>2.4365563878142282</v>
      </c>
      <c r="I151" s="145">
        <v>2.3697295254678452</v>
      </c>
      <c r="J151" s="145">
        <v>2.3320977093888726</v>
      </c>
      <c r="K151" s="145">
        <v>2.3268251579224186</v>
      </c>
      <c r="L151" s="145">
        <v>2.2942199128233933</v>
      </c>
      <c r="M151" s="145">
        <v>2.3057649232196082</v>
      </c>
      <c r="N151" s="145">
        <v>2.2651977618534529</v>
      </c>
      <c r="O151" s="145">
        <v>2.2169452254337925</v>
      </c>
      <c r="P151" s="145">
        <v>2.2778169017519425</v>
      </c>
      <c r="Q151" s="145">
        <v>2.2421122966764089</v>
      </c>
    </row>
    <row r="152" spans="1:17" ht="11.45" customHeight="1" x14ac:dyDescent="0.45">
      <c r="A152" s="128" t="s">
        <v>234</v>
      </c>
      <c r="B152" s="144">
        <v>46.976416842163879</v>
      </c>
      <c r="C152" s="144">
        <v>46.897940912529997</v>
      </c>
      <c r="D152" s="144">
        <v>46.960484442172273</v>
      </c>
      <c r="E152" s="144">
        <v>46.676579277630907</v>
      </c>
      <c r="F152" s="144">
        <v>46.783852011547175</v>
      </c>
      <c r="G152" s="144">
        <v>46.612402211079846</v>
      </c>
      <c r="H152" s="144">
        <v>46.345417349966027</v>
      </c>
      <c r="I152" s="144">
        <v>46.072474422247858</v>
      </c>
      <c r="J152" s="144">
        <v>45.557125840462533</v>
      </c>
      <c r="K152" s="144">
        <v>44.975159101368867</v>
      </c>
      <c r="L152" s="144">
        <v>44.521069746247683</v>
      </c>
      <c r="M152" s="144">
        <v>44.00131928233381</v>
      </c>
      <c r="N152" s="144">
        <v>43.908142318072052</v>
      </c>
      <c r="O152" s="144">
        <v>42.336968691651094</v>
      </c>
      <c r="P152" s="144">
        <v>42.890546091331743</v>
      </c>
      <c r="Q152" s="144">
        <v>41.941519087070162</v>
      </c>
    </row>
    <row r="153" spans="1:17" ht="11.45" customHeight="1" x14ac:dyDescent="0.45">
      <c r="A153" s="130" t="s">
        <v>228</v>
      </c>
      <c r="B153" s="145">
        <v>16.893134613908131</v>
      </c>
      <c r="C153" s="145">
        <v>16.816250641674863</v>
      </c>
      <c r="D153" s="145">
        <v>16.731234329637161</v>
      </c>
      <c r="E153" s="145">
        <v>17.695163168746305</v>
      </c>
      <c r="F153" s="145">
        <v>17.382347584505045</v>
      </c>
      <c r="G153" s="145">
        <v>17.331845911720656</v>
      </c>
      <c r="H153" s="145">
        <v>15.831572720472639</v>
      </c>
      <c r="I153" s="145">
        <v>14.979127155460818</v>
      </c>
      <c r="J153" s="145">
        <v>14.476949248643463</v>
      </c>
      <c r="K153" s="145">
        <v>13.576488767328897</v>
      </c>
      <c r="L153" s="145">
        <v>13.019556485735787</v>
      </c>
      <c r="M153" s="145">
        <v>13.032528450839388</v>
      </c>
      <c r="N153" s="145">
        <v>12.176708119629357</v>
      </c>
      <c r="O153" s="145">
        <v>11.261799530923994</v>
      </c>
      <c r="P153" s="145">
        <v>11.311366879069265</v>
      </c>
      <c r="Q153" s="145">
        <v>10.93169285594465</v>
      </c>
    </row>
    <row r="154" spans="1:17" ht="11.45" customHeight="1" x14ac:dyDescent="0.45">
      <c r="A154" s="130" t="s">
        <v>229</v>
      </c>
      <c r="B154" s="145">
        <v>47.407066308679511</v>
      </c>
      <c r="C154" s="145">
        <v>47.322633462524379</v>
      </c>
      <c r="D154" s="145">
        <v>47.228995544801151</v>
      </c>
      <c r="E154" s="145">
        <v>47.143182966004886</v>
      </c>
      <c r="F154" s="145">
        <v>47.126200082983914</v>
      </c>
      <c r="G154" s="145">
        <v>46.990956236054835</v>
      </c>
      <c r="H154" s="145">
        <v>46.706414746794984</v>
      </c>
      <c r="I154" s="145">
        <v>46.467085573235394</v>
      </c>
      <c r="J154" s="145">
        <v>45.995875749394273</v>
      </c>
      <c r="K154" s="145">
        <v>45.27390553114644</v>
      </c>
      <c r="L154" s="145">
        <v>44.916555198448677</v>
      </c>
      <c r="M154" s="145">
        <v>44.542786896428879</v>
      </c>
      <c r="N154" s="145">
        <v>44.276839105819576</v>
      </c>
      <c r="O154" s="145">
        <v>43.754370400804852</v>
      </c>
      <c r="P154" s="145">
        <v>43.438112667849417</v>
      </c>
      <c r="Q154" s="145">
        <v>43.145687777238557</v>
      </c>
    </row>
    <row r="155" spans="1:17" ht="11.45" customHeight="1" x14ac:dyDescent="0.45">
      <c r="A155" s="130" t="s">
        <v>230</v>
      </c>
      <c r="B155" s="145">
        <v>38.926338152429473</v>
      </c>
      <c r="C155" s="145">
        <v>39.277257820796024</v>
      </c>
      <c r="D155" s="145">
        <v>39.670880111992766</v>
      </c>
      <c r="E155" s="145">
        <v>39.15900133157821</v>
      </c>
      <c r="F155" s="145">
        <v>39.178982543373017</v>
      </c>
      <c r="G155" s="145">
        <v>39.000045989164498</v>
      </c>
      <c r="H155" s="145">
        <v>39.314235130264308</v>
      </c>
      <c r="I155" s="145">
        <v>39.576124899525212</v>
      </c>
      <c r="J155" s="145">
        <v>39.297889702192627</v>
      </c>
      <c r="K155" s="145">
        <v>38.642627858215505</v>
      </c>
      <c r="L155" s="145">
        <v>38.148329320664459</v>
      </c>
      <c r="M155" s="145">
        <v>37.631718221445603</v>
      </c>
      <c r="N155" s="145">
        <v>36.990908715352695</v>
      </c>
      <c r="O155" s="145">
        <v>36.636403260037078</v>
      </c>
      <c r="P155" s="145">
        <v>36.403011366042769</v>
      </c>
      <c r="Q155" s="145">
        <v>35.992523862643097</v>
      </c>
    </row>
    <row r="156" spans="1:17" ht="11.45" customHeight="1" x14ac:dyDescent="0.45">
      <c r="A156" s="130" t="s">
        <v>231</v>
      </c>
      <c r="B156" s="145">
        <v>0</v>
      </c>
      <c r="C156" s="145">
        <v>39.363110202952605</v>
      </c>
      <c r="D156" s="145">
        <v>39.382835098906369</v>
      </c>
      <c r="E156" s="145">
        <v>39.175908541705518</v>
      </c>
      <c r="F156" s="145">
        <v>39.510962600282554</v>
      </c>
      <c r="G156" s="145">
        <v>40.35823284406878</v>
      </c>
      <c r="H156" s="145">
        <v>39.563805195969714</v>
      </c>
      <c r="I156" s="145">
        <v>39.550584797290561</v>
      </c>
      <c r="J156" s="145">
        <v>38.655223817437225</v>
      </c>
      <c r="K156" s="145">
        <v>39.060350181704926</v>
      </c>
      <c r="L156" s="145">
        <v>38.80079357954358</v>
      </c>
      <c r="M156" s="145">
        <v>37.36980284871052</v>
      </c>
      <c r="N156" s="145">
        <v>37.404564765483464</v>
      </c>
      <c r="O156" s="145">
        <v>37.77762553356402</v>
      </c>
      <c r="P156" s="145">
        <v>37.740511327163567</v>
      </c>
      <c r="Q156" s="145">
        <v>36.072330239281634</v>
      </c>
    </row>
    <row r="157" spans="1:17" ht="11.45" customHeight="1" x14ac:dyDescent="0.45">
      <c r="A157" s="130" t="s">
        <v>233</v>
      </c>
      <c r="B157" s="145">
        <v>29.556925799675316</v>
      </c>
      <c r="C157" s="145">
        <v>30.446200407463191</v>
      </c>
      <c r="D157" s="145">
        <v>31.465697909004216</v>
      </c>
      <c r="E157" s="145">
        <v>30.180667278848258</v>
      </c>
      <c r="F157" s="145">
        <v>28.889721110425139</v>
      </c>
      <c r="G157" s="145">
        <v>29.410103442589367</v>
      </c>
      <c r="H157" s="145">
        <v>30.013485071546466</v>
      </c>
      <c r="I157" s="145">
        <v>28.909044657709412</v>
      </c>
      <c r="J157" s="145">
        <v>26.010760418953051</v>
      </c>
      <c r="K157" s="145">
        <v>29.956772034841837</v>
      </c>
      <c r="L157" s="145">
        <v>24.829815050788682</v>
      </c>
      <c r="M157" s="145">
        <v>24.064768895047216</v>
      </c>
      <c r="N157" s="145">
        <v>23.85229844934852</v>
      </c>
      <c r="O157" s="145">
        <v>23.016022963176322</v>
      </c>
      <c r="P157" s="145">
        <v>24.833667426249036</v>
      </c>
      <c r="Q157" s="145">
        <v>25.172065626561686</v>
      </c>
    </row>
    <row r="158" spans="1:17" ht="11.45" customHeight="1" x14ac:dyDescent="0.45">
      <c r="A158" s="124" t="s">
        <v>235</v>
      </c>
      <c r="B158" s="142"/>
      <c r="C158" s="142"/>
      <c r="D158" s="142"/>
      <c r="E158" s="142"/>
      <c r="F158" s="142"/>
      <c r="G158" s="142"/>
      <c r="H158" s="142"/>
      <c r="I158" s="142"/>
      <c r="J158" s="142"/>
      <c r="K158" s="142"/>
      <c r="L158" s="142"/>
      <c r="M158" s="142"/>
      <c r="N158" s="142"/>
      <c r="O158" s="142"/>
      <c r="P158" s="142"/>
      <c r="Q158" s="142"/>
    </row>
    <row r="159" spans="1:17" ht="11.45" customHeight="1" x14ac:dyDescent="0.45">
      <c r="A159" s="126" t="s">
        <v>236</v>
      </c>
      <c r="B159" s="143">
        <v>7.0722199454079737</v>
      </c>
      <c r="C159" s="143">
        <v>7.0243677418055119</v>
      </c>
      <c r="D159" s="143">
        <v>7.0694876359436041</v>
      </c>
      <c r="E159" s="143">
        <v>6.9711069996070023</v>
      </c>
      <c r="F159" s="143">
        <v>6.9045211570516773</v>
      </c>
      <c r="G159" s="143">
        <v>6.8965151116364041</v>
      </c>
      <c r="H159" s="143">
        <v>6.917013422302829</v>
      </c>
      <c r="I159" s="143">
        <v>6.7917289152647919</v>
      </c>
      <c r="J159" s="143">
        <v>6.8373566734284985</v>
      </c>
      <c r="K159" s="143">
        <v>6.6290988020846937</v>
      </c>
      <c r="L159" s="143">
        <v>6.5180910287064897</v>
      </c>
      <c r="M159" s="143">
        <v>6.4054407238633715</v>
      </c>
      <c r="N159" s="143">
        <v>6.3583768527033495</v>
      </c>
      <c r="O159" s="143">
        <v>6.0466418890865485</v>
      </c>
      <c r="P159" s="143">
        <v>5.8119972637132227</v>
      </c>
      <c r="Q159" s="143">
        <v>5.7219398180596439</v>
      </c>
    </row>
    <row r="160" spans="1:17" ht="11.45" customHeight="1" x14ac:dyDescent="0.45">
      <c r="A160" s="130" t="s">
        <v>228</v>
      </c>
      <c r="B160" s="145">
        <v>6.9427571098219172</v>
      </c>
      <c r="C160" s="145">
        <v>7.0772876060035408</v>
      </c>
      <c r="D160" s="145">
        <v>7.2298254906218729</v>
      </c>
      <c r="E160" s="145">
        <v>6.915801104758911</v>
      </c>
      <c r="F160" s="145">
        <v>7.3124452956245776</v>
      </c>
      <c r="G160" s="145">
        <v>7.0776394675721903</v>
      </c>
      <c r="H160" s="145">
        <v>6.946948104229568</v>
      </c>
      <c r="I160" s="145">
        <v>6.6917275111002157</v>
      </c>
      <c r="J160" s="145">
        <v>6.4299040493459119</v>
      </c>
      <c r="K160" s="145">
        <v>6.1131109872497236</v>
      </c>
      <c r="L160" s="145">
        <v>5.8147980296966066</v>
      </c>
      <c r="M160" s="145">
        <v>5.7161741052415014</v>
      </c>
      <c r="N160" s="145">
        <v>5.611010738040509</v>
      </c>
      <c r="O160" s="145">
        <v>5.310662542780995</v>
      </c>
      <c r="P160" s="145">
        <v>5.204587532093603</v>
      </c>
      <c r="Q160" s="145">
        <v>5.3592660321338936</v>
      </c>
    </row>
    <row r="161" spans="1:17" ht="11.45" customHeight="1" x14ac:dyDescent="0.45">
      <c r="A161" s="130" t="s">
        <v>229</v>
      </c>
      <c r="B161" s="145">
        <v>6.8556386606570356</v>
      </c>
      <c r="C161" s="145">
        <v>6.8840744538930645</v>
      </c>
      <c r="D161" s="145">
        <v>6.915808132530131</v>
      </c>
      <c r="E161" s="145">
        <v>6.9274294261330276</v>
      </c>
      <c r="F161" s="145">
        <v>6.7989853039643444</v>
      </c>
      <c r="G161" s="145">
        <v>6.8213052104516168</v>
      </c>
      <c r="H161" s="145">
        <v>6.855564306953994</v>
      </c>
      <c r="I161" s="145">
        <v>6.8149996763306451</v>
      </c>
      <c r="J161" s="145">
        <v>6.5803870490118097</v>
      </c>
      <c r="K161" s="145">
        <v>6.3325705240094825</v>
      </c>
      <c r="L161" s="145">
        <v>6.1100659813138503</v>
      </c>
      <c r="M161" s="145">
        <v>5.8735225344316042</v>
      </c>
      <c r="N161" s="145">
        <v>5.8538140764283453</v>
      </c>
      <c r="O161" s="145">
        <v>5.6525133639813649</v>
      </c>
      <c r="P161" s="145">
        <v>5.5077262044328368</v>
      </c>
      <c r="Q161" s="145">
        <v>5.4987144811594915</v>
      </c>
    </row>
    <row r="162" spans="1:17" ht="11.45" customHeight="1" x14ac:dyDescent="0.45">
      <c r="A162" s="130" t="s">
        <v>230</v>
      </c>
      <c r="B162" s="145">
        <v>9.1762720314993853</v>
      </c>
      <c r="C162" s="145">
        <v>8.8830500979802451</v>
      </c>
      <c r="D162" s="145">
        <v>8.5682240286290163</v>
      </c>
      <c r="E162" s="145">
        <v>8.148259561044835</v>
      </c>
      <c r="F162" s="145">
        <v>8.0862039770770302</v>
      </c>
      <c r="G162" s="145">
        <v>7.2191171741071454</v>
      </c>
      <c r="H162" s="145">
        <v>7.400608965435544</v>
      </c>
      <c r="I162" s="145">
        <v>7.4037948245566616</v>
      </c>
      <c r="J162" s="145">
        <v>8.0341793096007361</v>
      </c>
      <c r="K162" s="145">
        <v>7.6422638131317449</v>
      </c>
      <c r="L162" s="145">
        <v>7.2555594330849855</v>
      </c>
      <c r="M162" s="145">
        <v>7.6437464166962679</v>
      </c>
      <c r="N162" s="145">
        <v>6.2738057496685435</v>
      </c>
      <c r="O162" s="145">
        <v>5.6278747745199826</v>
      </c>
      <c r="P162" s="145">
        <v>5.3561745415309447</v>
      </c>
      <c r="Q162" s="145">
        <v>6.1821947931039665</v>
      </c>
    </row>
    <row r="163" spans="1:17" ht="11.45" customHeight="1" x14ac:dyDescent="0.45">
      <c r="A163" s="130" t="s">
        <v>231</v>
      </c>
      <c r="B163" s="145">
        <v>8.8506665714863981</v>
      </c>
      <c r="C163" s="145">
        <v>8.7777312023096012</v>
      </c>
      <c r="D163" s="145">
        <v>8.6973966062931751</v>
      </c>
      <c r="E163" s="145">
        <v>8.3439102089280581</v>
      </c>
      <c r="F163" s="145">
        <v>8.5383496305255413</v>
      </c>
      <c r="G163" s="145">
        <v>8.2381314907710976</v>
      </c>
      <c r="H163" s="145">
        <v>8.8846500793080825</v>
      </c>
      <c r="I163" s="145">
        <v>8.0676915382298375</v>
      </c>
      <c r="J163" s="145">
        <v>7.5632729863391956</v>
      </c>
      <c r="K163" s="145">
        <v>7.235397931763381</v>
      </c>
      <c r="L163" s="145">
        <v>7.0897271196768088</v>
      </c>
      <c r="M163" s="145">
        <v>6.6852149868566757</v>
      </c>
      <c r="N163" s="145">
        <v>6.6896516322860125</v>
      </c>
      <c r="O163" s="145">
        <v>6.8001416884839063</v>
      </c>
      <c r="P163" s="145">
        <v>6.0740143242097702</v>
      </c>
      <c r="Q163" s="145">
        <v>6.1477922067445467</v>
      </c>
    </row>
    <row r="164" spans="1:17" ht="11.45" customHeight="1" x14ac:dyDescent="0.45">
      <c r="A164" s="130" t="s">
        <v>233</v>
      </c>
      <c r="B164" s="145">
        <v>3.821262572864093</v>
      </c>
      <c r="C164" s="145">
        <v>3.8060503358347084</v>
      </c>
      <c r="D164" s="145">
        <v>3.7892188658493913</v>
      </c>
      <c r="E164" s="145">
        <v>3.8636023493884646</v>
      </c>
      <c r="F164" s="145">
        <v>3.8107544310599084</v>
      </c>
      <c r="G164" s="145">
        <v>3.6679511639481719</v>
      </c>
      <c r="H164" s="145">
        <v>3.6503284991857585</v>
      </c>
      <c r="I164" s="145">
        <v>3.5548970024265119</v>
      </c>
      <c r="J164" s="145">
        <v>3.6720434160005295</v>
      </c>
      <c r="K164" s="145">
        <v>3.5475105259755084</v>
      </c>
      <c r="L164" s="145">
        <v>3.4759755396650589</v>
      </c>
      <c r="M164" s="145">
        <v>3.4830128534628151</v>
      </c>
      <c r="N164" s="145">
        <v>3.5199875778070684</v>
      </c>
      <c r="O164" s="145">
        <v>3.4209749262339142</v>
      </c>
      <c r="P164" s="145">
        <v>3.4480249406575463</v>
      </c>
      <c r="Q164" s="145">
        <v>3.4813402812789698</v>
      </c>
    </row>
    <row r="165" spans="1:17" ht="11.45" customHeight="1" x14ac:dyDescent="0.45">
      <c r="A165" s="128" t="s">
        <v>237</v>
      </c>
      <c r="B165" s="144">
        <v>39.742684138689846</v>
      </c>
      <c r="C165" s="144">
        <v>39.387886236852573</v>
      </c>
      <c r="D165" s="144">
        <v>38.966382989108119</v>
      </c>
      <c r="E165" s="144">
        <v>39.134059023185884</v>
      </c>
      <c r="F165" s="144">
        <v>39.167913679568585</v>
      </c>
      <c r="G165" s="144">
        <v>38.960188823573546</v>
      </c>
      <c r="H165" s="144">
        <v>38.456864769580747</v>
      </c>
      <c r="I165" s="144">
        <v>38.413433271494</v>
      </c>
      <c r="J165" s="144">
        <v>37.987106812192302</v>
      </c>
      <c r="K165" s="144">
        <v>38.245846887970302</v>
      </c>
      <c r="L165" s="144">
        <v>38.325484487742948</v>
      </c>
      <c r="M165" s="144">
        <v>37.954479114022909</v>
      </c>
      <c r="N165" s="144">
        <v>37.722398427268359</v>
      </c>
      <c r="O165" s="144">
        <v>37.229202495052895</v>
      </c>
      <c r="P165" s="144">
        <v>36.72125487618046</v>
      </c>
      <c r="Q165" s="144">
        <v>36.844377882984823</v>
      </c>
    </row>
    <row r="166" spans="1:17" ht="11.45" customHeight="1" x14ac:dyDescent="0.45">
      <c r="A166" s="130" t="s">
        <v>238</v>
      </c>
      <c r="B166" s="145">
        <v>38.918536000020595</v>
      </c>
      <c r="C166" s="145">
        <v>38.448431207194837</v>
      </c>
      <c r="D166" s="145">
        <v>38.091669444140777</v>
      </c>
      <c r="E166" s="145">
        <v>38.404818549398115</v>
      </c>
      <c r="F166" s="145">
        <v>38.222357370600193</v>
      </c>
      <c r="G166" s="145">
        <v>38.367403901731414</v>
      </c>
      <c r="H166" s="145">
        <v>37.805817168817804</v>
      </c>
      <c r="I166" s="145">
        <v>37.718180309296166</v>
      </c>
      <c r="J166" s="145">
        <v>37.31676775430703</v>
      </c>
      <c r="K166" s="145">
        <v>37.858178676633536</v>
      </c>
      <c r="L166" s="145">
        <v>37.618500838352972</v>
      </c>
      <c r="M166" s="145">
        <v>37.421782127562388</v>
      </c>
      <c r="N166" s="145">
        <v>37.069541958623475</v>
      </c>
      <c r="O166" s="145">
        <v>36.501167452974578</v>
      </c>
      <c r="P166" s="145">
        <v>36.077535583560952</v>
      </c>
      <c r="Q166" s="145">
        <v>36.334013998982563</v>
      </c>
    </row>
    <row r="167" spans="1:17" ht="11.45" customHeight="1" x14ac:dyDescent="0.45">
      <c r="A167" s="132" t="s">
        <v>239</v>
      </c>
      <c r="B167" s="146">
        <v>41.817137617325592</v>
      </c>
      <c r="C167" s="146">
        <v>41.752577319504482</v>
      </c>
      <c r="D167" s="146">
        <v>41.680960548793763</v>
      </c>
      <c r="E167" s="146">
        <v>41.591784338817305</v>
      </c>
      <c r="F167" s="146">
        <v>41.485275288004303</v>
      </c>
      <c r="G167" s="146">
        <v>41.361702127571121</v>
      </c>
      <c r="H167" s="146">
        <v>41.221374045720971</v>
      </c>
      <c r="I167" s="146">
        <v>41.064638783181884</v>
      </c>
      <c r="J167" s="146">
        <v>40.891880521584632</v>
      </c>
      <c r="K167" s="146">
        <v>40.703517587855806</v>
      </c>
      <c r="L167" s="146">
        <v>40.49999999991023</v>
      </c>
      <c r="M167" s="146">
        <v>40.281806879321451</v>
      </c>
      <c r="N167" s="146">
        <v>40.049443757642699</v>
      </c>
      <c r="O167" s="146">
        <v>39.803439803363723</v>
      </c>
      <c r="P167" s="146">
        <v>39.544344995853493</v>
      </c>
      <c r="Q167" s="146">
        <v>39.272727272643941</v>
      </c>
    </row>
    <row r="169" spans="1:17" ht="11.45" customHeight="1" x14ac:dyDescent="0.45">
      <c r="A169" s="122" t="s">
        <v>248</v>
      </c>
      <c r="B169" s="153"/>
      <c r="C169" s="153"/>
      <c r="D169" s="153"/>
      <c r="E169" s="153"/>
      <c r="F169" s="153"/>
      <c r="G169" s="153"/>
      <c r="H169" s="153"/>
      <c r="I169" s="153"/>
      <c r="J169" s="153"/>
      <c r="K169" s="153"/>
      <c r="L169" s="153"/>
      <c r="M169" s="153"/>
      <c r="N169" s="153"/>
      <c r="O169" s="153"/>
      <c r="P169" s="153"/>
      <c r="Q169" s="153"/>
    </row>
    <row r="170" spans="1:17" ht="11.45" customHeight="1" x14ac:dyDescent="0.45">
      <c r="A170" s="124" t="s">
        <v>226</v>
      </c>
      <c r="B170" s="154"/>
      <c r="C170" s="154"/>
      <c r="D170" s="154"/>
      <c r="E170" s="154"/>
      <c r="F170" s="154"/>
      <c r="G170" s="154"/>
      <c r="H170" s="154"/>
      <c r="I170" s="154"/>
      <c r="J170" s="154"/>
      <c r="K170" s="154"/>
      <c r="L170" s="154"/>
      <c r="M170" s="154"/>
      <c r="N170" s="154"/>
      <c r="O170" s="154"/>
      <c r="P170" s="154"/>
      <c r="Q170" s="154"/>
    </row>
    <row r="171" spans="1:17" ht="11.45" customHeight="1" x14ac:dyDescent="0.45">
      <c r="A171" s="126" t="s">
        <v>227</v>
      </c>
      <c r="B171" s="155">
        <v>112.68237635791705</v>
      </c>
      <c r="C171" s="155">
        <v>111.4901191244459</v>
      </c>
      <c r="D171" s="155">
        <v>110.18124605226507</v>
      </c>
      <c r="E171" s="155">
        <v>109.05625680320175</v>
      </c>
      <c r="F171" s="155">
        <v>107.98427612596066</v>
      </c>
      <c r="G171" s="155">
        <v>106.77686699966615</v>
      </c>
      <c r="H171" s="155">
        <v>105.33207045308728</v>
      </c>
      <c r="I171" s="155">
        <v>103.85274907107154</v>
      </c>
      <c r="J171" s="155">
        <v>102.05222030463608</v>
      </c>
      <c r="K171" s="155">
        <v>100.32344059772321</v>
      </c>
      <c r="L171" s="155">
        <v>98.774732777541118</v>
      </c>
      <c r="M171" s="155">
        <v>97.195984927781254</v>
      </c>
      <c r="N171" s="155">
        <v>95.698606884041027</v>
      </c>
      <c r="O171" s="155">
        <v>94.073872994622278</v>
      </c>
      <c r="P171" s="155">
        <v>92.376229915711392</v>
      </c>
      <c r="Q171" s="155">
        <v>90.683373081687222</v>
      </c>
    </row>
    <row r="172" spans="1:17" ht="11.45" customHeight="1" x14ac:dyDescent="0.45">
      <c r="A172" s="128" t="s">
        <v>86</v>
      </c>
      <c r="B172" s="156">
        <v>189.50572982439743</v>
      </c>
      <c r="C172" s="156">
        <v>187.39566086991124</v>
      </c>
      <c r="D172" s="156">
        <v>185.71212131813797</v>
      </c>
      <c r="E172" s="156">
        <v>183.87424419623736</v>
      </c>
      <c r="F172" s="156">
        <v>182.33508496512081</v>
      </c>
      <c r="G172" s="156">
        <v>180.2737789178355</v>
      </c>
      <c r="H172" s="156">
        <v>178.46500977687822</v>
      </c>
      <c r="I172" s="156">
        <v>176.0875463852594</v>
      </c>
      <c r="J172" s="156">
        <v>173.72055506821553</v>
      </c>
      <c r="K172" s="156">
        <v>170.37047643729738</v>
      </c>
      <c r="L172" s="156">
        <v>169.04813740474614</v>
      </c>
      <c r="M172" s="156">
        <v>167.01583273777823</v>
      </c>
      <c r="N172" s="156">
        <v>164.1213732429417</v>
      </c>
      <c r="O172" s="156">
        <v>160.98081118830834</v>
      </c>
      <c r="P172" s="156">
        <v>157.85830411316132</v>
      </c>
      <c r="Q172" s="156">
        <v>154.06124079200779</v>
      </c>
    </row>
    <row r="173" spans="1:17" ht="11.45" customHeight="1" x14ac:dyDescent="0.45">
      <c r="A173" s="130" t="s">
        <v>228</v>
      </c>
      <c r="B173" s="157">
        <v>191.73419656722544</v>
      </c>
      <c r="C173" s="157">
        <v>190.46288040049237</v>
      </c>
      <c r="D173" s="157">
        <v>189.18857540607584</v>
      </c>
      <c r="E173" s="157">
        <v>187.80997971496146</v>
      </c>
      <c r="F173" s="157">
        <v>186.48559559145895</v>
      </c>
      <c r="G173" s="157">
        <v>185.15133128089508</v>
      </c>
      <c r="H173" s="157">
        <v>183.52395738642028</v>
      </c>
      <c r="I173" s="157">
        <v>181.8053434994722</v>
      </c>
      <c r="J173" s="157">
        <v>179.70297811326901</v>
      </c>
      <c r="K173" s="157">
        <v>177.22728632580487</v>
      </c>
      <c r="L173" s="157">
        <v>174.74861245353614</v>
      </c>
      <c r="M173" s="157">
        <v>172.15508345373368</v>
      </c>
      <c r="N173" s="157">
        <v>169.50849021964373</v>
      </c>
      <c r="O173" s="157">
        <v>166.94731142959193</v>
      </c>
      <c r="P173" s="157">
        <v>163.80058731460139</v>
      </c>
      <c r="Q173" s="157">
        <v>159.99348419840115</v>
      </c>
    </row>
    <row r="174" spans="1:17" ht="11.45" customHeight="1" x14ac:dyDescent="0.45">
      <c r="A174" s="130" t="s">
        <v>229</v>
      </c>
      <c r="B174" s="157">
        <v>174.03102486740624</v>
      </c>
      <c r="C174" s="157">
        <v>171.0022857283281</v>
      </c>
      <c r="D174" s="157">
        <v>168.61702694866739</v>
      </c>
      <c r="E174" s="157">
        <v>166.49035705678369</v>
      </c>
      <c r="F174" s="157">
        <v>164.25582285720813</v>
      </c>
      <c r="G174" s="157">
        <v>162.25128988317115</v>
      </c>
      <c r="H174" s="157">
        <v>160.83524106578173</v>
      </c>
      <c r="I174" s="157">
        <v>159.22059242273173</v>
      </c>
      <c r="J174" s="157">
        <v>157.92553452398374</v>
      </c>
      <c r="K174" s="157">
        <v>156.49383263275112</v>
      </c>
      <c r="L174" s="157">
        <v>154.8469521776739</v>
      </c>
      <c r="M174" s="157">
        <v>153.0270829734948</v>
      </c>
      <c r="N174" s="157">
        <v>151.2326509309284</v>
      </c>
      <c r="O174" s="157">
        <v>149.39849538187241</v>
      </c>
      <c r="P174" s="157">
        <v>147.08865718968468</v>
      </c>
      <c r="Q174" s="157">
        <v>144.4582273093599</v>
      </c>
    </row>
    <row r="175" spans="1:17" ht="11.45" customHeight="1" x14ac:dyDescent="0.45">
      <c r="A175" s="130" t="s">
        <v>230</v>
      </c>
      <c r="B175" s="157">
        <v>173.26449528577672</v>
      </c>
      <c r="C175" s="157">
        <v>172.40478103835241</v>
      </c>
      <c r="D175" s="157">
        <v>172.06802501326493</v>
      </c>
      <c r="E175" s="157">
        <v>171.76127901035682</v>
      </c>
      <c r="F175" s="157">
        <v>171.31938070777437</v>
      </c>
      <c r="G175" s="157">
        <v>171.12508341584726</v>
      </c>
      <c r="H175" s="157">
        <v>170.65468138976055</v>
      </c>
      <c r="I175" s="157">
        <v>169.89600826249372</v>
      </c>
      <c r="J175" s="157">
        <v>169.02114219769365</v>
      </c>
      <c r="K175" s="157">
        <v>166.22621616321027</v>
      </c>
      <c r="L175" s="157">
        <v>163.77922213268135</v>
      </c>
      <c r="M175" s="157">
        <v>163.05220789223807</v>
      </c>
      <c r="N175" s="157">
        <v>162.21965585079801</v>
      </c>
      <c r="O175" s="157">
        <v>161.2708532675808</v>
      </c>
      <c r="P175" s="157">
        <v>159.91719724872505</v>
      </c>
      <c r="Q175" s="157">
        <v>157.8884462663494</v>
      </c>
    </row>
    <row r="176" spans="1:17" ht="11.45" customHeight="1" x14ac:dyDescent="0.45">
      <c r="A176" s="130" t="s">
        <v>231</v>
      </c>
      <c r="B176" s="157">
        <v>166.0540672183034</v>
      </c>
      <c r="C176" s="157">
        <v>162.845207936495</v>
      </c>
      <c r="D176" s="157">
        <v>162.89645694973112</v>
      </c>
      <c r="E176" s="157">
        <v>162.58256882331156</v>
      </c>
      <c r="F176" s="157">
        <v>162.85052206085737</v>
      </c>
      <c r="G176" s="157">
        <v>162.14236062413318</v>
      </c>
      <c r="H176" s="157">
        <v>159.95667365864807</v>
      </c>
      <c r="I176" s="157">
        <v>157.6591832562257</v>
      </c>
      <c r="J176" s="157">
        <v>154.40066250448643</v>
      </c>
      <c r="K176" s="157">
        <v>147.98289834424705</v>
      </c>
      <c r="L176" s="157">
        <v>143.10863810396907</v>
      </c>
      <c r="M176" s="157">
        <v>140.97765594977741</v>
      </c>
      <c r="N176" s="157">
        <v>138.75991157749274</v>
      </c>
      <c r="O176" s="157">
        <v>135.74603840916231</v>
      </c>
      <c r="P176" s="157">
        <v>131.7498954686576</v>
      </c>
      <c r="Q176" s="157">
        <v>128.93383595702429</v>
      </c>
    </row>
    <row r="177" spans="1:17" ht="11.45" customHeight="1" x14ac:dyDescent="0.45">
      <c r="A177" s="130" t="s">
        <v>232</v>
      </c>
      <c r="B177" s="157" t="s">
        <v>28</v>
      </c>
      <c r="C177" s="157" t="s">
        <v>28</v>
      </c>
      <c r="D177" s="157" t="s">
        <v>28</v>
      </c>
      <c r="E177" s="157" t="s">
        <v>28</v>
      </c>
      <c r="F177" s="157" t="s">
        <v>28</v>
      </c>
      <c r="G177" s="157" t="s">
        <v>28</v>
      </c>
      <c r="H177" s="157" t="s">
        <v>28</v>
      </c>
      <c r="I177" s="157" t="s">
        <v>28</v>
      </c>
      <c r="J177" s="157">
        <v>63.796511804980341</v>
      </c>
      <c r="K177" s="157">
        <v>62.363105409574445</v>
      </c>
      <c r="L177" s="157">
        <v>61.751372939912983</v>
      </c>
      <c r="M177" s="157">
        <v>56.540901728272814</v>
      </c>
      <c r="N177" s="157">
        <v>50.462736149385648</v>
      </c>
      <c r="O177" s="157">
        <v>63.088121473529327</v>
      </c>
      <c r="P177" s="157">
        <v>63.871988458967785</v>
      </c>
      <c r="Q177" s="157">
        <v>58.122690645733449</v>
      </c>
    </row>
    <row r="178" spans="1:17" ht="11.45" customHeight="1" x14ac:dyDescent="0.45">
      <c r="A178" s="130" t="s">
        <v>233</v>
      </c>
      <c r="B178" s="157" t="s">
        <v>28</v>
      </c>
      <c r="C178" s="157" t="s">
        <v>28</v>
      </c>
      <c r="D178" s="157" t="s">
        <v>28</v>
      </c>
      <c r="E178" s="157">
        <v>0</v>
      </c>
      <c r="F178" s="157">
        <v>0</v>
      </c>
      <c r="G178" s="157">
        <v>0</v>
      </c>
      <c r="H178" s="157">
        <v>0</v>
      </c>
      <c r="I178" s="157">
        <v>0</v>
      </c>
      <c r="J178" s="157">
        <v>0</v>
      </c>
      <c r="K178" s="157">
        <v>0</v>
      </c>
      <c r="L178" s="157">
        <v>0</v>
      </c>
      <c r="M178" s="157">
        <v>0</v>
      </c>
      <c r="N178" s="157">
        <v>0</v>
      </c>
      <c r="O178" s="157">
        <v>0</v>
      </c>
      <c r="P178" s="157">
        <v>0</v>
      </c>
      <c r="Q178" s="157">
        <v>0</v>
      </c>
    </row>
    <row r="179" spans="1:17" ht="11.45" customHeight="1" x14ac:dyDescent="0.45">
      <c r="A179" s="128" t="s">
        <v>234</v>
      </c>
      <c r="B179" s="156">
        <v>1600.4142611769344</v>
      </c>
      <c r="C179" s="156">
        <v>1585.1728301933058</v>
      </c>
      <c r="D179" s="156">
        <v>1578.0898549045842</v>
      </c>
      <c r="E179" s="156">
        <v>1556.5570971063962</v>
      </c>
      <c r="F179" s="156">
        <v>1548.7834027062092</v>
      </c>
      <c r="G179" s="156">
        <v>1523.388355879579</v>
      </c>
      <c r="H179" s="156">
        <v>1509.2658444619692</v>
      </c>
      <c r="I179" s="156">
        <v>1494.1579632969315</v>
      </c>
      <c r="J179" s="156">
        <v>1476.9137307062467</v>
      </c>
      <c r="K179" s="156">
        <v>1460.1147937041217</v>
      </c>
      <c r="L179" s="156">
        <v>1443.049489385922</v>
      </c>
      <c r="M179" s="156">
        <v>1422.6200026582462</v>
      </c>
      <c r="N179" s="156">
        <v>1413.2925654399578</v>
      </c>
      <c r="O179" s="156">
        <v>1372.8240485619356</v>
      </c>
      <c r="P179" s="156">
        <v>1376.9902715041662</v>
      </c>
      <c r="Q179" s="156">
        <v>1339.3631812351659</v>
      </c>
    </row>
    <row r="180" spans="1:17" ht="11.45" customHeight="1" x14ac:dyDescent="0.45">
      <c r="A180" s="130" t="s">
        <v>228</v>
      </c>
      <c r="B180" s="157">
        <v>510.37622677181935</v>
      </c>
      <c r="C180" s="157">
        <v>508.01602835836229</v>
      </c>
      <c r="D180" s="157">
        <v>505.00447644257218</v>
      </c>
      <c r="E180" s="157">
        <v>504.33101265573657</v>
      </c>
      <c r="F180" s="157">
        <v>502.87187841007801</v>
      </c>
      <c r="G180" s="157">
        <v>500.34768717404387</v>
      </c>
      <c r="H180" s="157">
        <v>499.01726436310611</v>
      </c>
      <c r="I180" s="157">
        <v>491.51775163138387</v>
      </c>
      <c r="J180" s="157">
        <v>485.77580510106753</v>
      </c>
      <c r="K180" s="157">
        <v>481.16783904200605</v>
      </c>
      <c r="L180" s="157">
        <v>475.41988827425615</v>
      </c>
      <c r="M180" s="157">
        <v>470.08346815147962</v>
      </c>
      <c r="N180" s="157">
        <v>466.53423341535813</v>
      </c>
      <c r="O180" s="157">
        <v>444.67473562704265</v>
      </c>
      <c r="P180" s="157">
        <v>443.05232750313007</v>
      </c>
      <c r="Q180" s="157">
        <v>440.39885476463041</v>
      </c>
    </row>
    <row r="181" spans="1:17" ht="11.45" customHeight="1" x14ac:dyDescent="0.45">
      <c r="A181" s="130" t="s">
        <v>229</v>
      </c>
      <c r="B181" s="157">
        <v>1643.5908354472617</v>
      </c>
      <c r="C181" s="157">
        <v>1627.5479824512524</v>
      </c>
      <c r="D181" s="157">
        <v>1611.9849754707388</v>
      </c>
      <c r="E181" s="157">
        <v>1597.7676859709236</v>
      </c>
      <c r="F181" s="157">
        <v>1581.6770674882739</v>
      </c>
      <c r="G181" s="157">
        <v>1564.106743093598</v>
      </c>
      <c r="H181" s="157">
        <v>1545.0668689748504</v>
      </c>
      <c r="I181" s="157">
        <v>1527.4747060806276</v>
      </c>
      <c r="J181" s="157">
        <v>1509.9166693002203</v>
      </c>
      <c r="K181" s="157">
        <v>1492.2744424315688</v>
      </c>
      <c r="L181" s="157">
        <v>1476.5777953036265</v>
      </c>
      <c r="M181" s="157">
        <v>1460.8367585924289</v>
      </c>
      <c r="N181" s="157">
        <v>1445.6876642446964</v>
      </c>
      <c r="O181" s="157">
        <v>1434.3174693799824</v>
      </c>
      <c r="P181" s="157">
        <v>1423.0419314895644</v>
      </c>
      <c r="Q181" s="157">
        <v>1411.4382371238328</v>
      </c>
    </row>
    <row r="182" spans="1:17" ht="11.45" customHeight="1" x14ac:dyDescent="0.45">
      <c r="A182" s="130" t="s">
        <v>230</v>
      </c>
      <c r="B182" s="157">
        <v>1089.7543600658912</v>
      </c>
      <c r="C182" s="157">
        <v>1088.0827505218724</v>
      </c>
      <c r="D182" s="157">
        <v>1087.3081874991144</v>
      </c>
      <c r="E182" s="157">
        <v>1085.4580736718158</v>
      </c>
      <c r="F182" s="157">
        <v>1055.7707093944916</v>
      </c>
      <c r="G182" s="157">
        <v>1051.9820026507475</v>
      </c>
      <c r="H182" s="157">
        <v>1048.432104863288</v>
      </c>
      <c r="I182" s="157">
        <v>1044.6125293648536</v>
      </c>
      <c r="J182" s="157">
        <v>1041.4392293959149</v>
      </c>
      <c r="K182" s="157">
        <v>1036.0278313024576</v>
      </c>
      <c r="L182" s="157">
        <v>1033.0842329158475</v>
      </c>
      <c r="M182" s="157">
        <v>1029.9258925617714</v>
      </c>
      <c r="N182" s="157">
        <v>1028.1440047036624</v>
      </c>
      <c r="O182" s="157">
        <v>1025.7166286378215</v>
      </c>
      <c r="P182" s="157">
        <v>1021.580286440665</v>
      </c>
      <c r="Q182" s="157">
        <v>1016.681133014666</v>
      </c>
    </row>
    <row r="183" spans="1:17" ht="11.45" customHeight="1" x14ac:dyDescent="0.45">
      <c r="A183" s="130" t="s">
        <v>231</v>
      </c>
      <c r="B183" s="157">
        <v>999.97966386195822</v>
      </c>
      <c r="C183" s="157">
        <v>970.03015756862487</v>
      </c>
      <c r="D183" s="157">
        <v>959.03920749526503</v>
      </c>
      <c r="E183" s="157">
        <v>945.27159520119403</v>
      </c>
      <c r="F183" s="157">
        <v>940.89186241538187</v>
      </c>
      <c r="G183" s="157">
        <v>934.8912117016215</v>
      </c>
      <c r="H183" s="157">
        <v>929.06843452466762</v>
      </c>
      <c r="I183" s="157">
        <v>923.55624622488426</v>
      </c>
      <c r="J183" s="157">
        <v>918.41747311460404</v>
      </c>
      <c r="K183" s="157">
        <v>914.57480437299444</v>
      </c>
      <c r="L183" s="157">
        <v>911.35144866948724</v>
      </c>
      <c r="M183" s="157">
        <v>906.33721349388907</v>
      </c>
      <c r="N183" s="157">
        <v>901.57790611806956</v>
      </c>
      <c r="O183" s="157">
        <v>893.17249679485701</v>
      </c>
      <c r="P183" s="157">
        <v>886.09897294915936</v>
      </c>
      <c r="Q183" s="157">
        <v>873.3594597409533</v>
      </c>
    </row>
    <row r="184" spans="1:17" ht="11.45" customHeight="1" x14ac:dyDescent="0.45">
      <c r="A184" s="130" t="s">
        <v>233</v>
      </c>
      <c r="B184" s="157">
        <v>0</v>
      </c>
      <c r="C184" s="157">
        <v>0</v>
      </c>
      <c r="D184" s="157">
        <v>0</v>
      </c>
      <c r="E184" s="157">
        <v>0</v>
      </c>
      <c r="F184" s="157">
        <v>0</v>
      </c>
      <c r="G184" s="157">
        <v>0</v>
      </c>
      <c r="H184" s="157">
        <v>0</v>
      </c>
      <c r="I184" s="157">
        <v>0</v>
      </c>
      <c r="J184" s="157">
        <v>0</v>
      </c>
      <c r="K184" s="157">
        <v>0</v>
      </c>
      <c r="L184" s="157">
        <v>0</v>
      </c>
      <c r="M184" s="157">
        <v>0</v>
      </c>
      <c r="N184" s="157">
        <v>0</v>
      </c>
      <c r="O184" s="157">
        <v>0</v>
      </c>
      <c r="P184" s="157">
        <v>0</v>
      </c>
      <c r="Q184" s="157">
        <v>0</v>
      </c>
    </row>
    <row r="185" spans="1:17" ht="11.45" customHeight="1" x14ac:dyDescent="0.45">
      <c r="A185" s="124" t="s">
        <v>235</v>
      </c>
      <c r="B185" s="154"/>
      <c r="C185" s="154"/>
      <c r="D185" s="154"/>
      <c r="E185" s="154"/>
      <c r="F185" s="154"/>
      <c r="G185" s="154"/>
      <c r="H185" s="154"/>
      <c r="I185" s="154"/>
      <c r="J185" s="154"/>
      <c r="K185" s="154"/>
      <c r="L185" s="154"/>
      <c r="M185" s="154"/>
      <c r="N185" s="154"/>
      <c r="O185" s="154"/>
      <c r="P185" s="154"/>
      <c r="Q185" s="154"/>
    </row>
    <row r="186" spans="1:17" ht="11.45" customHeight="1" x14ac:dyDescent="0.45">
      <c r="A186" s="126" t="s">
        <v>236</v>
      </c>
      <c r="B186" s="155">
        <v>237.8797524127437</v>
      </c>
      <c r="C186" s="155">
        <v>237.52822692192822</v>
      </c>
      <c r="D186" s="155">
        <v>234.8773992581153</v>
      </c>
      <c r="E186" s="155">
        <v>234.47671827415661</v>
      </c>
      <c r="F186" s="155">
        <v>231.01792284686505</v>
      </c>
      <c r="G186" s="155">
        <v>228.80800185630349</v>
      </c>
      <c r="H186" s="155">
        <v>226.25541132141618</v>
      </c>
      <c r="I186" s="155">
        <v>225.56640044813452</v>
      </c>
      <c r="J186" s="155">
        <v>213.11189826126423</v>
      </c>
      <c r="K186" s="155">
        <v>209.10552060154532</v>
      </c>
      <c r="L186" s="155">
        <v>202.06154788328499</v>
      </c>
      <c r="M186" s="155">
        <v>195.76992267888829</v>
      </c>
      <c r="N186" s="155">
        <v>193.09573743256192</v>
      </c>
      <c r="O186" s="155">
        <v>192.23455055138922</v>
      </c>
      <c r="P186" s="155">
        <v>191.78357141631986</v>
      </c>
      <c r="Q186" s="155">
        <v>190.85973716633444</v>
      </c>
    </row>
    <row r="187" spans="1:17" ht="11.45" customHeight="1" x14ac:dyDescent="0.45">
      <c r="A187" s="130" t="s">
        <v>228</v>
      </c>
      <c r="B187" s="157">
        <v>237.12799014365874</v>
      </c>
      <c r="C187" s="157">
        <v>234.97180222931368</v>
      </c>
      <c r="D187" s="157">
        <v>233.33895852354016</v>
      </c>
      <c r="E187" s="157">
        <v>230.99918739871006</v>
      </c>
      <c r="F187" s="157">
        <v>229.08614581838665</v>
      </c>
      <c r="G187" s="157">
        <v>227.27982811337324</v>
      </c>
      <c r="H187" s="157">
        <v>224.94263460459882</v>
      </c>
      <c r="I187" s="157">
        <v>222.55959586610442</v>
      </c>
      <c r="J187" s="157">
        <v>219.23904955044253</v>
      </c>
      <c r="K187" s="157">
        <v>216.22630031893831</v>
      </c>
      <c r="L187" s="157">
        <v>212.61489163784847</v>
      </c>
      <c r="M187" s="157">
        <v>209.23539029904504</v>
      </c>
      <c r="N187" s="157">
        <v>205.89748984187719</v>
      </c>
      <c r="O187" s="157">
        <v>201.60412033479295</v>
      </c>
      <c r="P187" s="157">
        <v>197.69403322570702</v>
      </c>
      <c r="Q187" s="157">
        <v>193.37475839005216</v>
      </c>
    </row>
    <row r="188" spans="1:17" ht="11.45" customHeight="1" x14ac:dyDescent="0.45">
      <c r="A188" s="130" t="s">
        <v>229</v>
      </c>
      <c r="B188" s="157">
        <v>243.89283943927168</v>
      </c>
      <c r="C188" s="157">
        <v>240.59605311780714</v>
      </c>
      <c r="D188" s="157">
        <v>238.07167659839291</v>
      </c>
      <c r="E188" s="157">
        <v>235.37337637801255</v>
      </c>
      <c r="F188" s="157">
        <v>232.4212297495219</v>
      </c>
      <c r="G188" s="157">
        <v>229.94981992991026</v>
      </c>
      <c r="H188" s="157">
        <v>227.39400991163166</v>
      </c>
      <c r="I188" s="157">
        <v>224.13649164937721</v>
      </c>
      <c r="J188" s="157">
        <v>221.75704765135546</v>
      </c>
      <c r="K188" s="157">
        <v>218.95530154319448</v>
      </c>
      <c r="L188" s="157">
        <v>216.54120710287646</v>
      </c>
      <c r="M188" s="157">
        <v>213.65499972330451</v>
      </c>
      <c r="N188" s="157">
        <v>210.9596599615476</v>
      </c>
      <c r="O188" s="157">
        <v>207.54141783658986</v>
      </c>
      <c r="P188" s="157">
        <v>203.45098016252211</v>
      </c>
      <c r="Q188" s="157">
        <v>199.43282640412468</v>
      </c>
    </row>
    <row r="189" spans="1:17" ht="11.45" customHeight="1" x14ac:dyDescent="0.45">
      <c r="A189" s="130" t="s">
        <v>230</v>
      </c>
      <c r="B189" s="157">
        <v>266.96606613623976</v>
      </c>
      <c r="C189" s="157">
        <v>259.89262017453063</v>
      </c>
      <c r="D189" s="157">
        <v>247.18572517115678</v>
      </c>
      <c r="E189" s="157">
        <v>240.99263518154652</v>
      </c>
      <c r="F189" s="157">
        <v>238.46679701199741</v>
      </c>
      <c r="G189" s="157">
        <v>233.32140129954561</v>
      </c>
      <c r="H189" s="157">
        <v>227.67012838833588</v>
      </c>
      <c r="I189" s="157">
        <v>223.47217768591227</v>
      </c>
      <c r="J189" s="157">
        <v>220.86230593574743</v>
      </c>
      <c r="K189" s="157">
        <v>217.63566703627302</v>
      </c>
      <c r="L189" s="157">
        <v>215.0756840173205</v>
      </c>
      <c r="M189" s="157">
        <v>213.33920310981392</v>
      </c>
      <c r="N189" s="157">
        <v>212.12320176365776</v>
      </c>
      <c r="O189" s="157">
        <v>211.0624195862564</v>
      </c>
      <c r="P189" s="157">
        <v>206.57938429570262</v>
      </c>
      <c r="Q189" s="157">
        <v>204.73383734059777</v>
      </c>
    </row>
    <row r="190" spans="1:17" ht="11.45" customHeight="1" x14ac:dyDescent="0.45">
      <c r="A190" s="130" t="s">
        <v>231</v>
      </c>
      <c r="B190" s="157">
        <v>221.84008998245645</v>
      </c>
      <c r="C190" s="157">
        <v>216.05870085383995</v>
      </c>
      <c r="D190" s="157">
        <v>210.90733590807659</v>
      </c>
      <c r="E190" s="157">
        <v>206.3938696864341</v>
      </c>
      <c r="F190" s="157">
        <v>203.32400112318805</v>
      </c>
      <c r="G190" s="157">
        <v>200.14905850902721</v>
      </c>
      <c r="H190" s="157">
        <v>195.60415431624125</v>
      </c>
      <c r="I190" s="157">
        <v>193.92399279603654</v>
      </c>
      <c r="J190" s="157">
        <v>189.67099797316942</v>
      </c>
      <c r="K190" s="157">
        <v>183.40543070423257</v>
      </c>
      <c r="L190" s="157">
        <v>177.28449699083069</v>
      </c>
      <c r="M190" s="157">
        <v>175.05583079117872</v>
      </c>
      <c r="N190" s="157">
        <v>171.66514010713868</v>
      </c>
      <c r="O190" s="157">
        <v>170.14670202771694</v>
      </c>
      <c r="P190" s="157">
        <v>166.8808700326575</v>
      </c>
      <c r="Q190" s="157">
        <v>164.83059648968083</v>
      </c>
    </row>
    <row r="191" spans="1:17" ht="11.45" customHeight="1" x14ac:dyDescent="0.45">
      <c r="A191" s="130" t="s">
        <v>233</v>
      </c>
      <c r="B191" s="157">
        <v>0</v>
      </c>
      <c r="C191" s="157">
        <v>0</v>
      </c>
      <c r="D191" s="157">
        <v>0</v>
      </c>
      <c r="E191" s="157">
        <v>0</v>
      </c>
      <c r="F191" s="157">
        <v>0</v>
      </c>
      <c r="G191" s="157">
        <v>0</v>
      </c>
      <c r="H191" s="157">
        <v>0</v>
      </c>
      <c r="I191" s="157">
        <v>0</v>
      </c>
      <c r="J191" s="157">
        <v>0</v>
      </c>
      <c r="K191" s="157">
        <v>0</v>
      </c>
      <c r="L191" s="157">
        <v>0</v>
      </c>
      <c r="M191" s="157">
        <v>0</v>
      </c>
      <c r="N191" s="157">
        <v>0</v>
      </c>
      <c r="O191" s="157">
        <v>0</v>
      </c>
      <c r="P191" s="157">
        <v>0</v>
      </c>
      <c r="Q191" s="157">
        <v>0</v>
      </c>
    </row>
    <row r="192" spans="1:17" ht="11.45" customHeight="1" x14ac:dyDescent="0.45">
      <c r="A192" s="128" t="s">
        <v>237</v>
      </c>
      <c r="B192" s="156">
        <v>1278.5307110461199</v>
      </c>
      <c r="C192" s="156">
        <v>1270.6471673647429</v>
      </c>
      <c r="D192" s="156">
        <v>1263.1783587941495</v>
      </c>
      <c r="E192" s="156">
        <v>1257.6017859421088</v>
      </c>
      <c r="F192" s="156">
        <v>1252.7801336050395</v>
      </c>
      <c r="G192" s="156">
        <v>1247.4761873685386</v>
      </c>
      <c r="H192" s="156">
        <v>1240.1977265923908</v>
      </c>
      <c r="I192" s="156">
        <v>1232.8476273399772</v>
      </c>
      <c r="J192" s="156">
        <v>1226.0416713324278</v>
      </c>
      <c r="K192" s="156">
        <v>1220.4828575568761</v>
      </c>
      <c r="L192" s="156">
        <v>1214.6839117977211</v>
      </c>
      <c r="M192" s="156">
        <v>1207.0828583539885</v>
      </c>
      <c r="N192" s="156">
        <v>1199.0492734807117</v>
      </c>
      <c r="O192" s="156">
        <v>1189.3916672586836</v>
      </c>
      <c r="P192" s="156">
        <v>1179.1239372728401</v>
      </c>
      <c r="Q192" s="156">
        <v>1170.2370712747447</v>
      </c>
    </row>
    <row r="193" spans="1:17" ht="11.45" customHeight="1" x14ac:dyDescent="0.45">
      <c r="A193" s="130" t="s">
        <v>238</v>
      </c>
      <c r="B193" s="157">
        <v>1268.8259377939355</v>
      </c>
      <c r="C193" s="157">
        <v>1263.8178365345921</v>
      </c>
      <c r="D193" s="157">
        <v>1257.968661152664</v>
      </c>
      <c r="E193" s="157">
        <v>1253.5303910131274</v>
      </c>
      <c r="F193" s="157">
        <v>1248.9008124708862</v>
      </c>
      <c r="G193" s="157">
        <v>1243.6270101759501</v>
      </c>
      <c r="H193" s="157">
        <v>1236.001936832087</v>
      </c>
      <c r="I193" s="157">
        <v>1228.1836700697331</v>
      </c>
      <c r="J193" s="157">
        <v>1221.2059235303093</v>
      </c>
      <c r="K193" s="157">
        <v>1215.9772521014743</v>
      </c>
      <c r="L193" s="157">
        <v>1210.0116304444216</v>
      </c>
      <c r="M193" s="157">
        <v>1202.3156223305498</v>
      </c>
      <c r="N193" s="157">
        <v>1194.0584722327856</v>
      </c>
      <c r="O193" s="157">
        <v>1183.9137622738187</v>
      </c>
      <c r="P193" s="157">
        <v>1173.3749520213055</v>
      </c>
      <c r="Q193" s="157">
        <v>1164.3563142069686</v>
      </c>
    </row>
    <row r="194" spans="1:17" ht="11.45" customHeight="1" x14ac:dyDescent="0.45">
      <c r="A194" s="132" t="s">
        <v>239</v>
      </c>
      <c r="B194" s="158">
        <v>1424.8737890693271</v>
      </c>
      <c r="C194" s="158">
        <v>1368.8634299346772</v>
      </c>
      <c r="D194" s="158">
        <v>1335.794917309837</v>
      </c>
      <c r="E194" s="158">
        <v>1313.6261129368092</v>
      </c>
      <c r="F194" s="158">
        <v>1298.3363263743522</v>
      </c>
      <c r="G194" s="158">
        <v>1291.486497834728</v>
      </c>
      <c r="H194" s="158">
        <v>1287.0028608363175</v>
      </c>
      <c r="I194" s="158">
        <v>1283.1687004473702</v>
      </c>
      <c r="J194" s="158">
        <v>1279.2279602190295</v>
      </c>
      <c r="K194" s="158">
        <v>1275.899010255516</v>
      </c>
      <c r="L194" s="158">
        <v>1269.6909067614426</v>
      </c>
      <c r="M194" s="158">
        <v>1263.6987906568352</v>
      </c>
      <c r="N194" s="158">
        <v>1257.2828630003596</v>
      </c>
      <c r="O194" s="158">
        <v>1249.8050916802588</v>
      </c>
      <c r="P194" s="158">
        <v>1243.0073044505727</v>
      </c>
      <c r="Q194" s="158">
        <v>1235.602844075594</v>
      </c>
    </row>
    <row r="196" spans="1:17" ht="11.45" customHeight="1" x14ac:dyDescent="0.45">
      <c r="A196" s="122" t="s">
        <v>249</v>
      </c>
      <c r="B196" s="147"/>
      <c r="C196" s="147"/>
      <c r="D196" s="147"/>
      <c r="E196" s="147"/>
      <c r="F196" s="147"/>
      <c r="G196" s="147"/>
      <c r="H196" s="147"/>
      <c r="I196" s="147"/>
      <c r="J196" s="147"/>
      <c r="K196" s="147"/>
      <c r="L196" s="147"/>
      <c r="M196" s="147"/>
      <c r="N196" s="147"/>
      <c r="O196" s="147"/>
      <c r="P196" s="147"/>
      <c r="Q196" s="147"/>
    </row>
    <row r="197" spans="1:17" ht="11.45" customHeight="1" x14ac:dyDescent="0.45">
      <c r="A197" s="124" t="s">
        <v>226</v>
      </c>
      <c r="B197" s="148"/>
      <c r="C197" s="148"/>
      <c r="D197" s="148"/>
      <c r="E197" s="148"/>
      <c r="F197" s="148"/>
      <c r="G197" s="148"/>
      <c r="H197" s="148"/>
      <c r="I197" s="148"/>
      <c r="J197" s="148"/>
      <c r="K197" s="148"/>
      <c r="L197" s="148"/>
      <c r="M197" s="148"/>
      <c r="N197" s="148"/>
      <c r="O197" s="148"/>
      <c r="P197" s="148"/>
      <c r="Q197" s="148"/>
    </row>
    <row r="198" spans="1:17" ht="11.45" customHeight="1" x14ac:dyDescent="0.45">
      <c r="A198" s="126" t="s">
        <v>227</v>
      </c>
      <c r="B198" s="149">
        <f>IF([1]TrRoad_act!B86=0,"",[1]TrRoad_emi!B56/'JRC-IDEES EU28 - TrRoad_tech'!B171)</f>
        <v>1.0800676948300265</v>
      </c>
      <c r="C198" s="149">
        <f>IF([1]TrRoad_act!C86=0,"",[1]TrRoad_emi!C56/'JRC-IDEES EU28 - TrRoad_tech'!C171)</f>
        <v>1.082789510546684</v>
      </c>
      <c r="D198" s="149">
        <f>IF([1]TrRoad_act!D86=0,"",[1]TrRoad_emi!D56/'JRC-IDEES EU28 - TrRoad_tech'!D171)</f>
        <v>1.0853488021309139</v>
      </c>
      <c r="E198" s="149">
        <f>IF([1]TrRoad_act!E86=0,"",[1]TrRoad_emi!E56/'JRC-IDEES EU28 - TrRoad_tech'!E171)</f>
        <v>1.0872678667165034</v>
      </c>
      <c r="F198" s="149">
        <f>IF([1]TrRoad_act!F86=0,"",[1]TrRoad_emi!F56/'JRC-IDEES EU28 - TrRoad_tech'!F171)</f>
        <v>1.086022576551509</v>
      </c>
      <c r="G198" s="149">
        <f>IF([1]TrRoad_act!G86=0,"",[1]TrRoad_emi!G56/'JRC-IDEES EU28 - TrRoad_tech'!G171)</f>
        <v>1.0872506726327495</v>
      </c>
      <c r="H198" s="149">
        <f>IF([1]TrRoad_act!H86=0,"",[1]TrRoad_emi!H56/'JRC-IDEES EU28 - TrRoad_tech'!H171)</f>
        <v>1.0872611437913124</v>
      </c>
      <c r="I198" s="149">
        <f>IF([1]TrRoad_act!I86=0,"",[1]TrRoad_emi!I56/'JRC-IDEES EU28 - TrRoad_tech'!I171)</f>
        <v>1.0861930210984285</v>
      </c>
      <c r="J198" s="149">
        <f>IF([1]TrRoad_act!J86=0,"",[1]TrRoad_emi!J56/'JRC-IDEES EU28 - TrRoad_tech'!J171)</f>
        <v>1.0850814210923896</v>
      </c>
      <c r="K198" s="149">
        <f>IF([1]TrRoad_act!K86=0,"",[1]TrRoad_emi!K56/'JRC-IDEES EU28 - TrRoad_tech'!K171)</f>
        <v>1.092585080191067</v>
      </c>
      <c r="L198" s="149">
        <f>IF([1]TrRoad_act!L86=0,"",[1]TrRoad_emi!L56/'JRC-IDEES EU28 - TrRoad_tech'!L171)</f>
        <v>1.0965167061170273</v>
      </c>
      <c r="M198" s="149">
        <f>IF([1]TrRoad_act!M86=0,"",[1]TrRoad_emi!M56/'JRC-IDEES EU28 - TrRoad_tech'!M171)</f>
        <v>1.1046189654012812</v>
      </c>
      <c r="N198" s="149">
        <f>IF([1]TrRoad_act!N86=0,"",[1]TrRoad_emi!N56/'JRC-IDEES EU28 - TrRoad_tech'!N171)</f>
        <v>1.1085053508296798</v>
      </c>
      <c r="O198" s="149">
        <f>IF([1]TrRoad_act!O86=0,"",[1]TrRoad_emi!O56/'JRC-IDEES EU28 - TrRoad_tech'!O171)</f>
        <v>1.1154999311805693</v>
      </c>
      <c r="P198" s="149">
        <f>IF([1]TrRoad_act!P86=0,"",[1]TrRoad_emi!P56/'JRC-IDEES EU28 - TrRoad_tech'!P171)</f>
        <v>1.1261056587646525</v>
      </c>
      <c r="Q198" s="149">
        <f>IF([1]TrRoad_act!Q86=0,"",[1]TrRoad_emi!Q56/'JRC-IDEES EU28 - TrRoad_tech'!Q171)</f>
        <v>1.1378044191540166</v>
      </c>
    </row>
    <row r="199" spans="1:17" ht="11.45" customHeight="1" x14ac:dyDescent="0.45">
      <c r="A199" s="128" t="s">
        <v>86</v>
      </c>
      <c r="B199" s="150">
        <f>IF([1]TrRoad_act!B87=0,"",[1]TrRoad_emi!B57/'JRC-IDEES EU28 - TrRoad_tech'!B172)</f>
        <v>1.1010527488498505</v>
      </c>
      <c r="C199" s="150">
        <f>IF([1]TrRoad_act!C87=0,"",[1]TrRoad_emi!C57/'JRC-IDEES EU28 - TrRoad_tech'!C172)</f>
        <v>1.0921259599288864</v>
      </c>
      <c r="D199" s="150">
        <f>IF([1]TrRoad_act!D87=0,"",[1]TrRoad_emi!D57/'JRC-IDEES EU28 - TrRoad_tech'!D172)</f>
        <v>1.0982484393720109</v>
      </c>
      <c r="E199" s="150">
        <f>IF([1]TrRoad_act!E87=0,"",[1]TrRoad_emi!E57/'JRC-IDEES EU28 - TrRoad_tech'!E172)</f>
        <v>1.099814221068186</v>
      </c>
      <c r="F199" s="150">
        <f>IF([1]TrRoad_act!F87=0,"",[1]TrRoad_emi!F57/'JRC-IDEES EU28 - TrRoad_tech'!F172)</f>
        <v>1.0945162825528016</v>
      </c>
      <c r="G199" s="150">
        <f>IF([1]TrRoad_act!G87=0,"",[1]TrRoad_emi!G57/'JRC-IDEES EU28 - TrRoad_tech'!G172)</f>
        <v>1.0996574695288264</v>
      </c>
      <c r="H199" s="150">
        <f>IF([1]TrRoad_act!H87=0,"",[1]TrRoad_emi!H57/'JRC-IDEES EU28 - TrRoad_tech'!H172)</f>
        <v>1.1064991954912817</v>
      </c>
      <c r="I199" s="150">
        <f>IF([1]TrRoad_act!I87=0,"",[1]TrRoad_emi!I57/'JRC-IDEES EU28 - TrRoad_tech'!I172)</f>
        <v>1.1035609924872338</v>
      </c>
      <c r="J199" s="150">
        <f>IF([1]TrRoad_act!J87=0,"",[1]TrRoad_emi!J57/'JRC-IDEES EU28 - TrRoad_tech'!J172)</f>
        <v>1.0890606698914993</v>
      </c>
      <c r="K199" s="150">
        <f>IF([1]TrRoad_act!K87=0,"",[1]TrRoad_emi!K57/'JRC-IDEES EU28 - TrRoad_tech'!K172)</f>
        <v>1.0787202162973626</v>
      </c>
      <c r="L199" s="150">
        <f>IF([1]TrRoad_act!L87=0,"",[1]TrRoad_emi!L57/'JRC-IDEES EU28 - TrRoad_tech'!L172)</f>
        <v>1.0681468466912531</v>
      </c>
      <c r="M199" s="150">
        <f>IF([1]TrRoad_act!M87=0,"",[1]TrRoad_emi!M57/'JRC-IDEES EU28 - TrRoad_tech'!M172)</f>
        <v>1.0681513489981391</v>
      </c>
      <c r="N199" s="150">
        <f>IF([1]TrRoad_act!N87=0,"",[1]TrRoad_emi!N57/'JRC-IDEES EU28 - TrRoad_tech'!N172)</f>
        <v>1.0675772870835019</v>
      </c>
      <c r="O199" s="150">
        <f>IF([1]TrRoad_act!O87=0,"",[1]TrRoad_emi!O57/'JRC-IDEES EU28 - TrRoad_tech'!O172)</f>
        <v>1.0796602043529073</v>
      </c>
      <c r="P199" s="150">
        <f>IF([1]TrRoad_act!P87=0,"",[1]TrRoad_emi!P57/'JRC-IDEES EU28 - TrRoad_tech'!P172)</f>
        <v>1.0915150646352811</v>
      </c>
      <c r="Q199" s="150">
        <f>IF([1]TrRoad_act!Q87=0,"",[1]TrRoad_emi!Q57/'JRC-IDEES EU28 - TrRoad_tech'!Q172)</f>
        <v>1.1067588374476143</v>
      </c>
    </row>
    <row r="200" spans="1:17" ht="11.45" customHeight="1" x14ac:dyDescent="0.45">
      <c r="A200" s="130" t="s">
        <v>228</v>
      </c>
      <c r="B200" s="151">
        <f>IF([1]TrRoad_act!B88=0,"",[1]TrRoad_emi!B58/'JRC-IDEES EU28 - TrRoad_tech'!B173)</f>
        <v>1.1140251364593783</v>
      </c>
      <c r="C200" s="151">
        <f>IF([1]TrRoad_act!C88=0,"",[1]TrRoad_emi!C58/'JRC-IDEES EU28 - TrRoad_tech'!C173)</f>
        <v>1.1065063577036744</v>
      </c>
      <c r="D200" s="151">
        <f>IF([1]TrRoad_act!D88=0,"",[1]TrRoad_emi!D58/'JRC-IDEES EU28 - TrRoad_tech'!D173)</f>
        <v>1.1159294651873706</v>
      </c>
      <c r="E200" s="151">
        <f>IF([1]TrRoad_act!E88=0,"",[1]TrRoad_emi!E58/'JRC-IDEES EU28 - TrRoad_tech'!E173)</f>
        <v>1.1201692201083069</v>
      </c>
      <c r="F200" s="151">
        <f>IF([1]TrRoad_act!F88=0,"",[1]TrRoad_emi!F58/'JRC-IDEES EU28 - TrRoad_tech'!F173)</f>
        <v>1.1246246808168268</v>
      </c>
      <c r="G200" s="151">
        <f>IF([1]TrRoad_act!G88=0,"",[1]TrRoad_emi!G58/'JRC-IDEES EU28 - TrRoad_tech'!G173)</f>
        <v>1.1291559432774301</v>
      </c>
      <c r="H200" s="151">
        <f>IF([1]TrRoad_act!H88=0,"",[1]TrRoad_emi!H58/'JRC-IDEES EU28 - TrRoad_tech'!H173)</f>
        <v>1.1428225410748463</v>
      </c>
      <c r="I200" s="151">
        <f>IF([1]TrRoad_act!I88=0,"",[1]TrRoad_emi!I58/'JRC-IDEES EU28 - TrRoad_tech'!I173)</f>
        <v>1.1433842697581995</v>
      </c>
      <c r="J200" s="151">
        <f>IF([1]TrRoad_act!J88=0,"",[1]TrRoad_emi!J58/'JRC-IDEES EU28 - TrRoad_tech'!J173)</f>
        <v>1.1249618781357604</v>
      </c>
      <c r="K200" s="151">
        <f>IF([1]TrRoad_act!K88=0,"",[1]TrRoad_emi!K58/'JRC-IDEES EU28 - TrRoad_tech'!K173)</f>
        <v>1.1079474863125289</v>
      </c>
      <c r="L200" s="151">
        <f>IF([1]TrRoad_act!L88=0,"",[1]TrRoad_emi!L58/'JRC-IDEES EU28 - TrRoad_tech'!L173)</f>
        <v>1.0976523210497058</v>
      </c>
      <c r="M200" s="151">
        <f>IF([1]TrRoad_act!M88=0,"",[1]TrRoad_emi!M58/'JRC-IDEES EU28 - TrRoad_tech'!M173)</f>
        <v>1.0989389402792924</v>
      </c>
      <c r="N200" s="151">
        <f>IF([1]TrRoad_act!N88=0,"",[1]TrRoad_emi!N58/'JRC-IDEES EU28 - TrRoad_tech'!N173)</f>
        <v>1.1011411171911551</v>
      </c>
      <c r="O200" s="151">
        <f>IF([1]TrRoad_act!O88=0,"",[1]TrRoad_emi!O58/'JRC-IDEES EU28 - TrRoad_tech'!O173)</f>
        <v>1.1034971077509661</v>
      </c>
      <c r="P200" s="151">
        <f>IF([1]TrRoad_act!P88=0,"",[1]TrRoad_emi!P58/'JRC-IDEES EU28 - TrRoad_tech'!P173)</f>
        <v>1.1154299798306431</v>
      </c>
      <c r="Q200" s="151">
        <f>IF([1]TrRoad_act!Q88=0,"",[1]TrRoad_emi!Q58/'JRC-IDEES EU28 - TrRoad_tech'!Q173)</f>
        <v>1.1189270098905604</v>
      </c>
    </row>
    <row r="201" spans="1:17" ht="11.45" customHeight="1" x14ac:dyDescent="0.45">
      <c r="A201" s="130" t="s">
        <v>229</v>
      </c>
      <c r="B201" s="151">
        <f>IF([1]TrRoad_act!B89=0,"",[1]TrRoad_emi!B59/'JRC-IDEES EU28 - TrRoad_tech'!B174)</f>
        <v>1.1343044326767386</v>
      </c>
      <c r="C201" s="151">
        <f>IF([1]TrRoad_act!C89=0,"",[1]TrRoad_emi!C59/'JRC-IDEES EU28 - TrRoad_tech'!C174)</f>
        <v>1.1218945122251476</v>
      </c>
      <c r="D201" s="151">
        <f>IF([1]TrRoad_act!D89=0,"",[1]TrRoad_emi!D59/'JRC-IDEES EU28 - TrRoad_tech'!D174)</f>
        <v>1.127647513042598</v>
      </c>
      <c r="E201" s="151">
        <f>IF([1]TrRoad_act!E89=0,"",[1]TrRoad_emi!E59/'JRC-IDEES EU28 - TrRoad_tech'!E174)</f>
        <v>1.1309629902327356</v>
      </c>
      <c r="F201" s="151">
        <f>IF([1]TrRoad_act!F89=0,"",[1]TrRoad_emi!F59/'JRC-IDEES EU28 - TrRoad_tech'!F174)</f>
        <v>1.1216432519922355</v>
      </c>
      <c r="G201" s="151">
        <f>IF([1]TrRoad_act!G89=0,"",[1]TrRoad_emi!G59/'JRC-IDEES EU28 - TrRoad_tech'!G174)</f>
        <v>1.1277238035901656</v>
      </c>
      <c r="H201" s="151">
        <f>IF([1]TrRoad_act!H89=0,"",[1]TrRoad_emi!H59/'JRC-IDEES EU28 - TrRoad_tech'!H174)</f>
        <v>1.1336939179010586</v>
      </c>
      <c r="I201" s="151">
        <f>IF([1]TrRoad_act!I89=0,"",[1]TrRoad_emi!I59/'JRC-IDEES EU28 - TrRoad_tech'!I174)</f>
        <v>1.1259933787732841</v>
      </c>
      <c r="J201" s="151">
        <f>IF([1]TrRoad_act!J89=0,"",[1]TrRoad_emi!J59/'JRC-IDEES EU28 - TrRoad_tech'!J174)</f>
        <v>1.111942269785499</v>
      </c>
      <c r="K201" s="151">
        <f>IF([1]TrRoad_act!K89=0,"",[1]TrRoad_emi!K59/'JRC-IDEES EU28 - TrRoad_tech'!K174)</f>
        <v>1.0942427277998581</v>
      </c>
      <c r="L201" s="151">
        <f>IF([1]TrRoad_act!L89=0,"",[1]TrRoad_emi!L59/'JRC-IDEES EU28 - TrRoad_tech'!L174)</f>
        <v>1.0990967696096843</v>
      </c>
      <c r="M201" s="151">
        <f>IF([1]TrRoad_act!M89=0,"",[1]TrRoad_emi!M59/'JRC-IDEES EU28 - TrRoad_tech'!M174)</f>
        <v>1.1004557883319837</v>
      </c>
      <c r="N201" s="151">
        <f>IF([1]TrRoad_act!N89=0,"",[1]TrRoad_emi!N59/'JRC-IDEES EU28 - TrRoad_tech'!N174)</f>
        <v>1.0935973957399274</v>
      </c>
      <c r="O201" s="151">
        <f>IF([1]TrRoad_act!O89=0,"",[1]TrRoad_emi!O59/'JRC-IDEES EU28 - TrRoad_tech'!O174)</f>
        <v>1.1047316986115567</v>
      </c>
      <c r="P201" s="151">
        <f>IF([1]TrRoad_act!P89=0,"",[1]TrRoad_emi!P59/'JRC-IDEES EU28 - TrRoad_tech'!P174)</f>
        <v>1.1164165356728739</v>
      </c>
      <c r="Q201" s="151">
        <f>IF([1]TrRoad_act!Q89=0,"",[1]TrRoad_emi!Q59/'JRC-IDEES EU28 - TrRoad_tech'!Q174)</f>
        <v>1.1373742316095345</v>
      </c>
    </row>
    <row r="202" spans="1:17" ht="11.45" customHeight="1" x14ac:dyDescent="0.45">
      <c r="A202" s="130" t="s">
        <v>230</v>
      </c>
      <c r="B202" s="151">
        <f>IF([1]TrRoad_act!B90=0,"",[1]TrRoad_emi!B60/'JRC-IDEES EU28 - TrRoad_tech'!B175)</f>
        <v>1.1175127369901281</v>
      </c>
      <c r="C202" s="151">
        <f>IF([1]TrRoad_act!C90=0,"",[1]TrRoad_emi!C60/'JRC-IDEES EU28 - TrRoad_tech'!C175)</f>
        <v>1.1199331502355581</v>
      </c>
      <c r="D202" s="151">
        <f>IF([1]TrRoad_act!D90=0,"",[1]TrRoad_emi!D60/'JRC-IDEES EU28 - TrRoad_tech'!D175)</f>
        <v>1.1298411401812816</v>
      </c>
      <c r="E202" s="151">
        <f>IF([1]TrRoad_act!E90=0,"",[1]TrRoad_emi!E60/'JRC-IDEES EU28 - TrRoad_tech'!E175)</f>
        <v>1.1142868014158791</v>
      </c>
      <c r="F202" s="151">
        <f>IF([1]TrRoad_act!F90=0,"",[1]TrRoad_emi!F60/'JRC-IDEES EU28 - TrRoad_tech'!F175)</f>
        <v>1.1141383824634137</v>
      </c>
      <c r="G202" s="151">
        <f>IF([1]TrRoad_act!G90=0,"",[1]TrRoad_emi!G60/'JRC-IDEES EU28 - TrRoad_tech'!G175)</f>
        <v>1.14463401364189</v>
      </c>
      <c r="H202" s="151">
        <f>IF([1]TrRoad_act!H90=0,"",[1]TrRoad_emi!H60/'JRC-IDEES EU28 - TrRoad_tech'!H175)</f>
        <v>1.1487816216286093</v>
      </c>
      <c r="I202" s="151">
        <f>IF([1]TrRoad_act!I90=0,"",[1]TrRoad_emi!I60/'JRC-IDEES EU28 - TrRoad_tech'!I175)</f>
        <v>1.1027065351284915</v>
      </c>
      <c r="J202" s="151">
        <f>IF([1]TrRoad_act!J90=0,"",[1]TrRoad_emi!J60/'JRC-IDEES EU28 - TrRoad_tech'!J175)</f>
        <v>1.1151979857976106</v>
      </c>
      <c r="K202" s="151">
        <f>IF([1]TrRoad_act!K90=0,"",[1]TrRoad_emi!K60/'JRC-IDEES EU28 - TrRoad_tech'!K175)</f>
        <v>1.120965610106917</v>
      </c>
      <c r="L202" s="151">
        <f>IF([1]TrRoad_act!L90=0,"",[1]TrRoad_emi!L60/'JRC-IDEES EU28 - TrRoad_tech'!L175)</f>
        <v>1.0971230179054789</v>
      </c>
      <c r="M202" s="151">
        <f>IF([1]TrRoad_act!M90=0,"",[1]TrRoad_emi!M60/'JRC-IDEES EU28 - TrRoad_tech'!M175)</f>
        <v>1.1686528516450856</v>
      </c>
      <c r="N202" s="151">
        <f>IF([1]TrRoad_act!N90=0,"",[1]TrRoad_emi!N60/'JRC-IDEES EU28 - TrRoad_tech'!N175)</f>
        <v>1.1712814586171465</v>
      </c>
      <c r="O202" s="151">
        <f>IF([1]TrRoad_act!O90=0,"",[1]TrRoad_emi!O60/'JRC-IDEES EU28 - TrRoad_tech'!O175)</f>
        <v>1.1968808527506258</v>
      </c>
      <c r="P202" s="151">
        <f>IF([1]TrRoad_act!P90=0,"",[1]TrRoad_emi!P60/'JRC-IDEES EU28 - TrRoad_tech'!P175)</f>
        <v>1.1875450000946952</v>
      </c>
      <c r="Q202" s="151">
        <f>IF([1]TrRoad_act!Q90=0,"",[1]TrRoad_emi!Q60/'JRC-IDEES EU28 - TrRoad_tech'!Q175)</f>
        <v>1.1735695597630458</v>
      </c>
    </row>
    <row r="203" spans="1:17" ht="11.45" customHeight="1" x14ac:dyDescent="0.45">
      <c r="A203" s="130" t="s">
        <v>231</v>
      </c>
      <c r="B203" s="151">
        <f>IF([1]TrRoad_act!B91=0,"",[1]TrRoad_emi!B61/'JRC-IDEES EU28 - TrRoad_tech'!B176)</f>
        <v>1.0999544163144555</v>
      </c>
      <c r="C203" s="151">
        <f>IF([1]TrRoad_act!C91=0,"",[1]TrRoad_emi!C61/'JRC-IDEES EU28 - TrRoad_tech'!C176)</f>
        <v>1.1084285567049554</v>
      </c>
      <c r="D203" s="151">
        <f>IF([1]TrRoad_act!D91=0,"",[1]TrRoad_emi!D61/'JRC-IDEES EU28 - TrRoad_tech'!D176)</f>
        <v>1.1053855058778574</v>
      </c>
      <c r="E203" s="151">
        <f>IF([1]TrRoad_act!E91=0,"",[1]TrRoad_emi!E61/'JRC-IDEES EU28 - TrRoad_tech'!E176)</f>
        <v>1.1076519969541005</v>
      </c>
      <c r="F203" s="151">
        <f>IF([1]TrRoad_act!F91=0,"",[1]TrRoad_emi!F61/'JRC-IDEES EU28 - TrRoad_tech'!F176)</f>
        <v>1.1138109946360282</v>
      </c>
      <c r="G203" s="151">
        <f>IF([1]TrRoad_act!G91=0,"",[1]TrRoad_emi!G61/'JRC-IDEES EU28 - TrRoad_tech'!G176)</f>
        <v>1.1241779720165044</v>
      </c>
      <c r="H203" s="151">
        <f>IF([1]TrRoad_act!H91=0,"",[1]TrRoad_emi!H61/'JRC-IDEES EU28 - TrRoad_tech'!H176)</f>
        <v>1.1216018694792069</v>
      </c>
      <c r="I203" s="151">
        <f>IF([1]TrRoad_act!I91=0,"",[1]TrRoad_emi!I61/'JRC-IDEES EU28 - TrRoad_tech'!I176)</f>
        <v>1.1450696612923839</v>
      </c>
      <c r="J203" s="151">
        <f>IF([1]TrRoad_act!J91=0,"",[1]TrRoad_emi!J61/'JRC-IDEES EU28 - TrRoad_tech'!J176)</f>
        <v>1.1258378152370101</v>
      </c>
      <c r="K203" s="151">
        <f>IF([1]TrRoad_act!K91=0,"",[1]TrRoad_emi!K61/'JRC-IDEES EU28 - TrRoad_tech'!K176)</f>
        <v>1.1364540197182775</v>
      </c>
      <c r="L203" s="151">
        <f>IF([1]TrRoad_act!L91=0,"",[1]TrRoad_emi!L61/'JRC-IDEES EU28 - TrRoad_tech'!L176)</f>
        <v>1.1375429125664822</v>
      </c>
      <c r="M203" s="151">
        <f>IF([1]TrRoad_act!M91=0,"",[1]TrRoad_emi!M61/'JRC-IDEES EU28 - TrRoad_tech'!M176)</f>
        <v>1.1359859805243997</v>
      </c>
      <c r="N203" s="151">
        <f>IF([1]TrRoad_act!N91=0,"",[1]TrRoad_emi!N61/'JRC-IDEES EU28 - TrRoad_tech'!N176)</f>
        <v>1.1277646130257988</v>
      </c>
      <c r="O203" s="151">
        <f>IF([1]TrRoad_act!O91=0,"",[1]TrRoad_emi!O61/'JRC-IDEES EU28 - TrRoad_tech'!O176)</f>
        <v>1.1260577363294282</v>
      </c>
      <c r="P203" s="151">
        <f>IF([1]TrRoad_act!P91=0,"",[1]TrRoad_emi!P61/'JRC-IDEES EU28 - TrRoad_tech'!P176)</f>
        <v>1.1337448955602802</v>
      </c>
      <c r="Q203" s="151">
        <f>IF([1]TrRoad_act!Q91=0,"",[1]TrRoad_emi!Q61/'JRC-IDEES EU28 - TrRoad_tech'!Q176)</f>
        <v>1.1515812847362965</v>
      </c>
    </row>
    <row r="204" spans="1:17" ht="11.45" customHeight="1" x14ac:dyDescent="0.45">
      <c r="A204" s="130" t="s">
        <v>232</v>
      </c>
      <c r="B204" s="151" t="str">
        <f>IF([1]TrRoad_act!B92=0,"",[1]TrRoad_emi!B62/'JRC-IDEES EU28 - TrRoad_tech'!B177)</f>
        <v/>
      </c>
      <c r="C204" s="151" t="str">
        <f>IF([1]TrRoad_act!C92=0,"",[1]TrRoad_emi!C62/'JRC-IDEES EU28 - TrRoad_tech'!C177)</f>
        <v/>
      </c>
      <c r="D204" s="151" t="str">
        <f>IF([1]TrRoad_act!D92=0,"",[1]TrRoad_emi!D62/'JRC-IDEES EU28 - TrRoad_tech'!D177)</f>
        <v/>
      </c>
      <c r="E204" s="151" t="str">
        <f>IF([1]TrRoad_act!E92=0,"",[1]TrRoad_emi!E62/'JRC-IDEES EU28 - TrRoad_tech'!E177)</f>
        <v/>
      </c>
      <c r="F204" s="151" t="str">
        <f>IF([1]TrRoad_act!F92=0,"",[1]TrRoad_emi!F62/'JRC-IDEES EU28 - TrRoad_tech'!F177)</f>
        <v/>
      </c>
      <c r="G204" s="151" t="str">
        <f>IF([1]TrRoad_act!G92=0,"",[1]TrRoad_emi!G62/'JRC-IDEES EU28 - TrRoad_tech'!G177)</f>
        <v/>
      </c>
      <c r="H204" s="151" t="str">
        <f>IF([1]TrRoad_act!H92=0,"",[1]TrRoad_emi!H62/'JRC-IDEES EU28 - TrRoad_tech'!H177)</f>
        <v/>
      </c>
      <c r="I204" s="151" t="str">
        <f>IF([1]TrRoad_act!I92=0,"",[1]TrRoad_emi!I62/'JRC-IDEES EU28 - TrRoad_tech'!I177)</f>
        <v/>
      </c>
      <c r="J204" s="151">
        <f>IF([1]TrRoad_act!J92=0,"",[1]TrRoad_emi!J62/'JRC-IDEES EU28 - TrRoad_tech'!J177)</f>
        <v>1.0349474600506861</v>
      </c>
      <c r="K204" s="151">
        <f>IF([1]TrRoad_act!K92=0,"",[1]TrRoad_emi!K62/'JRC-IDEES EU28 - TrRoad_tech'!K177)</f>
        <v>1.0874588265176004</v>
      </c>
      <c r="L204" s="151">
        <f>IF([1]TrRoad_act!L92=0,"",[1]TrRoad_emi!L62/'JRC-IDEES EU28 - TrRoad_tech'!L177)</f>
        <v>1.1934572854754995</v>
      </c>
      <c r="M204" s="151">
        <f>IF([1]TrRoad_act!M92=0,"",[1]TrRoad_emi!M62/'JRC-IDEES EU28 - TrRoad_tech'!M177)</f>
        <v>1.1689936726739549</v>
      </c>
      <c r="N204" s="151">
        <f>IF([1]TrRoad_act!N92=0,"",[1]TrRoad_emi!N62/'JRC-IDEES EU28 - TrRoad_tech'!N177)</f>
        <v>1.5021400171044417</v>
      </c>
      <c r="O204" s="151">
        <f>IF([1]TrRoad_act!O92=0,"",[1]TrRoad_emi!O62/'JRC-IDEES EU28 - TrRoad_tech'!O177)</f>
        <v>1.2358030680298866</v>
      </c>
      <c r="P204" s="151">
        <f>IF([1]TrRoad_act!P92=0,"",[1]TrRoad_emi!P62/'JRC-IDEES EU28 - TrRoad_tech'!P177)</f>
        <v>1.2055576259581791</v>
      </c>
      <c r="Q204" s="151">
        <f>IF([1]TrRoad_act!Q92=0,"",[1]TrRoad_emi!Q62/'JRC-IDEES EU28 - TrRoad_tech'!Q177)</f>
        <v>1.2180658362778942</v>
      </c>
    </row>
    <row r="205" spans="1:17" ht="11.45" customHeight="1" x14ac:dyDescent="0.45">
      <c r="A205" s="130" t="s">
        <v>233</v>
      </c>
      <c r="B205" s="151" t="str">
        <f>""</f>
        <v/>
      </c>
      <c r="C205" s="151" t="str">
        <f>""</f>
        <v/>
      </c>
      <c r="D205" s="151" t="str">
        <f>""</f>
        <v/>
      </c>
      <c r="E205" s="151" t="str">
        <f>""</f>
        <v/>
      </c>
      <c r="F205" s="151" t="str">
        <f>""</f>
        <v/>
      </c>
      <c r="G205" s="151" t="str">
        <f>""</f>
        <v/>
      </c>
      <c r="H205" s="151" t="str">
        <f>""</f>
        <v/>
      </c>
      <c r="I205" s="151" t="str">
        <f>""</f>
        <v/>
      </c>
      <c r="J205" s="151" t="str">
        <f>""</f>
        <v/>
      </c>
      <c r="K205" s="151" t="str">
        <f>""</f>
        <v/>
      </c>
      <c r="L205" s="151" t="str">
        <f>""</f>
        <v/>
      </c>
      <c r="M205" s="151" t="str">
        <f>""</f>
        <v/>
      </c>
      <c r="N205" s="151" t="str">
        <f>""</f>
        <v/>
      </c>
      <c r="O205" s="151" t="str">
        <f>""</f>
        <v/>
      </c>
      <c r="P205" s="151" t="str">
        <f>""</f>
        <v/>
      </c>
      <c r="Q205" s="151" t="str">
        <f>""</f>
        <v/>
      </c>
    </row>
    <row r="206" spans="1:17" ht="11.45" customHeight="1" x14ac:dyDescent="0.45">
      <c r="A206" s="128" t="s">
        <v>234</v>
      </c>
      <c r="B206" s="150">
        <f>IF([1]TrRoad_act!B94=0,"",[1]TrRoad_emi!B64/'JRC-IDEES EU28 - TrRoad_tech'!B179)</f>
        <v>1.1112758386770418</v>
      </c>
      <c r="C206" s="150">
        <f>IF([1]TrRoad_act!C94=0,"",[1]TrRoad_emi!C64/'JRC-IDEES EU28 - TrRoad_tech'!C179)</f>
        <v>1.1092194483415418</v>
      </c>
      <c r="D206" s="150">
        <f>IF([1]TrRoad_act!D94=0,"",[1]TrRoad_emi!D64/'JRC-IDEES EU28 - TrRoad_tech'!D179)</f>
        <v>1.1056440176211715</v>
      </c>
      <c r="E206" s="150">
        <f>IF([1]TrRoad_act!E94=0,"",[1]TrRoad_emi!E64/'JRC-IDEES EU28 - TrRoad_tech'!E179)</f>
        <v>1.1160348380020604</v>
      </c>
      <c r="F206" s="150">
        <f>IF([1]TrRoad_act!F94=0,"",[1]TrRoad_emi!F64/'JRC-IDEES EU28 - TrRoad_tech'!F179)</f>
        <v>1.1115383652402155</v>
      </c>
      <c r="G206" s="150">
        <f>IF([1]TrRoad_act!G94=0,"",[1]TrRoad_emi!G64/'JRC-IDEES EU28 - TrRoad_tech'!G179)</f>
        <v>1.1116485753814518</v>
      </c>
      <c r="H206" s="150">
        <f>IF([1]TrRoad_act!H94=0,"",[1]TrRoad_emi!H64/'JRC-IDEES EU28 - TrRoad_tech'!H179)</f>
        <v>1.1048706175681338</v>
      </c>
      <c r="I206" s="150">
        <f>IF([1]TrRoad_act!I94=0,"",[1]TrRoad_emi!I64/'JRC-IDEES EU28 - TrRoad_tech'!I179)</f>
        <v>1.0952900249643156</v>
      </c>
      <c r="J206" s="150">
        <f>IF([1]TrRoad_act!J94=0,"",[1]TrRoad_emi!J64/'JRC-IDEES EU28 - TrRoad_tech'!J179)</f>
        <v>1.0897102495641</v>
      </c>
      <c r="K206" s="150">
        <f>IF([1]TrRoad_act!K94=0,"",[1]TrRoad_emi!K64/'JRC-IDEES EU28 - TrRoad_tech'!K179)</f>
        <v>1.0850077623931702</v>
      </c>
      <c r="L206" s="150">
        <f>IF([1]TrRoad_act!L94=0,"",[1]TrRoad_emi!L64/'JRC-IDEES EU28 - TrRoad_tech'!L179)</f>
        <v>1.0882395615664271</v>
      </c>
      <c r="M206" s="150">
        <f>IF([1]TrRoad_act!M94=0,"",[1]TrRoad_emi!M64/'JRC-IDEES EU28 - TrRoad_tech'!M179)</f>
        <v>1.0860165773263262</v>
      </c>
      <c r="N206" s="150">
        <f>IF([1]TrRoad_act!N94=0,"",[1]TrRoad_emi!N64/'JRC-IDEES EU28 - TrRoad_tech'!N179)</f>
        <v>1.0801078706145322</v>
      </c>
      <c r="O206" s="150">
        <f>IF([1]TrRoad_act!O94=0,"",[1]TrRoad_emi!O64/'JRC-IDEES EU28 - TrRoad_tech'!O179)</f>
        <v>1.1041894484897941</v>
      </c>
      <c r="P206" s="150">
        <f>IF([1]TrRoad_act!P94=0,"",[1]TrRoad_emi!P64/'JRC-IDEES EU28 - TrRoad_tech'!P179)</f>
        <v>1.0920328804580315</v>
      </c>
      <c r="Q206" s="150">
        <f>IF([1]TrRoad_act!Q94=0,"",[1]TrRoad_emi!Q64/'JRC-IDEES EU28 - TrRoad_tech'!Q179)</f>
        <v>1.1203436203172241</v>
      </c>
    </row>
    <row r="207" spans="1:17" ht="11.45" customHeight="1" x14ac:dyDescent="0.45">
      <c r="A207" s="130" t="s">
        <v>228</v>
      </c>
      <c r="B207" s="151">
        <f>IF([1]TrRoad_act!B95=0,"",[1]TrRoad_emi!B65/'JRC-IDEES EU28 - TrRoad_tech'!B180)</f>
        <v>1.1085768648253993</v>
      </c>
      <c r="C207" s="151">
        <f>IF([1]TrRoad_act!C95=0,"",[1]TrRoad_emi!C65/'JRC-IDEES EU28 - TrRoad_tech'!C180)</f>
        <v>1.1087797151835734</v>
      </c>
      <c r="D207" s="151">
        <f>IF([1]TrRoad_act!D95=0,"",[1]TrRoad_emi!D65/'JRC-IDEES EU28 - TrRoad_tech'!D180)</f>
        <v>1.1105189785500846</v>
      </c>
      <c r="E207" s="151">
        <f>IF([1]TrRoad_act!E95=0,"",[1]TrRoad_emi!E65/'JRC-IDEES EU28 - TrRoad_tech'!E180)</f>
        <v>1.1152954951043004</v>
      </c>
      <c r="F207" s="151">
        <f>IF([1]TrRoad_act!F95=0,"",[1]TrRoad_emi!F65/'JRC-IDEES EU28 - TrRoad_tech'!F180)</f>
        <v>1.1184977326023084</v>
      </c>
      <c r="G207" s="151">
        <f>IF([1]TrRoad_act!G95=0,"",[1]TrRoad_emi!G65/'JRC-IDEES EU28 - TrRoad_tech'!G180)</f>
        <v>1.1226965403745965</v>
      </c>
      <c r="H207" s="151">
        <f>IF([1]TrRoad_act!H95=0,"",[1]TrRoad_emi!H65/'JRC-IDEES EU28 - TrRoad_tech'!H180)</f>
        <v>1.1239965472665334</v>
      </c>
      <c r="I207" s="151">
        <f>IF([1]TrRoad_act!I95=0,"",[1]TrRoad_emi!I65/'JRC-IDEES EU28 - TrRoad_tech'!I180)</f>
        <v>1.1257351185302193</v>
      </c>
      <c r="J207" s="151">
        <f>IF([1]TrRoad_act!J95=0,"",[1]TrRoad_emi!J65/'JRC-IDEES EU28 - TrRoad_tech'!J180)</f>
        <v>1.1190534511327834</v>
      </c>
      <c r="K207" s="151">
        <f>IF([1]TrRoad_act!K95=0,"",[1]TrRoad_emi!K65/'JRC-IDEES EU28 - TrRoad_tech'!K180)</f>
        <v>1.114211179474589</v>
      </c>
      <c r="L207" s="151">
        <f>IF([1]TrRoad_act!L95=0,"",[1]TrRoad_emi!L65/'JRC-IDEES EU28 - TrRoad_tech'!L180)</f>
        <v>1.1008204538924007</v>
      </c>
      <c r="M207" s="151">
        <f>IF([1]TrRoad_act!M95=0,"",[1]TrRoad_emi!M65/'JRC-IDEES EU28 - TrRoad_tech'!M180)</f>
        <v>1.0984689656838655</v>
      </c>
      <c r="N207" s="151">
        <f>IF([1]TrRoad_act!N95=0,"",[1]TrRoad_emi!N65/'JRC-IDEES EU28 - TrRoad_tech'!N180)</f>
        <v>1.1017961258960878</v>
      </c>
      <c r="O207" s="151">
        <f>IF([1]TrRoad_act!O95=0,"",[1]TrRoad_emi!O65/'JRC-IDEES EU28 - TrRoad_tech'!O180)</f>
        <v>1.1210449449280981</v>
      </c>
      <c r="P207" s="151">
        <f>IF([1]TrRoad_act!P95=0,"",[1]TrRoad_emi!P65/'JRC-IDEES EU28 - TrRoad_tech'!P180)</f>
        <v>1.1138937500068464</v>
      </c>
      <c r="Q207" s="151">
        <f>IF([1]TrRoad_act!Q95=0,"",[1]TrRoad_emi!Q65/'JRC-IDEES EU28 - TrRoad_tech'!Q180)</f>
        <v>1.1158613911672077</v>
      </c>
    </row>
    <row r="208" spans="1:17" ht="11.45" customHeight="1" x14ac:dyDescent="0.45">
      <c r="A208" s="130" t="s">
        <v>229</v>
      </c>
      <c r="B208" s="151">
        <f>IF([1]TrRoad_act!B96=0,"",[1]TrRoad_emi!B66/'JRC-IDEES EU28 - TrRoad_tech'!B181)</f>
        <v>1.0974769139395235</v>
      </c>
      <c r="C208" s="151">
        <f>IF([1]TrRoad_act!C96=0,"",[1]TrRoad_emi!C66/'JRC-IDEES EU28 - TrRoad_tech'!C181)</f>
        <v>1.0966073557302911</v>
      </c>
      <c r="D208" s="151">
        <f>IF([1]TrRoad_act!D96=0,"",[1]TrRoad_emi!D66/'JRC-IDEES EU28 - TrRoad_tech'!D181)</f>
        <v>1.0988203525670741</v>
      </c>
      <c r="E208" s="151">
        <f>IF([1]TrRoad_act!E96=0,"",[1]TrRoad_emi!E66/'JRC-IDEES EU28 - TrRoad_tech'!E181)</f>
        <v>1.1032179026507964</v>
      </c>
      <c r="F208" s="151">
        <f>IF([1]TrRoad_act!F96=0,"",[1]TrRoad_emi!F66/'JRC-IDEES EU28 - TrRoad_tech'!F181)</f>
        <v>1.1038780501754304</v>
      </c>
      <c r="G208" s="151">
        <f>IF([1]TrRoad_act!G96=0,"",[1]TrRoad_emi!G66/'JRC-IDEES EU28 - TrRoad_tech'!G181)</f>
        <v>1.099134286475276</v>
      </c>
      <c r="H208" s="151">
        <f>IF([1]TrRoad_act!H96=0,"",[1]TrRoad_emi!H66/'JRC-IDEES EU28 - TrRoad_tech'!H181)</f>
        <v>1.0965365163272689</v>
      </c>
      <c r="I208" s="151">
        <f>IF([1]TrRoad_act!I96=0,"",[1]TrRoad_emi!I66/'JRC-IDEES EU28 - TrRoad_tech'!I181)</f>
        <v>1.0883477653259395</v>
      </c>
      <c r="J208" s="151">
        <f>IF([1]TrRoad_act!J96=0,"",[1]TrRoad_emi!J66/'JRC-IDEES EU28 - TrRoad_tech'!J181)</f>
        <v>1.0842010764957171</v>
      </c>
      <c r="K208" s="151">
        <f>IF([1]TrRoad_act!K96=0,"",[1]TrRoad_emi!K66/'JRC-IDEES EU28 - TrRoad_tech'!K181)</f>
        <v>1.0812496388932307</v>
      </c>
      <c r="L208" s="151">
        <f>IF([1]TrRoad_act!L96=0,"",[1]TrRoad_emi!L66/'JRC-IDEES EU28 - TrRoad_tech'!L181)</f>
        <v>1.0842053591447285</v>
      </c>
      <c r="M208" s="151">
        <f>IF([1]TrRoad_act!M96=0,"",[1]TrRoad_emi!M66/'JRC-IDEES EU28 - TrRoad_tech'!M181)</f>
        <v>1.0822483277733814</v>
      </c>
      <c r="N208" s="151">
        <f>IF([1]TrRoad_act!N96=0,"",[1]TrRoad_emi!N66/'JRC-IDEES EU28 - TrRoad_tech'!N181)</f>
        <v>1.0808082691989747</v>
      </c>
      <c r="O208" s="151">
        <f>IF([1]TrRoad_act!O96=0,"",[1]TrRoad_emi!O66/'JRC-IDEES EU28 - TrRoad_tech'!O181)</f>
        <v>1.0838795553301204</v>
      </c>
      <c r="P208" s="151">
        <f>IF([1]TrRoad_act!P96=0,"",[1]TrRoad_emi!P66/'JRC-IDEES EU28 - TrRoad_tech'!P181)</f>
        <v>1.0844576307053333</v>
      </c>
      <c r="Q208" s="151">
        <f>IF([1]TrRoad_act!Q96=0,"",[1]TrRoad_emi!Q66/'JRC-IDEES EU28 - TrRoad_tech'!Q181)</f>
        <v>1.0934128803935119</v>
      </c>
    </row>
    <row r="209" spans="1:17" ht="11.45" customHeight="1" x14ac:dyDescent="0.45">
      <c r="A209" s="130" t="s">
        <v>230</v>
      </c>
      <c r="B209" s="151">
        <f>IF([1]TrRoad_act!B97=0,"",[1]TrRoad_emi!B67/'JRC-IDEES EU28 - TrRoad_tech'!B182)</f>
        <v>1.101644088815479</v>
      </c>
      <c r="C209" s="151">
        <f>IF([1]TrRoad_act!C97=0,"",[1]TrRoad_emi!C67/'JRC-IDEES EU28 - TrRoad_tech'!C182)</f>
        <v>1.1024458696540123</v>
      </c>
      <c r="D209" s="151">
        <f>IF([1]TrRoad_act!D97=0,"",[1]TrRoad_emi!D67/'JRC-IDEES EU28 - TrRoad_tech'!D182)</f>
        <v>1.1052046216982849</v>
      </c>
      <c r="E209" s="151">
        <f>IF([1]TrRoad_act!E97=0,"",[1]TrRoad_emi!E67/'JRC-IDEES EU28 - TrRoad_tech'!E182)</f>
        <v>1.107675148033529</v>
      </c>
      <c r="F209" s="151">
        <f>IF([1]TrRoad_act!F97=0,"",[1]TrRoad_emi!F67/'JRC-IDEES EU28 - TrRoad_tech'!F182)</f>
        <v>1.1092605622433775</v>
      </c>
      <c r="G209" s="151">
        <f>IF([1]TrRoad_act!G97=0,"",[1]TrRoad_emi!G67/'JRC-IDEES EU28 - TrRoad_tech'!G182)</f>
        <v>1.1115491609407462</v>
      </c>
      <c r="H209" s="151">
        <f>IF([1]TrRoad_act!H97=0,"",[1]TrRoad_emi!H67/'JRC-IDEES EU28 - TrRoad_tech'!H182)</f>
        <v>1.1141605352784349</v>
      </c>
      <c r="I209" s="151">
        <f>IF([1]TrRoad_act!I97=0,"",[1]TrRoad_emi!I67/'JRC-IDEES EU28 - TrRoad_tech'!I182)</f>
        <v>1.1171896026135482</v>
      </c>
      <c r="J209" s="151">
        <f>IF([1]TrRoad_act!J97=0,"",[1]TrRoad_emi!J67/'JRC-IDEES EU28 - TrRoad_tech'!J182)</f>
        <v>1.1201861689297685</v>
      </c>
      <c r="K209" s="151">
        <f>IF([1]TrRoad_act!K97=0,"",[1]TrRoad_emi!K67/'JRC-IDEES EU28 - TrRoad_tech'!K182)</f>
        <v>1.1239869783939247</v>
      </c>
      <c r="L209" s="151">
        <f>IF([1]TrRoad_act!L97=0,"",[1]TrRoad_emi!L67/'JRC-IDEES EU28 - TrRoad_tech'!L182)</f>
        <v>1.1277088990894024</v>
      </c>
      <c r="M209" s="151">
        <f>IF([1]TrRoad_act!M97=0,"",[1]TrRoad_emi!M67/'JRC-IDEES EU28 - TrRoad_tech'!M182)</f>
        <v>1.13123630962448</v>
      </c>
      <c r="N209" s="151">
        <f>IF([1]TrRoad_act!N97=0,"",[1]TrRoad_emi!N67/'JRC-IDEES EU28 - TrRoad_tech'!N182)</f>
        <v>1.1343746731181954</v>
      </c>
      <c r="O209" s="151">
        <f>IF([1]TrRoad_act!O97=0,"",[1]TrRoad_emi!O67/'JRC-IDEES EU28 - TrRoad_tech'!O182)</f>
        <v>1.1381309690131105</v>
      </c>
      <c r="P209" s="151">
        <f>IF([1]TrRoad_act!P97=0,"",[1]TrRoad_emi!P67/'JRC-IDEES EU28 - TrRoad_tech'!P182)</f>
        <v>1.1436132937591876</v>
      </c>
      <c r="Q209" s="151">
        <f>IF([1]TrRoad_act!Q97=0,"",[1]TrRoad_emi!Q67/'JRC-IDEES EU28 - TrRoad_tech'!Q182)</f>
        <v>1.1500695218640606</v>
      </c>
    </row>
    <row r="210" spans="1:17" ht="11.45" customHeight="1" x14ac:dyDescent="0.45">
      <c r="A210" s="130" t="s">
        <v>231</v>
      </c>
      <c r="B210" s="151">
        <f>IF([1]TrRoad_act!B98=0,"",[1]TrRoad_emi!B68/'JRC-IDEES EU28 - TrRoad_tech'!B183)</f>
        <v>1.0966635995028597</v>
      </c>
      <c r="C210" s="151">
        <f>IF([1]TrRoad_act!C98=0,"",[1]TrRoad_emi!C68/'JRC-IDEES EU28 - TrRoad_tech'!C183)</f>
        <v>1.1089169268153096</v>
      </c>
      <c r="D210" s="151">
        <f>IF([1]TrRoad_act!D98=0,"",[1]TrRoad_emi!D68/'JRC-IDEES EU28 - TrRoad_tech'!D183)</f>
        <v>1.0701077430939823</v>
      </c>
      <c r="E210" s="151">
        <f>IF([1]TrRoad_act!E98=0,"",[1]TrRoad_emi!E68/'JRC-IDEES EU28 - TrRoad_tech'!E183)</f>
        <v>1.1562349682600819</v>
      </c>
      <c r="F210" s="151">
        <f>IF([1]TrRoad_act!F98=0,"",[1]TrRoad_emi!F68/'JRC-IDEES EU28 - TrRoad_tech'!F183)</f>
        <v>1.1943673410622135</v>
      </c>
      <c r="G210" s="151">
        <f>IF([1]TrRoad_act!G98=0,"",[1]TrRoad_emi!G68/'JRC-IDEES EU28 - TrRoad_tech'!G183)</f>
        <v>1.1258651160794606</v>
      </c>
      <c r="H210" s="151">
        <f>IF([1]TrRoad_act!H98=0,"",[1]TrRoad_emi!H68/'JRC-IDEES EU28 - TrRoad_tech'!H183)</f>
        <v>1.1468022215726839</v>
      </c>
      <c r="I210" s="151">
        <f>IF([1]TrRoad_act!I98=0,"",[1]TrRoad_emi!I68/'JRC-IDEES EU28 - TrRoad_tech'!I183)</f>
        <v>1.147549001120038</v>
      </c>
      <c r="J210" s="151">
        <f>IF([1]TrRoad_act!J98=0,"",[1]TrRoad_emi!J68/'JRC-IDEES EU28 - TrRoad_tech'!J183)</f>
        <v>1.0645643759339856</v>
      </c>
      <c r="K210" s="151">
        <f>IF([1]TrRoad_act!K98=0,"",[1]TrRoad_emi!K68/'JRC-IDEES EU28 - TrRoad_tech'!K183)</f>
        <v>1.0626882986445809</v>
      </c>
      <c r="L210" s="151">
        <f>IF([1]TrRoad_act!L98=0,"",[1]TrRoad_emi!L68/'JRC-IDEES EU28 - TrRoad_tech'!L183)</f>
        <v>1.0787274192068397</v>
      </c>
      <c r="M210" s="151">
        <f>IF([1]TrRoad_act!M98=0,"",[1]TrRoad_emi!M68/'JRC-IDEES EU28 - TrRoad_tech'!M183)</f>
        <v>0.99836262155347699</v>
      </c>
      <c r="N210" s="151">
        <f>IF([1]TrRoad_act!N98=0,"",[1]TrRoad_emi!N68/'JRC-IDEES EU28 - TrRoad_tech'!N183)</f>
        <v>1.0550880169564032</v>
      </c>
      <c r="O210" s="151">
        <f>IF([1]TrRoad_act!O98=0,"",[1]TrRoad_emi!O68/'JRC-IDEES EU28 - TrRoad_tech'!O183)</f>
        <v>1.0648273449358101</v>
      </c>
      <c r="P210" s="151">
        <f>IF([1]TrRoad_act!P98=0,"",[1]TrRoad_emi!P68/'JRC-IDEES EU28 - TrRoad_tech'!P183)</f>
        <v>1.0462191402023224</v>
      </c>
      <c r="Q210" s="151">
        <f>IF([1]TrRoad_act!Q98=0,"",[1]TrRoad_emi!Q68/'JRC-IDEES EU28 - TrRoad_tech'!Q183)</f>
        <v>1.1705617276780187</v>
      </c>
    </row>
    <row r="211" spans="1:17" ht="11.45" customHeight="1" x14ac:dyDescent="0.45">
      <c r="A211" s="130" t="s">
        <v>233</v>
      </c>
      <c r="B211" s="151" t="str">
        <f>""</f>
        <v/>
      </c>
      <c r="C211" s="151" t="str">
        <f>""</f>
        <v/>
      </c>
      <c r="D211" s="151" t="str">
        <f>""</f>
        <v/>
      </c>
      <c r="E211" s="151" t="str">
        <f>""</f>
        <v/>
      </c>
      <c r="F211" s="151" t="str">
        <f>""</f>
        <v/>
      </c>
      <c r="G211" s="151" t="str">
        <f>""</f>
        <v/>
      </c>
      <c r="H211" s="151" t="str">
        <f>""</f>
        <v/>
      </c>
      <c r="I211" s="151" t="str">
        <f>""</f>
        <v/>
      </c>
      <c r="J211" s="151" t="str">
        <f>""</f>
        <v/>
      </c>
      <c r="K211" s="151" t="str">
        <f>""</f>
        <v/>
      </c>
      <c r="L211" s="151" t="str">
        <f>""</f>
        <v/>
      </c>
      <c r="M211" s="151" t="str">
        <f>""</f>
        <v/>
      </c>
      <c r="N211" s="151" t="str">
        <f>""</f>
        <v/>
      </c>
      <c r="O211" s="151" t="str">
        <f>""</f>
        <v/>
      </c>
      <c r="P211" s="151" t="str">
        <f>""</f>
        <v/>
      </c>
      <c r="Q211" s="151" t="str">
        <f>""</f>
        <v/>
      </c>
    </row>
    <row r="212" spans="1:17" ht="11.45" customHeight="1" x14ac:dyDescent="0.45">
      <c r="A212" s="124" t="s">
        <v>235</v>
      </c>
      <c r="B212" s="148"/>
      <c r="C212" s="148"/>
      <c r="D212" s="148"/>
      <c r="E212" s="148"/>
      <c r="F212" s="148"/>
      <c r="G212" s="148"/>
      <c r="H212" s="148"/>
      <c r="I212" s="148"/>
      <c r="J212" s="148"/>
      <c r="K212" s="148"/>
      <c r="L212" s="148"/>
      <c r="M212" s="148"/>
      <c r="N212" s="148"/>
      <c r="O212" s="148"/>
      <c r="P212" s="148"/>
      <c r="Q212" s="148"/>
    </row>
    <row r="213" spans="1:17" ht="11.45" customHeight="1" x14ac:dyDescent="0.45">
      <c r="A213" s="126" t="s">
        <v>236</v>
      </c>
      <c r="B213" s="149">
        <f>IF([1]TrRoad_act!B101=0,"",[1]TrRoad_emi!B71/'JRC-IDEES EU28 - TrRoad_tech'!B186)</f>
        <v>1.1354911139415385</v>
      </c>
      <c r="C213" s="149">
        <f>IF([1]TrRoad_act!C101=0,"",[1]TrRoad_emi!C71/'JRC-IDEES EU28 - TrRoad_tech'!C186)</f>
        <v>1.1149973669051854</v>
      </c>
      <c r="D213" s="149">
        <f>IF([1]TrRoad_act!D101=0,"",[1]TrRoad_emi!D71/'JRC-IDEES EU28 - TrRoad_tech'!D186)</f>
        <v>1.1176412378716492</v>
      </c>
      <c r="E213" s="149">
        <f>IF([1]TrRoad_act!E101=0,"",[1]TrRoad_emi!E71/'JRC-IDEES EU28 - TrRoad_tech'!E186)</f>
        <v>1.1068464499610899</v>
      </c>
      <c r="F213" s="149">
        <f>IF([1]TrRoad_act!F101=0,"",[1]TrRoad_emi!F71/'JRC-IDEES EU28 - TrRoad_tech'!F186)</f>
        <v>1.1076165536544733</v>
      </c>
      <c r="G213" s="149">
        <f>IF([1]TrRoad_act!G101=0,"",[1]TrRoad_emi!G71/'JRC-IDEES EU28 - TrRoad_tech'!G186)</f>
        <v>1.1060117691431373</v>
      </c>
      <c r="H213" s="149">
        <f>IF([1]TrRoad_act!H101=0,"",[1]TrRoad_emi!H71/'JRC-IDEES EU28 - TrRoad_tech'!H186)</f>
        <v>1.101991162567904</v>
      </c>
      <c r="I213" s="149">
        <f>IF([1]TrRoad_act!I101=0,"",[1]TrRoad_emi!I71/'JRC-IDEES EU28 - TrRoad_tech'!I186)</f>
        <v>1.0847005129013174</v>
      </c>
      <c r="J213" s="149">
        <f>IF([1]TrRoad_act!J101=0,"",[1]TrRoad_emi!J71/'JRC-IDEES EU28 - TrRoad_tech'!J186)</f>
        <v>1.1251683043561194</v>
      </c>
      <c r="K213" s="149">
        <f>IF([1]TrRoad_act!K101=0,"",[1]TrRoad_emi!K71/'JRC-IDEES EU28 - TrRoad_tech'!K186)</f>
        <v>1.1250911285628229</v>
      </c>
      <c r="L213" s="149">
        <f>IF([1]TrRoad_act!L101=0,"",[1]TrRoad_emi!L71/'JRC-IDEES EU28 - TrRoad_tech'!L186)</f>
        <v>1.1517400592436289</v>
      </c>
      <c r="M213" s="149">
        <f>IF([1]TrRoad_act!M101=0,"",[1]TrRoad_emi!M71/'JRC-IDEES EU28 - TrRoad_tech'!M186)</f>
        <v>1.1771326244094451</v>
      </c>
      <c r="N213" s="149">
        <f>IF([1]TrRoad_act!N101=0,"",[1]TrRoad_emi!N71/'JRC-IDEES EU28 - TrRoad_tech'!N186)</f>
        <v>1.1820921677213181</v>
      </c>
      <c r="O213" s="149">
        <f>IF([1]TrRoad_act!O101=0,"",[1]TrRoad_emi!O71/'JRC-IDEES EU28 - TrRoad_tech'!O186)</f>
        <v>1.1755179677949064</v>
      </c>
      <c r="P213" s="149">
        <f>IF([1]TrRoad_act!P101=0,"",[1]TrRoad_emi!P71/'JRC-IDEES EU28 - TrRoad_tech'!P186)</f>
        <v>1.1608392090440878</v>
      </c>
      <c r="Q213" s="149">
        <f>IF([1]TrRoad_act!Q101=0,"",[1]TrRoad_emi!Q71/'JRC-IDEES EU28 - TrRoad_tech'!Q186)</f>
        <v>1.1594585905076142</v>
      </c>
    </row>
    <row r="214" spans="1:17" ht="11.45" customHeight="1" x14ac:dyDescent="0.45">
      <c r="A214" s="130" t="s">
        <v>228</v>
      </c>
      <c r="B214" s="151">
        <f>IF([1]TrRoad_act!B102=0,"",[1]TrRoad_emi!B72/'JRC-IDEES EU28 - TrRoad_tech'!B187)</f>
        <v>1.1217494975253735</v>
      </c>
      <c r="C214" s="151">
        <f>IF([1]TrRoad_act!C102=0,"",[1]TrRoad_emi!C72/'JRC-IDEES EU28 - TrRoad_tech'!C187)</f>
        <v>1.1203413968659404</v>
      </c>
      <c r="D214" s="151">
        <f>IF([1]TrRoad_act!D102=0,"",[1]TrRoad_emi!D72/'JRC-IDEES EU28 - TrRoad_tech'!D187)</f>
        <v>1.1218126234534078</v>
      </c>
      <c r="E214" s="151">
        <f>IF([1]TrRoad_act!E102=0,"",[1]TrRoad_emi!E72/'JRC-IDEES EU28 - TrRoad_tech'!E187)</f>
        <v>1.1226343818348667</v>
      </c>
      <c r="F214" s="151">
        <f>IF([1]TrRoad_act!F102=0,"",[1]TrRoad_emi!F72/'JRC-IDEES EU28 - TrRoad_tech'!F187)</f>
        <v>1.1216870146919431</v>
      </c>
      <c r="G214" s="151">
        <f>IF([1]TrRoad_act!G102=0,"",[1]TrRoad_emi!G72/'JRC-IDEES EU28 - TrRoad_tech'!G187)</f>
        <v>1.1221237394897865</v>
      </c>
      <c r="H214" s="151">
        <f>IF([1]TrRoad_act!H102=0,"",[1]TrRoad_emi!H72/'JRC-IDEES EU28 - TrRoad_tech'!H187)</f>
        <v>1.120015831875492</v>
      </c>
      <c r="I214" s="151">
        <f>IF([1]TrRoad_act!I102=0,"",[1]TrRoad_emi!I72/'JRC-IDEES EU28 - TrRoad_tech'!I187)</f>
        <v>1.1209472750180931</v>
      </c>
      <c r="J214" s="151">
        <f>IF([1]TrRoad_act!J102=0,"",[1]TrRoad_emi!J72/'JRC-IDEES EU28 - TrRoad_tech'!J187)</f>
        <v>1.1055737014847606</v>
      </c>
      <c r="K214" s="151">
        <f>IF([1]TrRoad_act!K102=0,"",[1]TrRoad_emi!K72/'JRC-IDEES EU28 - TrRoad_tech'!K187)</f>
        <v>1.0999420967355207</v>
      </c>
      <c r="L214" s="151">
        <f>IF([1]TrRoad_act!L102=0,"",[1]TrRoad_emi!L72/'JRC-IDEES EU28 - TrRoad_tech'!L187)</f>
        <v>1.0890064399095822</v>
      </c>
      <c r="M214" s="151">
        <f>IF([1]TrRoad_act!M102=0,"",[1]TrRoad_emi!M72/'JRC-IDEES EU28 - TrRoad_tech'!M187)</f>
        <v>1.0925376460446745</v>
      </c>
      <c r="N214" s="151">
        <f>IF([1]TrRoad_act!N102=0,"",[1]TrRoad_emi!N72/'JRC-IDEES EU28 - TrRoad_tech'!N187)</f>
        <v>1.0980284776456535</v>
      </c>
      <c r="O214" s="151">
        <f>IF([1]TrRoad_act!O102=0,"",[1]TrRoad_emi!O72/'JRC-IDEES EU28 - TrRoad_tech'!O187)</f>
        <v>1.1054378786083094</v>
      </c>
      <c r="P214" s="151">
        <f>IF([1]TrRoad_act!P102=0,"",[1]TrRoad_emi!P72/'JRC-IDEES EU28 - TrRoad_tech'!P187)</f>
        <v>1.1147418459927756</v>
      </c>
      <c r="Q214" s="151">
        <f>IF([1]TrRoad_act!Q102=0,"",[1]TrRoad_emi!Q72/'JRC-IDEES EU28 - TrRoad_tech'!Q187)</f>
        <v>1.123501161251532</v>
      </c>
    </row>
    <row r="215" spans="1:17" ht="11.45" customHeight="1" x14ac:dyDescent="0.45">
      <c r="A215" s="130" t="s">
        <v>229</v>
      </c>
      <c r="B215" s="151">
        <f>IF([1]TrRoad_act!B103=0,"",[1]TrRoad_emi!B73/'JRC-IDEES EU28 - TrRoad_tech'!B188)</f>
        <v>1.1102109742514705</v>
      </c>
      <c r="C215" s="151">
        <f>IF([1]TrRoad_act!C103=0,"",[1]TrRoad_emi!C73/'JRC-IDEES EU28 - TrRoad_tech'!C188)</f>
        <v>1.1015215615892657</v>
      </c>
      <c r="D215" s="151">
        <f>IF([1]TrRoad_act!D103=0,"",[1]TrRoad_emi!D73/'JRC-IDEES EU28 - TrRoad_tech'!D188)</f>
        <v>1.1028704658638071</v>
      </c>
      <c r="E215" s="151">
        <f>IF([1]TrRoad_act!E103=0,"",[1]TrRoad_emi!E73/'JRC-IDEES EU28 - TrRoad_tech'!E188)</f>
        <v>1.1025544117183912</v>
      </c>
      <c r="F215" s="151">
        <f>IF([1]TrRoad_act!F103=0,"",[1]TrRoad_emi!F73/'JRC-IDEES EU28 - TrRoad_tech'!F188)</f>
        <v>1.1001667504492638</v>
      </c>
      <c r="G215" s="151">
        <f>IF([1]TrRoad_act!G103=0,"",[1]TrRoad_emi!G73/'JRC-IDEES EU28 - TrRoad_tech'!G188)</f>
        <v>1.0994452326593374</v>
      </c>
      <c r="H215" s="151">
        <f>IF([1]TrRoad_act!H103=0,"",[1]TrRoad_emi!H73/'JRC-IDEES EU28 - TrRoad_tech'!H188)</f>
        <v>1.0952570156429851</v>
      </c>
      <c r="I215" s="151">
        <f>IF([1]TrRoad_act!I103=0,"",[1]TrRoad_emi!I73/'JRC-IDEES EU28 - TrRoad_tech'!I188)</f>
        <v>1.0896192665116495</v>
      </c>
      <c r="J215" s="151">
        <f>IF([1]TrRoad_act!J103=0,"",[1]TrRoad_emi!J73/'JRC-IDEES EU28 - TrRoad_tech'!J188)</f>
        <v>1.0801237060345643</v>
      </c>
      <c r="K215" s="151">
        <f>IF([1]TrRoad_act!K103=0,"",[1]TrRoad_emi!K73/'JRC-IDEES EU28 - TrRoad_tech'!K188)</f>
        <v>1.0734224699842088</v>
      </c>
      <c r="L215" s="151">
        <f>IF([1]TrRoad_act!L103=0,"",[1]TrRoad_emi!L73/'JRC-IDEES EU28 - TrRoad_tech'!L188)</f>
        <v>1.0750590473897319</v>
      </c>
      <c r="M215" s="151">
        <f>IF([1]TrRoad_act!M103=0,"",[1]TrRoad_emi!M73/'JRC-IDEES EU28 - TrRoad_tech'!M188)</f>
        <v>1.0791139152993561</v>
      </c>
      <c r="N215" s="151">
        <f>IF([1]TrRoad_act!N103=0,"",[1]TrRoad_emi!N73/'JRC-IDEES EU28 - TrRoad_tech'!N188)</f>
        <v>1.0827885253937737</v>
      </c>
      <c r="O215" s="151">
        <f>IF([1]TrRoad_act!O103=0,"",[1]TrRoad_emi!O73/'JRC-IDEES EU28 - TrRoad_tech'!O188)</f>
        <v>1.0900158211522821</v>
      </c>
      <c r="P215" s="151">
        <f>IF([1]TrRoad_act!P103=0,"",[1]TrRoad_emi!P73/'JRC-IDEES EU28 - TrRoad_tech'!P188)</f>
        <v>1.0954366366233397</v>
      </c>
      <c r="Q215" s="151">
        <f>IF([1]TrRoad_act!Q103=0,"",[1]TrRoad_emi!Q73/'JRC-IDEES EU28 - TrRoad_tech'!Q188)</f>
        <v>1.1114418972242512</v>
      </c>
    </row>
    <row r="216" spans="1:17" ht="11.45" customHeight="1" x14ac:dyDescent="0.45">
      <c r="A216" s="130" t="s">
        <v>230</v>
      </c>
      <c r="B216" s="151">
        <f>IF([1]TrRoad_act!B104=0,"",[1]TrRoad_emi!B74/'JRC-IDEES EU28 - TrRoad_tech'!B189)</f>
        <v>1.1292347056998893</v>
      </c>
      <c r="C216" s="151">
        <f>IF([1]TrRoad_act!C104=0,"",[1]TrRoad_emi!C74/'JRC-IDEES EU28 - TrRoad_tech'!C189)</f>
        <v>1.1218873946023877</v>
      </c>
      <c r="D216" s="151">
        <f>IF([1]TrRoad_act!D104=0,"",[1]TrRoad_emi!D74/'JRC-IDEES EU28 - TrRoad_tech'!D189)</f>
        <v>1.1326316954622873</v>
      </c>
      <c r="E216" s="151">
        <f>IF([1]TrRoad_act!E104=0,"",[1]TrRoad_emi!E74/'JRC-IDEES EU28 - TrRoad_tech'!E189)</f>
        <v>1.1376284883502779</v>
      </c>
      <c r="F216" s="151">
        <f>IF([1]TrRoad_act!F104=0,"",[1]TrRoad_emi!F74/'JRC-IDEES EU28 - TrRoad_tech'!F189)</f>
        <v>1.1432897858872473</v>
      </c>
      <c r="G216" s="151">
        <f>IF([1]TrRoad_act!G104=0,"",[1]TrRoad_emi!G74/'JRC-IDEES EU28 - TrRoad_tech'!G189)</f>
        <v>1.1496462639700378</v>
      </c>
      <c r="H216" s="151">
        <f>IF([1]TrRoad_act!H104=0,"",[1]TrRoad_emi!H74/'JRC-IDEES EU28 - TrRoad_tech'!H189)</f>
        <v>1.1539952909868625</v>
      </c>
      <c r="I216" s="151">
        <f>IF([1]TrRoad_act!I104=0,"",[1]TrRoad_emi!I74/'JRC-IDEES EU28 - TrRoad_tech'!I189)</f>
        <v>1.1631774657198544</v>
      </c>
      <c r="J216" s="151">
        <f>IF([1]TrRoad_act!J104=0,"",[1]TrRoad_emi!J74/'JRC-IDEES EU28 - TrRoad_tech'!J189)</f>
        <v>1.1667048122100032</v>
      </c>
      <c r="K216" s="151">
        <f>IF([1]TrRoad_act!K104=0,"",[1]TrRoad_emi!K74/'JRC-IDEES EU28 - TrRoad_tech'!K189)</f>
        <v>1.1675408636143891</v>
      </c>
      <c r="L216" s="151">
        <f>IF([1]TrRoad_act!L104=0,"",[1]TrRoad_emi!L74/'JRC-IDEES EU28 - TrRoad_tech'!L189)</f>
        <v>1.1719864595314688</v>
      </c>
      <c r="M216" s="151">
        <f>IF([1]TrRoad_act!M104=0,"",[1]TrRoad_emi!M74/'JRC-IDEES EU28 - TrRoad_tech'!M189)</f>
        <v>1.1757384212005439</v>
      </c>
      <c r="N216" s="151">
        <f>IF([1]TrRoad_act!N104=0,"",[1]TrRoad_emi!N74/'JRC-IDEES EU28 - TrRoad_tech'!N189)</f>
        <v>1.1806320614058354</v>
      </c>
      <c r="O216" s="151">
        <f>IF([1]TrRoad_act!O104=0,"",[1]TrRoad_emi!O74/'JRC-IDEES EU28 - TrRoad_tech'!O189)</f>
        <v>1.1865016944437528</v>
      </c>
      <c r="P216" s="151">
        <f>IF([1]TrRoad_act!P104=0,"",[1]TrRoad_emi!P74/'JRC-IDEES EU28 - TrRoad_tech'!P189)</f>
        <v>1.1950511236638497</v>
      </c>
      <c r="Q216" s="151">
        <f>IF([1]TrRoad_act!Q104=0,"",[1]TrRoad_emi!Q74/'JRC-IDEES EU28 - TrRoad_tech'!Q189)</f>
        <v>1.2027261986169477</v>
      </c>
    </row>
    <row r="217" spans="1:17" ht="11.45" customHeight="1" x14ac:dyDescent="0.45">
      <c r="A217" s="130" t="s">
        <v>231</v>
      </c>
      <c r="B217" s="151">
        <f>IF([1]TrRoad_act!B105=0,"",[1]TrRoad_emi!B75/'JRC-IDEES EU28 - TrRoad_tech'!B190)</f>
        <v>1.1003603639349899</v>
      </c>
      <c r="C217" s="151">
        <f>IF([1]TrRoad_act!C105=0,"",[1]TrRoad_emi!C75/'JRC-IDEES EU28 - TrRoad_tech'!C190)</f>
        <v>1.1028543447978749</v>
      </c>
      <c r="D217" s="151">
        <f>IF([1]TrRoad_act!D105=0,"",[1]TrRoad_emi!D75/'JRC-IDEES EU28 - TrRoad_tech'!D190)</f>
        <v>1.1061315756973509</v>
      </c>
      <c r="E217" s="151">
        <f>IF([1]TrRoad_act!E105=0,"",[1]TrRoad_emi!E75/'JRC-IDEES EU28 - TrRoad_tech'!E190)</f>
        <v>1.1102542746836246</v>
      </c>
      <c r="F217" s="151">
        <f>IF([1]TrRoad_act!F105=0,"",[1]TrRoad_emi!F75/'JRC-IDEES EU28 - TrRoad_tech'!F190)</f>
        <v>1.1147760822385413</v>
      </c>
      <c r="G217" s="151">
        <f>IF([1]TrRoad_act!G105=0,"",[1]TrRoad_emi!G75/'JRC-IDEES EU28 - TrRoad_tech'!G190)</f>
        <v>1.1204722964702771</v>
      </c>
      <c r="H217" s="151">
        <f>IF([1]TrRoad_act!H105=0,"",[1]TrRoad_emi!H75/'JRC-IDEES EU28 - TrRoad_tech'!H190)</f>
        <v>1.1325814439060169</v>
      </c>
      <c r="I217" s="151">
        <f>IF([1]TrRoad_act!I105=0,"",[1]TrRoad_emi!I75/'JRC-IDEES EU28 - TrRoad_tech'!I190)</f>
        <v>1.1395608082383932</v>
      </c>
      <c r="J217" s="151">
        <f>IF([1]TrRoad_act!J105=0,"",[1]TrRoad_emi!J75/'JRC-IDEES EU28 - TrRoad_tech'!J190)</f>
        <v>1.138914242867471</v>
      </c>
      <c r="K217" s="151">
        <f>IF([1]TrRoad_act!K105=0,"",[1]TrRoad_emi!K75/'JRC-IDEES EU28 - TrRoad_tech'!K190)</f>
        <v>1.1463192644634006</v>
      </c>
      <c r="L217" s="151">
        <f>IF([1]TrRoad_act!L105=0,"",[1]TrRoad_emi!L75/'JRC-IDEES EU28 - TrRoad_tech'!L190)</f>
        <v>1.1301808718424982</v>
      </c>
      <c r="M217" s="151">
        <f>IF([1]TrRoad_act!M105=0,"",[1]TrRoad_emi!M75/'JRC-IDEES EU28 - TrRoad_tech'!M190)</f>
        <v>1.131786955213697</v>
      </c>
      <c r="N217" s="151">
        <f>IF([1]TrRoad_act!N105=0,"",[1]TrRoad_emi!N75/'JRC-IDEES EU28 - TrRoad_tech'!N190)</f>
        <v>1.1102012280827924</v>
      </c>
      <c r="O217" s="151">
        <f>IF([1]TrRoad_act!O105=0,"",[1]TrRoad_emi!O75/'JRC-IDEES EU28 - TrRoad_tech'!O190)</f>
        <v>1.1103573694819922</v>
      </c>
      <c r="P217" s="151">
        <f>IF([1]TrRoad_act!P105=0,"",[1]TrRoad_emi!P75/'JRC-IDEES EU28 - TrRoad_tech'!P190)</f>
        <v>1.1176205429636301</v>
      </c>
      <c r="Q217" s="151">
        <f>IF([1]TrRoad_act!Q105=0,"",[1]TrRoad_emi!Q75/'JRC-IDEES EU28 - TrRoad_tech'!Q190)</f>
        <v>1.153318607670569</v>
      </c>
    </row>
    <row r="218" spans="1:17" ht="11.45" customHeight="1" x14ac:dyDescent="0.45">
      <c r="A218" s="130" t="s">
        <v>233</v>
      </c>
      <c r="B218" s="151" t="str">
        <f>""</f>
        <v/>
      </c>
      <c r="C218" s="151" t="str">
        <f>""</f>
        <v/>
      </c>
      <c r="D218" s="151" t="str">
        <f>""</f>
        <v/>
      </c>
      <c r="E218" s="151" t="str">
        <f>""</f>
        <v/>
      </c>
      <c r="F218" s="151" t="str">
        <f>""</f>
        <v/>
      </c>
      <c r="G218" s="151" t="str">
        <f>""</f>
        <v/>
      </c>
      <c r="H218" s="151" t="str">
        <f>""</f>
        <v/>
      </c>
      <c r="I218" s="151" t="str">
        <f>""</f>
        <v/>
      </c>
      <c r="J218" s="151" t="str">
        <f>""</f>
        <v/>
      </c>
      <c r="K218" s="151" t="str">
        <f>""</f>
        <v/>
      </c>
      <c r="L218" s="151" t="str">
        <f>""</f>
        <v/>
      </c>
      <c r="M218" s="151" t="str">
        <f>""</f>
        <v/>
      </c>
      <c r="N218" s="151" t="str">
        <f>""</f>
        <v/>
      </c>
      <c r="O218" s="151" t="str">
        <f>""</f>
        <v/>
      </c>
      <c r="P218" s="151" t="str">
        <f>""</f>
        <v/>
      </c>
      <c r="Q218" s="151" t="str">
        <f>""</f>
        <v/>
      </c>
    </row>
    <row r="219" spans="1:17" ht="11.45" customHeight="1" x14ac:dyDescent="0.45">
      <c r="A219" s="128" t="s">
        <v>237</v>
      </c>
      <c r="B219" s="150">
        <f>IF([1]TrRoad_act!B107=0,"",[1]TrRoad_emi!B77/'JRC-IDEES EU28 - TrRoad_tech'!B192)</f>
        <v>1.1302439063894352</v>
      </c>
      <c r="C219" s="150">
        <f>IF([1]TrRoad_act!C107=0,"",[1]TrRoad_emi!C77/'JRC-IDEES EU28 - TrRoad_tech'!C192)</f>
        <v>1.1344448661716986</v>
      </c>
      <c r="D219" s="150">
        <f>IF([1]TrRoad_act!D107=0,"",[1]TrRoad_emi!D77/'JRC-IDEES EU28 - TrRoad_tech'!D192)</f>
        <v>1.1299487315879295</v>
      </c>
      <c r="E219" s="150">
        <f>IF([1]TrRoad_act!E107=0,"",[1]TrRoad_emi!E77/'JRC-IDEES EU28 - TrRoad_tech'!E192)</f>
        <v>1.1527446105699155</v>
      </c>
      <c r="F219" s="150">
        <f>IF([1]TrRoad_act!F107=0,"",[1]TrRoad_emi!F77/'JRC-IDEES EU28 - TrRoad_tech'!F192)</f>
        <v>1.113280874433408</v>
      </c>
      <c r="G219" s="150">
        <f>IF([1]TrRoad_act!G107=0,"",[1]TrRoad_emi!G77/'JRC-IDEES EU28 - TrRoad_tech'!G192)</f>
        <v>1.1161770667732696</v>
      </c>
      <c r="H219" s="150">
        <f>IF([1]TrRoad_act!H107=0,"",[1]TrRoad_emi!H77/'JRC-IDEES EU28 - TrRoad_tech'!H192)</f>
        <v>1.1227193411188692</v>
      </c>
      <c r="I219" s="150">
        <f>IF([1]TrRoad_act!I107=0,"",[1]TrRoad_emi!I77/'JRC-IDEES EU28 - TrRoad_tech'!I192)</f>
        <v>1.1176691806765686</v>
      </c>
      <c r="J219" s="150">
        <f>IF([1]TrRoad_act!J107=0,"",[1]TrRoad_emi!J77/'JRC-IDEES EU28 - TrRoad_tech'!J192)</f>
        <v>1.1037284186632259</v>
      </c>
      <c r="K219" s="150">
        <f>IF([1]TrRoad_act!K107=0,"",[1]TrRoad_emi!K77/'JRC-IDEES EU28 - TrRoad_tech'!K192)</f>
        <v>1.1156981050702333</v>
      </c>
      <c r="L219" s="150">
        <f>IF([1]TrRoad_act!L107=0,"",[1]TrRoad_emi!L77/'JRC-IDEES EU28 - TrRoad_tech'!L192)</f>
        <v>1.1389928418667319</v>
      </c>
      <c r="M219" s="150">
        <f>IF([1]TrRoad_act!M107=0,"",[1]TrRoad_emi!M77/'JRC-IDEES EU28 - TrRoad_tech'!M192)</f>
        <v>1.1239434678891949</v>
      </c>
      <c r="N219" s="150">
        <f>IF([1]TrRoad_act!N107=0,"",[1]TrRoad_emi!N77/'JRC-IDEES EU28 - TrRoad_tech'!N192)</f>
        <v>1.1264917555985847</v>
      </c>
      <c r="O219" s="150">
        <f>IF([1]TrRoad_act!O107=0,"",[1]TrRoad_emi!O77/'JRC-IDEES EU28 - TrRoad_tech'!O192)</f>
        <v>1.1137523784968142</v>
      </c>
      <c r="P219" s="150">
        <f>IF([1]TrRoad_act!P107=0,"",[1]TrRoad_emi!P77/'JRC-IDEES EU28 - TrRoad_tech'!P192)</f>
        <v>1.0955442373727291</v>
      </c>
      <c r="Q219" s="150">
        <f>IF([1]TrRoad_act!Q107=0,"",[1]TrRoad_emi!Q77/'JRC-IDEES EU28 - TrRoad_tech'!Q192)</f>
        <v>1.1008273157014499</v>
      </c>
    </row>
    <row r="220" spans="1:17" ht="11.45" customHeight="1" x14ac:dyDescent="0.45">
      <c r="A220" s="130" t="s">
        <v>238</v>
      </c>
      <c r="B220" s="151">
        <f>IF([1]TrRoad_act!B108=0,"",[1]TrRoad_emi!B78/'JRC-IDEES EU28 - TrRoad_tech'!B193)</f>
        <v>1.0826084507410532</v>
      </c>
      <c r="C220" s="151">
        <f>IF([1]TrRoad_act!C108=0,"",[1]TrRoad_emi!C78/'JRC-IDEES EU28 - TrRoad_tech'!C193)</f>
        <v>1.0945367957751746</v>
      </c>
      <c r="D220" s="151">
        <f>IF([1]TrRoad_act!D108=0,"",[1]TrRoad_emi!D78/'JRC-IDEES EU28 - TrRoad_tech'!D193)</f>
        <v>1.0876404589529345</v>
      </c>
      <c r="E220" s="151">
        <f>IF([1]TrRoad_act!E108=0,"",[1]TrRoad_emi!E78/'JRC-IDEES EU28 - TrRoad_tech'!E193)</f>
        <v>1.1026161755433337</v>
      </c>
      <c r="F220" s="151">
        <f>IF([1]TrRoad_act!F108=0,"",[1]TrRoad_emi!F78/'JRC-IDEES EU28 - TrRoad_tech'!F193)</f>
        <v>1.0875340619676384</v>
      </c>
      <c r="G220" s="151">
        <f>IF([1]TrRoad_act!G108=0,"",[1]TrRoad_emi!G78/'JRC-IDEES EU28 - TrRoad_tech'!G193)</f>
        <v>1.0917628097932195</v>
      </c>
      <c r="H220" s="151">
        <f>IF([1]TrRoad_act!H108=0,"",[1]TrRoad_emi!H78/'JRC-IDEES EU28 - TrRoad_tech'!H193)</f>
        <v>1.0923768498653383</v>
      </c>
      <c r="I220" s="151">
        <f>IF([1]TrRoad_act!I108=0,"",[1]TrRoad_emi!I78/'JRC-IDEES EU28 - TrRoad_tech'!I193)</f>
        <v>1.0977673328973558</v>
      </c>
      <c r="J220" s="151">
        <f>IF([1]TrRoad_act!J108=0,"",[1]TrRoad_emi!J78/'JRC-IDEES EU28 - TrRoad_tech'!J193)</f>
        <v>1.0894151791874613</v>
      </c>
      <c r="K220" s="151">
        <f>IF([1]TrRoad_act!K108=0,"",[1]TrRoad_emi!K78/'JRC-IDEES EU28 - TrRoad_tech'!K193)</f>
        <v>1.0986277141561906</v>
      </c>
      <c r="L220" s="151">
        <f>IF([1]TrRoad_act!L108=0,"",[1]TrRoad_emi!L78/'JRC-IDEES EU28 - TrRoad_tech'!L193)</f>
        <v>1.1009772020061397</v>
      </c>
      <c r="M220" s="151">
        <f>IF([1]TrRoad_act!M108=0,"",[1]TrRoad_emi!M78/'JRC-IDEES EU28 - TrRoad_tech'!M193)</f>
        <v>1.0848870267004997</v>
      </c>
      <c r="N220" s="151">
        <f>IF([1]TrRoad_act!N108=0,"",[1]TrRoad_emi!N78/'JRC-IDEES EU28 - TrRoad_tech'!N193)</f>
        <v>1.0745110970968923</v>
      </c>
      <c r="O220" s="151">
        <f>IF([1]TrRoad_act!O108=0,"",[1]TrRoad_emi!O78/'JRC-IDEES EU28 - TrRoad_tech'!O193)</f>
        <v>1.060770255238153</v>
      </c>
      <c r="P220" s="151">
        <f>IF([1]TrRoad_act!P108=0,"",[1]TrRoad_emi!P78/'JRC-IDEES EU28 - TrRoad_tech'!P193)</f>
        <v>1.0640736395669963</v>
      </c>
      <c r="Q220" s="151">
        <f>IF([1]TrRoad_act!Q108=0,"",[1]TrRoad_emi!Q78/'JRC-IDEES EU28 - TrRoad_tech'!Q193)</f>
        <v>1.0604324877353872</v>
      </c>
    </row>
    <row r="221" spans="1:17" ht="11.45" customHeight="1" x14ac:dyDescent="0.45">
      <c r="A221" s="132" t="s">
        <v>239</v>
      </c>
      <c r="B221" s="152">
        <f>IF([1]TrRoad_act!B109=0,"",[1]TrRoad_emi!B79/'JRC-IDEES EU28 - TrRoad_tech'!B194)</f>
        <v>1.2028051005926543</v>
      </c>
      <c r="C221" s="152">
        <f>IF([1]TrRoad_act!C109=0,"",[1]TrRoad_emi!C79/'JRC-IDEES EU28 - TrRoad_tech'!C194)</f>
        <v>1.2073883056665022</v>
      </c>
      <c r="D221" s="152">
        <f>IF([1]TrRoad_act!D109=0,"",[1]TrRoad_emi!D79/'JRC-IDEES EU28 - TrRoad_tech'!D194)</f>
        <v>1.2246006376338461</v>
      </c>
      <c r="E221" s="152">
        <f>IF([1]TrRoad_act!E109=0,"",[1]TrRoad_emi!E79/'JRC-IDEES EU28 - TrRoad_tech'!E194)</f>
        <v>1.2845987401132239</v>
      </c>
      <c r="F221" s="152">
        <f>IF([1]TrRoad_act!F109=0,"",[1]TrRoad_emi!F79/'JRC-IDEES EU28 - TrRoad_tech'!F194)</f>
        <v>1.1649993147389821</v>
      </c>
      <c r="G221" s="152">
        <f>IF([1]TrRoad_act!G109=0,"",[1]TrRoad_emi!G79/'JRC-IDEES EU28 - TrRoad_tech'!G194)</f>
        <v>1.164158136464208</v>
      </c>
      <c r="H221" s="152">
        <f>IF([1]TrRoad_act!H109=0,"",[1]TrRoad_emi!H79/'JRC-IDEES EU28 - TrRoad_tech'!H194)</f>
        <v>1.1835865625510935</v>
      </c>
      <c r="I221" s="152">
        <f>IF([1]TrRoad_act!I109=0,"",[1]TrRoad_emi!I79/'JRC-IDEES EU28 - TrRoad_tech'!I194)</f>
        <v>1.1458290227053538</v>
      </c>
      <c r="J221" s="152">
        <f>IF([1]TrRoad_act!J109=0,"",[1]TrRoad_emi!J79/'JRC-IDEES EU28 - TrRoad_tech'!J194)</f>
        <v>1.1123519025310893</v>
      </c>
      <c r="K221" s="152">
        <f>IF([1]TrRoad_act!K109=0,"",[1]TrRoad_emi!K79/'JRC-IDEES EU28 - TrRoad_tech'!K194)</f>
        <v>1.1312076314043142</v>
      </c>
      <c r="L221" s="152">
        <f>IF([1]TrRoad_act!L109=0,"",[1]TrRoad_emi!L79/'JRC-IDEES EU28 - TrRoad_tech'!L194)</f>
        <v>1.2126355264446522</v>
      </c>
      <c r="M221" s="152">
        <f>IF([1]TrRoad_act!M109=0,"",[1]TrRoad_emi!M79/'JRC-IDEES EU28 - TrRoad_tech'!M194)</f>
        <v>1.1999010729645634</v>
      </c>
      <c r="N221" s="152">
        <f>IF([1]TrRoad_act!N109=0,"",[1]TrRoad_emi!N79/'JRC-IDEES EU28 - TrRoad_tech'!N194)</f>
        <v>1.2295185753424993</v>
      </c>
      <c r="O221" s="152">
        <f>IF([1]TrRoad_act!O109=0,"",[1]TrRoad_emi!O79/'JRC-IDEES EU28 - TrRoad_tech'!O194)</f>
        <v>1.2099498040005201</v>
      </c>
      <c r="P221" s="152">
        <f>IF([1]TrRoad_act!P109=0,"",[1]TrRoad_emi!P79/'JRC-IDEES EU28 - TrRoad_tech'!P194)</f>
        <v>1.1345693436316504</v>
      </c>
      <c r="Q221" s="152">
        <f>IF([1]TrRoad_act!Q109=0,"",[1]TrRoad_emi!Q79/'JRC-IDEES EU28 - TrRoad_tech'!Q194)</f>
        <v>1.1618915863036525</v>
      </c>
    </row>
    <row r="223" spans="1:17" ht="11.45" customHeight="1" x14ac:dyDescent="0.45">
      <c r="A223" s="122" t="s">
        <v>250</v>
      </c>
      <c r="B223" s="123"/>
      <c r="C223" s="123"/>
      <c r="D223" s="123"/>
      <c r="E223" s="123"/>
      <c r="F223" s="123"/>
      <c r="G223" s="123"/>
      <c r="H223" s="123"/>
      <c r="I223" s="123"/>
      <c r="J223" s="123"/>
      <c r="K223" s="123"/>
      <c r="L223" s="123"/>
      <c r="M223" s="123"/>
      <c r="N223" s="123"/>
      <c r="O223" s="123"/>
      <c r="P223" s="123"/>
      <c r="Q223" s="123"/>
    </row>
    <row r="224" spans="1:17" ht="11.45" customHeight="1" x14ac:dyDescent="0.45">
      <c r="A224" s="124" t="s">
        <v>226</v>
      </c>
      <c r="B224" s="125"/>
      <c r="C224" s="125"/>
      <c r="D224" s="125"/>
      <c r="E224" s="125"/>
      <c r="F224" s="125"/>
      <c r="G224" s="125"/>
      <c r="H224" s="125"/>
      <c r="I224" s="125"/>
      <c r="J224" s="125"/>
      <c r="K224" s="125"/>
      <c r="L224" s="125"/>
      <c r="M224" s="125"/>
      <c r="N224" s="125"/>
      <c r="O224" s="125"/>
      <c r="P224" s="125"/>
      <c r="Q224" s="125"/>
    </row>
    <row r="225" spans="1:17" ht="11.45" customHeight="1" x14ac:dyDescent="0.45">
      <c r="A225" s="126" t="s">
        <v>227</v>
      </c>
      <c r="B225" s="155">
        <v>98.920269743272144</v>
      </c>
      <c r="C225" s="155">
        <v>99.737607149504299</v>
      </c>
      <c r="D225" s="155">
        <v>99.363335442631254</v>
      </c>
      <c r="E225" s="155">
        <v>98.201215135991845</v>
      </c>
      <c r="F225" s="155">
        <v>98.5916878443076</v>
      </c>
      <c r="G225" s="155">
        <v>98.117199056123823</v>
      </c>
      <c r="H225" s="155">
        <v>96.302021678071071</v>
      </c>
      <c r="I225" s="155">
        <v>94.707307493808813</v>
      </c>
      <c r="J225" s="155">
        <v>92.474516238928672</v>
      </c>
      <c r="K225" s="155">
        <v>86.378924628538201</v>
      </c>
      <c r="L225" s="155">
        <v>83.452914074925587</v>
      </c>
      <c r="M225" s="155">
        <v>82.124148202743044</v>
      </c>
      <c r="N225" s="155">
        <v>79.824570824817357</v>
      </c>
      <c r="O225" s="155">
        <v>76.056207739193567</v>
      </c>
      <c r="P225" s="155">
        <v>74.286456135127821</v>
      </c>
      <c r="Q225" s="155">
        <v>74.268560158762028</v>
      </c>
    </row>
    <row r="226" spans="1:17" ht="11.45" customHeight="1" x14ac:dyDescent="0.45">
      <c r="A226" s="128" t="s">
        <v>86</v>
      </c>
      <c r="B226" s="156">
        <v>166.82274620485933</v>
      </c>
      <c r="C226" s="156">
        <v>167.31493115043756</v>
      </c>
      <c r="D226" s="156">
        <v>167.3181770242052</v>
      </c>
      <c r="E226" s="156">
        <v>165.90189643916</v>
      </c>
      <c r="F226" s="156">
        <v>164.57802370692445</v>
      </c>
      <c r="G226" s="156">
        <v>163.43153873898152</v>
      </c>
      <c r="H226" s="156">
        <v>162.58070414873697</v>
      </c>
      <c r="I226" s="156">
        <v>160.65301643624579</v>
      </c>
      <c r="J226" s="156">
        <v>154.82659100559312</v>
      </c>
      <c r="K226" s="156">
        <v>147.05956490154179</v>
      </c>
      <c r="L226" s="156">
        <v>140.28847824366036</v>
      </c>
      <c r="M226" s="156">
        <v>135.63392485709591</v>
      </c>
      <c r="N226" s="156">
        <v>132.21612672532814</v>
      </c>
      <c r="O226" s="156">
        <v>126.78052760220177</v>
      </c>
      <c r="P226" s="156">
        <v>123.38792033147192</v>
      </c>
      <c r="Q226" s="156">
        <v>119.55315604702201</v>
      </c>
    </row>
    <row r="227" spans="1:17" ht="11.45" customHeight="1" x14ac:dyDescent="0.45">
      <c r="A227" s="130" t="s">
        <v>228</v>
      </c>
      <c r="B227" s="157">
        <v>173.99023165850193</v>
      </c>
      <c r="C227" s="157">
        <v>174.05327831080353</v>
      </c>
      <c r="D227" s="157">
        <v>174.1233569410679</v>
      </c>
      <c r="E227" s="157">
        <v>172.28874745884096</v>
      </c>
      <c r="F227" s="157">
        <v>172.29063374201053</v>
      </c>
      <c r="G227" s="157">
        <v>170.31192734923943</v>
      </c>
      <c r="H227" s="157">
        <v>167.73091631236056</v>
      </c>
      <c r="I227" s="157">
        <v>164.58834843371864</v>
      </c>
      <c r="J227" s="157">
        <v>158.5723395970318</v>
      </c>
      <c r="K227" s="157">
        <v>149.48418244043353</v>
      </c>
      <c r="L227" s="157">
        <v>142.53248205629495</v>
      </c>
      <c r="M227" s="157">
        <v>137.64426024135363</v>
      </c>
      <c r="N227" s="157">
        <v>133.87295873805081</v>
      </c>
      <c r="O227" s="157">
        <v>128.48487927563141</v>
      </c>
      <c r="P227" s="157">
        <v>125.66227425527279</v>
      </c>
      <c r="Q227" s="157">
        <v>122.53165082982392</v>
      </c>
    </row>
    <row r="228" spans="1:17" ht="11.45" customHeight="1" x14ac:dyDescent="0.45">
      <c r="A228" s="130" t="s">
        <v>229</v>
      </c>
      <c r="B228" s="157">
        <v>155.36713063129739</v>
      </c>
      <c r="C228" s="157">
        <v>156.2257541498889</v>
      </c>
      <c r="D228" s="157">
        <v>157.18534667350991</v>
      </c>
      <c r="E228" s="157">
        <v>156.9898254095416</v>
      </c>
      <c r="F228" s="157">
        <v>155.50068055185679</v>
      </c>
      <c r="G228" s="157">
        <v>155.97500339930511</v>
      </c>
      <c r="H228" s="157">
        <v>157.49383927127505</v>
      </c>
      <c r="I228" s="157">
        <v>156.47924935284178</v>
      </c>
      <c r="J228" s="157">
        <v>151.19051942375646</v>
      </c>
      <c r="K228" s="157">
        <v>145.02667308668384</v>
      </c>
      <c r="L228" s="157">
        <v>139.25861719622654</v>
      </c>
      <c r="M228" s="157">
        <v>134.46828924688862</v>
      </c>
      <c r="N228" s="157">
        <v>131.54691237866231</v>
      </c>
      <c r="O228" s="157">
        <v>126.92993705587668</v>
      </c>
      <c r="P228" s="157">
        <v>123.17623165311505</v>
      </c>
      <c r="Q228" s="157">
        <v>119.15938195487036</v>
      </c>
    </row>
    <row r="229" spans="1:17" ht="11.45" customHeight="1" x14ac:dyDescent="0.45">
      <c r="A229" s="130" t="s">
        <v>230</v>
      </c>
      <c r="B229" s="157">
        <v>155.41081135042009</v>
      </c>
      <c r="C229" s="157">
        <v>159.68429772598745</v>
      </c>
      <c r="D229" s="157">
        <v>164.57057853474609</v>
      </c>
      <c r="E229" s="157">
        <v>168.48954798249048</v>
      </c>
      <c r="F229" s="157">
        <v>165.47618526103824</v>
      </c>
      <c r="G229" s="157">
        <v>159.6573412255305</v>
      </c>
      <c r="H229" s="157">
        <v>160.70452438098982</v>
      </c>
      <c r="I229" s="157">
        <v>159.15903408361405</v>
      </c>
      <c r="J229" s="157">
        <v>151.03126234317224</v>
      </c>
      <c r="K229" s="157">
        <v>141.05116190884044</v>
      </c>
      <c r="L229" s="157">
        <v>124.88478164249292</v>
      </c>
      <c r="M229" s="157">
        <v>126.26256068440813</v>
      </c>
      <c r="N229" s="157">
        <v>123.63873042726074</v>
      </c>
      <c r="O229" s="157">
        <v>120.53074160752007</v>
      </c>
      <c r="P229" s="157">
        <v>120.31881046030732</v>
      </c>
      <c r="Q229" s="157">
        <v>119.9741066866694</v>
      </c>
    </row>
    <row r="230" spans="1:17" ht="11.45" customHeight="1" x14ac:dyDescent="0.45">
      <c r="A230" s="130" t="s">
        <v>231</v>
      </c>
      <c r="B230" s="157">
        <v>145.99325259483641</v>
      </c>
      <c r="C230" s="157">
        <v>147.7773745398118</v>
      </c>
      <c r="D230" s="157">
        <v>149.78531522073405</v>
      </c>
      <c r="E230" s="157">
        <v>150.37978554405839</v>
      </c>
      <c r="F230" s="157">
        <v>157.91416406481693</v>
      </c>
      <c r="G230" s="157">
        <v>154.97129384593177</v>
      </c>
      <c r="H230" s="157">
        <v>148.22918611930083</v>
      </c>
      <c r="I230" s="157">
        <v>146.31302532308919</v>
      </c>
      <c r="J230" s="157">
        <v>134.53895006037246</v>
      </c>
      <c r="K230" s="157">
        <v>138.72293784204348</v>
      </c>
      <c r="L230" s="157">
        <v>123.84824903984413</v>
      </c>
      <c r="M230" s="157">
        <v>120.78905637317152</v>
      </c>
      <c r="N230" s="157">
        <v>118.98671989414397</v>
      </c>
      <c r="O230" s="157">
        <v>101.26527715705693</v>
      </c>
      <c r="P230" s="157">
        <v>98.33031039845784</v>
      </c>
      <c r="Q230" s="157">
        <v>99.304889894544118</v>
      </c>
    </row>
    <row r="231" spans="1:17" ht="11.45" customHeight="1" x14ac:dyDescent="0.45">
      <c r="A231" s="130" t="s">
        <v>232</v>
      </c>
      <c r="B231" s="157">
        <v>0</v>
      </c>
      <c r="C231" s="157">
        <v>0</v>
      </c>
      <c r="D231" s="157">
        <v>0</v>
      </c>
      <c r="E231" s="157">
        <v>0</v>
      </c>
      <c r="F231" s="157">
        <v>0</v>
      </c>
      <c r="G231" s="157">
        <v>0</v>
      </c>
      <c r="H231" s="157">
        <v>0</v>
      </c>
      <c r="I231" s="157">
        <v>0</v>
      </c>
      <c r="J231" s="157">
        <v>76.810037971082977</v>
      </c>
      <c r="K231" s="157">
        <v>69.390877702250734</v>
      </c>
      <c r="L231" s="157">
        <v>63.28719290590896</v>
      </c>
      <c r="M231" s="157">
        <v>58.338694328365435</v>
      </c>
      <c r="N231" s="157">
        <v>42.51729738509016</v>
      </c>
      <c r="O231" s="157">
        <v>70.012872509257591</v>
      </c>
      <c r="P231" s="157">
        <v>67.005432349942893</v>
      </c>
      <c r="Q231" s="157">
        <v>48.803600934284127</v>
      </c>
    </row>
    <row r="232" spans="1:17" ht="11.45" customHeight="1" x14ac:dyDescent="0.45">
      <c r="A232" s="130" t="s">
        <v>233</v>
      </c>
      <c r="B232" s="157">
        <v>0</v>
      </c>
      <c r="C232" s="157">
        <v>0</v>
      </c>
      <c r="D232" s="157">
        <v>0</v>
      </c>
      <c r="E232" s="157">
        <v>0</v>
      </c>
      <c r="F232" s="157">
        <v>0</v>
      </c>
      <c r="G232" s="157">
        <v>0</v>
      </c>
      <c r="H232" s="157">
        <v>0</v>
      </c>
      <c r="I232" s="157">
        <v>0</v>
      </c>
      <c r="J232" s="157">
        <v>0</v>
      </c>
      <c r="K232" s="157">
        <v>0</v>
      </c>
      <c r="L232" s="157">
        <v>0</v>
      </c>
      <c r="M232" s="157">
        <v>0</v>
      </c>
      <c r="N232" s="157">
        <v>0</v>
      </c>
      <c r="O232" s="157">
        <v>0</v>
      </c>
      <c r="P232" s="157">
        <v>0</v>
      </c>
      <c r="Q232" s="157">
        <v>0</v>
      </c>
    </row>
    <row r="233" spans="1:17" ht="11.45" customHeight="1" x14ac:dyDescent="0.45">
      <c r="A233" s="128" t="s">
        <v>234</v>
      </c>
      <c r="B233" s="156">
        <v>1444.0171448837164</v>
      </c>
      <c r="C233" s="156">
        <v>1441.5337445867426</v>
      </c>
      <c r="D233" s="156">
        <v>1449.9957269884981</v>
      </c>
      <c r="E233" s="156">
        <v>1432.3826440359699</v>
      </c>
      <c r="F233" s="156">
        <v>1442.0857731057702</v>
      </c>
      <c r="G233" s="156">
        <v>1428.5663449274416</v>
      </c>
      <c r="H233" s="156">
        <v>1424.328746526134</v>
      </c>
      <c r="I233" s="156">
        <v>1417.1584903654493</v>
      </c>
      <c r="J233" s="156">
        <v>1400.7065252644302</v>
      </c>
      <c r="K233" s="156">
        <v>1382.580783135912</v>
      </c>
      <c r="L233" s="156">
        <v>1366.7928348289574</v>
      </c>
      <c r="M233" s="156">
        <v>1346.2186388395435</v>
      </c>
      <c r="N233" s="156">
        <v>1348.4079429031062</v>
      </c>
      <c r="O233" s="156">
        <v>1275.2378055764291</v>
      </c>
      <c r="P233" s="156">
        <v>1305.7472990720494</v>
      </c>
      <c r="Q233" s="156">
        <v>1254.8609779118533</v>
      </c>
    </row>
    <row r="234" spans="1:17" ht="11.45" customHeight="1" x14ac:dyDescent="0.45">
      <c r="A234" s="130" t="s">
        <v>228</v>
      </c>
      <c r="B234" s="157">
        <v>490.14625969046824</v>
      </c>
      <c r="C234" s="157">
        <v>487.91550783289074</v>
      </c>
      <c r="D234" s="157">
        <v>485.4488000068813</v>
      </c>
      <c r="E234" s="157">
        <v>513.41673644350567</v>
      </c>
      <c r="F234" s="157">
        <v>504.3405411669637</v>
      </c>
      <c r="G234" s="157">
        <v>502.87525916992092</v>
      </c>
      <c r="H234" s="157">
        <v>459.34554665589872</v>
      </c>
      <c r="I234" s="157">
        <v>434.61224435116969</v>
      </c>
      <c r="J234" s="157">
        <v>420.04179142154771</v>
      </c>
      <c r="K234" s="157">
        <v>393.91535917539471</v>
      </c>
      <c r="L234" s="157">
        <v>377.75623412473669</v>
      </c>
      <c r="M234" s="157">
        <v>378.13260951756229</v>
      </c>
      <c r="N234" s="157">
        <v>353.30138997798088</v>
      </c>
      <c r="O234" s="157">
        <v>326.75575277318302</v>
      </c>
      <c r="P234" s="157">
        <v>328.19392578556034</v>
      </c>
      <c r="Q234" s="157">
        <v>317.17786472943459</v>
      </c>
    </row>
    <row r="235" spans="1:17" ht="11.45" customHeight="1" x14ac:dyDescent="0.45">
      <c r="A235" s="130" t="s">
        <v>229</v>
      </c>
      <c r="B235" s="157">
        <v>1470.7657376889392</v>
      </c>
      <c r="C235" s="157">
        <v>1468.1462771964473</v>
      </c>
      <c r="D235" s="157">
        <v>1465.2412368330736</v>
      </c>
      <c r="E235" s="157">
        <v>1462.5789712557332</v>
      </c>
      <c r="F235" s="157">
        <v>1462.0520911001086</v>
      </c>
      <c r="G235" s="157">
        <v>1457.8562605671377</v>
      </c>
      <c r="H235" s="157">
        <v>1449.0285919105402</v>
      </c>
      <c r="I235" s="157">
        <v>1441.6035986361428</v>
      </c>
      <c r="J235" s="157">
        <v>1426.9846964738488</v>
      </c>
      <c r="K235" s="157">
        <v>1404.5861566925271</v>
      </c>
      <c r="L235" s="157">
        <v>1393.4996527890492</v>
      </c>
      <c r="M235" s="157">
        <v>1381.9037947187462</v>
      </c>
      <c r="N235" s="157">
        <v>1373.6529804646987</v>
      </c>
      <c r="O235" s="157">
        <v>1357.4438131362051</v>
      </c>
      <c r="P235" s="157">
        <v>1347.6321737725418</v>
      </c>
      <c r="Q235" s="157">
        <v>1338.5599289903514</v>
      </c>
    </row>
    <row r="236" spans="1:17" ht="11.45" customHeight="1" x14ac:dyDescent="0.45">
      <c r="A236" s="130" t="s">
        <v>230</v>
      </c>
      <c r="B236" s="157">
        <v>1028.3835611582938</v>
      </c>
      <c r="C236" s="157">
        <v>1037.6544054083265</v>
      </c>
      <c r="D236" s="157">
        <v>1048.0533977817443</v>
      </c>
      <c r="E236" s="157">
        <v>1034.5302217505762</v>
      </c>
      <c r="F236" s="157">
        <v>1035.0580995504693</v>
      </c>
      <c r="G236" s="157">
        <v>1030.3308269743081</v>
      </c>
      <c r="H236" s="157">
        <v>1038.6312981497949</v>
      </c>
      <c r="I236" s="157">
        <v>1045.550087492086</v>
      </c>
      <c r="J236" s="157">
        <v>1038.199473058434</v>
      </c>
      <c r="K236" s="157">
        <v>1020.8883017388611</v>
      </c>
      <c r="L236" s="157">
        <v>1007.8295730104729</v>
      </c>
      <c r="M236" s="157">
        <v>994.18137523065081</v>
      </c>
      <c r="N236" s="157">
        <v>977.25201600555806</v>
      </c>
      <c r="O236" s="157">
        <v>967.88643989716775</v>
      </c>
      <c r="P236" s="157">
        <v>961.72052760016516</v>
      </c>
      <c r="Q236" s="157">
        <v>950.87597811020021</v>
      </c>
    </row>
    <row r="237" spans="1:17" ht="11.45" customHeight="1" x14ac:dyDescent="0.45">
      <c r="A237" s="130" t="s">
        <v>231</v>
      </c>
      <c r="B237" s="157">
        <v>0</v>
      </c>
      <c r="C237" s="157">
        <v>924.55868556522034</v>
      </c>
      <c r="D237" s="157">
        <v>925.02198289568787</v>
      </c>
      <c r="E237" s="157">
        <v>920.16170268033511</v>
      </c>
      <c r="F237" s="157">
        <v>928.03143498538145</v>
      </c>
      <c r="G237" s="157">
        <v>947.93207441337972</v>
      </c>
      <c r="H237" s="157">
        <v>929.27259912506656</v>
      </c>
      <c r="I237" s="157">
        <v>928.9620790883514</v>
      </c>
      <c r="J237" s="157">
        <v>907.9318869523272</v>
      </c>
      <c r="K237" s="157">
        <v>917.44747392967599</v>
      </c>
      <c r="L237" s="157">
        <v>911.35102195505362</v>
      </c>
      <c r="M237" s="157">
        <v>877.73998608076465</v>
      </c>
      <c r="N237" s="157">
        <v>878.55647217430783</v>
      </c>
      <c r="O237" s="157">
        <v>887.318904095824</v>
      </c>
      <c r="P237" s="157">
        <v>886.44716754582896</v>
      </c>
      <c r="Q237" s="157">
        <v>847.26501689907468</v>
      </c>
    </row>
    <row r="238" spans="1:17" ht="11.45" customHeight="1" x14ac:dyDescent="0.45">
      <c r="A238" s="130" t="s">
        <v>233</v>
      </c>
      <c r="B238" s="157">
        <v>0</v>
      </c>
      <c r="C238" s="157">
        <v>0</v>
      </c>
      <c r="D238" s="157">
        <v>0</v>
      </c>
      <c r="E238" s="157">
        <v>0</v>
      </c>
      <c r="F238" s="157">
        <v>0</v>
      </c>
      <c r="G238" s="157">
        <v>0</v>
      </c>
      <c r="H238" s="157">
        <v>0</v>
      </c>
      <c r="I238" s="157">
        <v>0</v>
      </c>
      <c r="J238" s="157">
        <v>0</v>
      </c>
      <c r="K238" s="157">
        <v>0</v>
      </c>
      <c r="L238" s="157">
        <v>0</v>
      </c>
      <c r="M238" s="157">
        <v>0</v>
      </c>
      <c r="N238" s="157">
        <v>0</v>
      </c>
      <c r="O238" s="157">
        <v>0</v>
      </c>
      <c r="P238" s="157">
        <v>0</v>
      </c>
      <c r="Q238" s="157">
        <v>0</v>
      </c>
    </row>
    <row r="239" spans="1:17" ht="11.45" customHeight="1" x14ac:dyDescent="0.45">
      <c r="A239" s="124" t="s">
        <v>235</v>
      </c>
      <c r="B239" s="154"/>
      <c r="C239" s="154"/>
      <c r="D239" s="154"/>
      <c r="E239" s="154"/>
      <c r="F239" s="154"/>
      <c r="G239" s="154"/>
      <c r="H239" s="154"/>
      <c r="I239" s="154"/>
      <c r="J239" s="154"/>
      <c r="K239" s="154"/>
      <c r="L239" s="154"/>
      <c r="M239" s="154"/>
      <c r="N239" s="154"/>
      <c r="O239" s="154"/>
      <c r="P239" s="154"/>
      <c r="Q239" s="154"/>
    </row>
    <row r="240" spans="1:17" ht="11.45" customHeight="1" x14ac:dyDescent="0.45">
      <c r="A240" s="126" t="s">
        <v>236</v>
      </c>
      <c r="B240" s="155">
        <v>212.04574061632337</v>
      </c>
      <c r="C240" s="155">
        <v>213.06914289823899</v>
      </c>
      <c r="D240" s="155">
        <v>214.28957153258386</v>
      </c>
      <c r="E240" s="155">
        <v>213.42937149686824</v>
      </c>
      <c r="F240" s="155">
        <v>210.91181847118432</v>
      </c>
      <c r="G240" s="155">
        <v>210.94383191680163</v>
      </c>
      <c r="H240" s="155">
        <v>211.64277817558269</v>
      </c>
      <c r="I240" s="155">
        <v>210.23790834967414</v>
      </c>
      <c r="J240" s="155">
        <v>202.23437688203146</v>
      </c>
      <c r="K240" s="155">
        <v>194.92559468443665</v>
      </c>
      <c r="L240" s="155">
        <v>187.42035951361251</v>
      </c>
      <c r="M240" s="155">
        <v>180.92720782855233</v>
      </c>
      <c r="N240" s="155">
        <v>179.50170319472082</v>
      </c>
      <c r="O240" s="155">
        <v>172.83215387016207</v>
      </c>
      <c r="P240" s="155">
        <v>169.11137653384171</v>
      </c>
      <c r="Q240" s="155">
        <v>169.07275604766573</v>
      </c>
    </row>
    <row r="241" spans="1:17" ht="11.45" customHeight="1" x14ac:dyDescent="0.45">
      <c r="A241" s="130" t="s">
        <v>228</v>
      </c>
      <c r="B241" s="157">
        <v>201.44079278909868</v>
      </c>
      <c r="C241" s="157">
        <v>205.34413109929227</v>
      </c>
      <c r="D241" s="157">
        <v>209.76994521346012</v>
      </c>
      <c r="E241" s="157">
        <v>200.65867713325397</v>
      </c>
      <c r="F241" s="157">
        <v>212.16711952858643</v>
      </c>
      <c r="G241" s="157">
        <v>205.35434019522054</v>
      </c>
      <c r="H241" s="157">
        <v>201.56239249692331</v>
      </c>
      <c r="I241" s="157">
        <v>194.15728847227749</v>
      </c>
      <c r="J241" s="157">
        <v>186.56060535744416</v>
      </c>
      <c r="K241" s="157">
        <v>177.36900545422083</v>
      </c>
      <c r="L241" s="157">
        <v>168.71359698778491</v>
      </c>
      <c r="M241" s="157">
        <v>165.85207076470809</v>
      </c>
      <c r="N241" s="157">
        <v>162.80080572313406</v>
      </c>
      <c r="O241" s="157">
        <v>154.08634580342022</v>
      </c>
      <c r="P241" s="157">
        <v>151.00862986003062</v>
      </c>
      <c r="Q241" s="157">
        <v>155.49655291173363</v>
      </c>
    </row>
    <row r="242" spans="1:17" ht="11.45" customHeight="1" x14ac:dyDescent="0.45">
      <c r="A242" s="130" t="s">
        <v>229</v>
      </c>
      <c r="B242" s="157">
        <v>212.69062266829209</v>
      </c>
      <c r="C242" s="157">
        <v>213.57282006357579</v>
      </c>
      <c r="D242" s="157">
        <v>214.55733167554371</v>
      </c>
      <c r="E242" s="157">
        <v>214.91787287308318</v>
      </c>
      <c r="F242" s="157">
        <v>210.93299827942695</v>
      </c>
      <c r="G242" s="157">
        <v>211.62545525443056</v>
      </c>
      <c r="H242" s="157">
        <v>212.68831590503046</v>
      </c>
      <c r="I242" s="157">
        <v>211.4298311784211</v>
      </c>
      <c r="J242" s="157">
        <v>204.15116492130761</v>
      </c>
      <c r="K242" s="157">
        <v>196.4628584601287</v>
      </c>
      <c r="L242" s="157">
        <v>189.55983569668538</v>
      </c>
      <c r="M242" s="157">
        <v>182.22126733044254</v>
      </c>
      <c r="N242" s="157">
        <v>181.60982842415936</v>
      </c>
      <c r="O242" s="157">
        <v>175.36463727667029</v>
      </c>
      <c r="P242" s="157">
        <v>170.87273321885078</v>
      </c>
      <c r="Q242" s="157">
        <v>170.59315182181453</v>
      </c>
    </row>
    <row r="243" spans="1:17" ht="11.45" customHeight="1" x14ac:dyDescent="0.45">
      <c r="A243" s="130" t="s">
        <v>230</v>
      </c>
      <c r="B243" s="157">
        <v>242.42525132874908</v>
      </c>
      <c r="C243" s="157">
        <v>234.67870668791156</v>
      </c>
      <c r="D243" s="157">
        <v>226.36140869093367</v>
      </c>
      <c r="E243" s="157">
        <v>215.26649005145171</v>
      </c>
      <c r="F243" s="157">
        <v>213.6270616988368</v>
      </c>
      <c r="G243" s="157">
        <v>190.71974864052189</v>
      </c>
      <c r="H243" s="157">
        <v>195.51452728002377</v>
      </c>
      <c r="I243" s="157">
        <v>195.59869356187372</v>
      </c>
      <c r="J243" s="157">
        <v>212.2526371999835</v>
      </c>
      <c r="K243" s="157">
        <v>201.89873613809416</v>
      </c>
      <c r="L243" s="157">
        <v>191.68250603931781</v>
      </c>
      <c r="M243" s="157">
        <v>201.93790460874504</v>
      </c>
      <c r="N243" s="157">
        <v>165.74584214921435</v>
      </c>
      <c r="O243" s="157">
        <v>148.68118032860929</v>
      </c>
      <c r="P243" s="157">
        <v>141.50321120973993</v>
      </c>
      <c r="Q243" s="157">
        <v>163.32559903813413</v>
      </c>
    </row>
    <row r="244" spans="1:17" ht="11.45" customHeight="1" x14ac:dyDescent="0.45">
      <c r="A244" s="130" t="s">
        <v>231</v>
      </c>
      <c r="B244" s="157">
        <v>207.88399619641083</v>
      </c>
      <c r="C244" s="157">
        <v>206.17089403782543</v>
      </c>
      <c r="D244" s="157">
        <v>204.28399922399061</v>
      </c>
      <c r="E244" s="157">
        <v>195.9813291039714</v>
      </c>
      <c r="F244" s="157">
        <v>200.54831212760317</v>
      </c>
      <c r="G244" s="157">
        <v>193.49680407239404</v>
      </c>
      <c r="H244" s="157">
        <v>208.68219906098415</v>
      </c>
      <c r="I244" s="157">
        <v>189.49351932998249</v>
      </c>
      <c r="J244" s="157">
        <v>177.64576261293973</v>
      </c>
      <c r="K244" s="157">
        <v>169.94465038056586</v>
      </c>
      <c r="L244" s="157">
        <v>166.52314192115867</v>
      </c>
      <c r="M244" s="157">
        <v>157.0219819801103</v>
      </c>
      <c r="N244" s="157">
        <v>157.12618967724899</v>
      </c>
      <c r="O244" s="157">
        <v>159.7213743717422</v>
      </c>
      <c r="P244" s="157">
        <v>142.66613259829424</v>
      </c>
      <c r="Q244" s="157">
        <v>144.39902366682119</v>
      </c>
    </row>
    <row r="245" spans="1:17" ht="11.45" customHeight="1" x14ac:dyDescent="0.45">
      <c r="A245" s="130" t="s">
        <v>233</v>
      </c>
      <c r="B245" s="157">
        <v>0</v>
      </c>
      <c r="C245" s="157">
        <v>0</v>
      </c>
      <c r="D245" s="157">
        <v>0</v>
      </c>
      <c r="E245" s="157">
        <v>0</v>
      </c>
      <c r="F245" s="157">
        <v>0</v>
      </c>
      <c r="G245" s="157">
        <v>0</v>
      </c>
      <c r="H245" s="157">
        <v>0</v>
      </c>
      <c r="I245" s="157">
        <v>0</v>
      </c>
      <c r="J245" s="157">
        <v>0</v>
      </c>
      <c r="K245" s="157">
        <v>0</v>
      </c>
      <c r="L245" s="157">
        <v>0</v>
      </c>
      <c r="M245" s="157">
        <v>0</v>
      </c>
      <c r="N245" s="157">
        <v>0</v>
      </c>
      <c r="O245" s="157">
        <v>0</v>
      </c>
      <c r="P245" s="157">
        <v>0</v>
      </c>
      <c r="Q245" s="157">
        <v>0</v>
      </c>
    </row>
    <row r="246" spans="1:17" ht="11.45" customHeight="1" x14ac:dyDescent="0.45">
      <c r="A246" s="128" t="s">
        <v>237</v>
      </c>
      <c r="B246" s="156">
        <v>1232.9845043433318</v>
      </c>
      <c r="C246" s="156">
        <v>1221.9771875347269</v>
      </c>
      <c r="D246" s="156">
        <v>1208.9003915340923</v>
      </c>
      <c r="E246" s="156">
        <v>1214.1024043384152</v>
      </c>
      <c r="F246" s="156">
        <v>1215.1527175627077</v>
      </c>
      <c r="G246" s="156">
        <v>1208.7082225780446</v>
      </c>
      <c r="H246" s="156">
        <v>1193.0930025020498</v>
      </c>
      <c r="I246" s="156">
        <v>1191.745575540285</v>
      </c>
      <c r="J246" s="156">
        <v>1178.5191433175348</v>
      </c>
      <c r="K246" s="156">
        <v>1186.5463440716055</v>
      </c>
      <c r="L246" s="156">
        <v>1189.0170359388208</v>
      </c>
      <c r="M246" s="156">
        <v>1177.5068954755204</v>
      </c>
      <c r="N246" s="156">
        <v>1170.3067806184779</v>
      </c>
      <c r="O246" s="156">
        <v>1155.0057772965899</v>
      </c>
      <c r="P246" s="156">
        <v>1139.2471148745394</v>
      </c>
      <c r="Q246" s="156">
        <v>1143.0669061847632</v>
      </c>
    </row>
    <row r="247" spans="1:17" ht="11.45" customHeight="1" x14ac:dyDescent="0.45">
      <c r="A247" s="130" t="s">
        <v>238</v>
      </c>
      <c r="B247" s="157">
        <v>1207.415977549407</v>
      </c>
      <c r="C247" s="157">
        <v>1192.8313580770798</v>
      </c>
      <c r="D247" s="157">
        <v>1181.7631140688791</v>
      </c>
      <c r="E247" s="157">
        <v>1191.4783107824146</v>
      </c>
      <c r="F247" s="157">
        <v>1185.817600868686</v>
      </c>
      <c r="G247" s="157">
        <v>1190.317551719249</v>
      </c>
      <c r="H247" s="157">
        <v>1172.8947793390312</v>
      </c>
      <c r="I247" s="157">
        <v>1170.1759169335023</v>
      </c>
      <c r="J247" s="157">
        <v>1157.7224183619592</v>
      </c>
      <c r="K247" s="157">
        <v>1174.51925260147</v>
      </c>
      <c r="L247" s="157">
        <v>1167.0834422872204</v>
      </c>
      <c r="M247" s="157">
        <v>1160.9804040205356</v>
      </c>
      <c r="N247" s="157">
        <v>1150.052438798223</v>
      </c>
      <c r="O247" s="157">
        <v>1132.4190812805646</v>
      </c>
      <c r="P247" s="157">
        <v>1119.2762465210849</v>
      </c>
      <c r="Q247" s="157">
        <v>1127.2332810990667</v>
      </c>
    </row>
    <row r="248" spans="1:17" ht="11.45" customHeight="1" x14ac:dyDescent="0.45">
      <c r="A248" s="132" t="s">
        <v>239</v>
      </c>
      <c r="B248" s="158">
        <v>1297.342739061781</v>
      </c>
      <c r="C248" s="158">
        <v>1295.3398082448432</v>
      </c>
      <c r="D248" s="158">
        <v>1293.1179560863609</v>
      </c>
      <c r="E248" s="158">
        <v>1290.3513365829238</v>
      </c>
      <c r="F248" s="158">
        <v>1287.0469797667995</v>
      </c>
      <c r="G248" s="158">
        <v>1283.2132228057665</v>
      </c>
      <c r="H248" s="158">
        <v>1278.859658012768</v>
      </c>
      <c r="I248" s="158">
        <v>1273.9970737615261</v>
      </c>
      <c r="J248" s="158">
        <v>1268.6373889751799</v>
      </c>
      <c r="K248" s="158">
        <v>1262.7935819069451</v>
      </c>
      <c r="L248" s="158">
        <v>1256.479613997215</v>
      </c>
      <c r="M248" s="158">
        <v>1249.7103496037621</v>
      </c>
      <c r="N248" s="158">
        <v>1242.5014724325335</v>
      </c>
      <c r="O248" s="158">
        <v>1234.8693995062392</v>
      </c>
      <c r="P248" s="158">
        <v>1226.8311934882181</v>
      </c>
      <c r="Q248" s="158">
        <v>1218.4044741792329</v>
      </c>
    </row>
  </sheetData>
  <mergeCells count="1">
    <mergeCell ref="B57:Q57"/>
  </mergeCells>
  <pageMargins left="0.39370078740157483" right="0.39370078740157483" top="0.39370078740157483" bottom="0.39370078740157483" header="0.31496062992125984" footer="0.31496062992125984"/>
  <pageSetup paperSize="9" scale="2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211C-A0A4-4799-B9AA-C17EFD1C5804}">
  <dimension ref="B2:M46"/>
  <sheetViews>
    <sheetView topLeftCell="A14" workbookViewId="0">
      <selection activeCell="B20" sqref="B20"/>
    </sheetView>
  </sheetViews>
  <sheetFormatPr defaultColWidth="10.6640625" defaultRowHeight="14.25" x14ac:dyDescent="0.45"/>
  <cols>
    <col min="2" max="2" width="56.59765625" customWidth="1"/>
    <col min="8" max="8" width="64.73046875" customWidth="1"/>
  </cols>
  <sheetData>
    <row r="2" spans="2:13" ht="54.4" thickBot="1" x14ac:dyDescent="0.5">
      <c r="B2" s="48" t="s">
        <v>80</v>
      </c>
      <c r="H2" s="62" t="s">
        <v>106</v>
      </c>
    </row>
    <row r="3" spans="2:13" ht="48" customHeight="1" thickBot="1" x14ac:dyDescent="0.5">
      <c r="B3" s="196" t="s">
        <v>81</v>
      </c>
      <c r="C3" s="196" t="s">
        <v>82</v>
      </c>
      <c r="D3" s="198" t="s">
        <v>83</v>
      </c>
      <c r="E3" s="198"/>
      <c r="F3" s="49"/>
      <c r="H3" s="174" t="s">
        <v>107</v>
      </c>
      <c r="I3" s="174" t="s">
        <v>108</v>
      </c>
      <c r="J3" s="64" t="s">
        <v>109</v>
      </c>
      <c r="K3" s="174" t="s">
        <v>111</v>
      </c>
      <c r="L3" s="64" t="s">
        <v>112</v>
      </c>
      <c r="M3" s="177" t="s">
        <v>115</v>
      </c>
    </row>
    <row r="4" spans="2:13" ht="115.5" thickTop="1" thickBot="1" x14ac:dyDescent="0.5">
      <c r="B4" s="197"/>
      <c r="C4" s="197"/>
      <c r="D4" s="50" t="s">
        <v>84</v>
      </c>
      <c r="E4" s="199" t="s">
        <v>85</v>
      </c>
      <c r="F4" s="199"/>
      <c r="H4" s="175"/>
      <c r="I4" s="175"/>
      <c r="J4" s="63" t="s">
        <v>110</v>
      </c>
      <c r="K4" s="175"/>
      <c r="L4" s="63" t="s">
        <v>113</v>
      </c>
      <c r="M4" s="178"/>
    </row>
    <row r="5" spans="2:13" ht="26.25" customHeight="1" thickBot="1" x14ac:dyDescent="0.5">
      <c r="B5" s="51" t="s">
        <v>86</v>
      </c>
      <c r="C5" s="51" t="s">
        <v>87</v>
      </c>
      <c r="D5" s="50" t="s">
        <v>88</v>
      </c>
      <c r="E5" s="189">
        <v>95.3</v>
      </c>
      <c r="F5" s="189"/>
      <c r="H5" s="176"/>
      <c r="I5" s="176"/>
      <c r="J5" s="65"/>
      <c r="K5" s="176"/>
      <c r="L5" s="66" t="s">
        <v>114</v>
      </c>
      <c r="M5" s="179"/>
    </row>
    <row r="6" spans="2:13" ht="26.25" x14ac:dyDescent="0.45">
      <c r="B6" s="190"/>
      <c r="C6" s="52" t="s">
        <v>89</v>
      </c>
      <c r="D6" s="54"/>
      <c r="E6" s="194"/>
      <c r="F6" s="194"/>
      <c r="H6" s="180" t="s">
        <v>86</v>
      </c>
      <c r="I6" s="183" t="s">
        <v>116</v>
      </c>
      <c r="J6" s="161" t="s">
        <v>117</v>
      </c>
      <c r="K6" s="68"/>
      <c r="L6" s="67" t="s">
        <v>121</v>
      </c>
      <c r="M6" s="67" t="s">
        <v>124</v>
      </c>
    </row>
    <row r="7" spans="2:13" ht="66" thickBot="1" x14ac:dyDescent="0.5">
      <c r="B7" s="191"/>
      <c r="C7" s="53" t="s">
        <v>90</v>
      </c>
      <c r="D7" s="55" t="s">
        <v>91</v>
      </c>
      <c r="E7" s="195">
        <v>4.7</v>
      </c>
      <c r="F7" s="195"/>
      <c r="H7" s="181"/>
      <c r="I7" s="184"/>
      <c r="J7" s="161" t="s">
        <v>118</v>
      </c>
      <c r="K7" s="67" t="s">
        <v>119</v>
      </c>
      <c r="L7" s="67" t="s">
        <v>122</v>
      </c>
      <c r="M7" s="67" t="s">
        <v>125</v>
      </c>
    </row>
    <row r="8" spans="2:13" ht="39.75" thickBot="1" x14ac:dyDescent="0.5">
      <c r="B8" s="51" t="s">
        <v>92</v>
      </c>
      <c r="C8" s="51" t="s">
        <v>93</v>
      </c>
      <c r="D8" s="50" t="s">
        <v>94</v>
      </c>
      <c r="E8" s="189">
        <v>99.6</v>
      </c>
      <c r="F8" s="189"/>
      <c r="H8" s="182"/>
      <c r="I8" s="185"/>
      <c r="J8" s="162"/>
      <c r="K8" s="69" t="s">
        <v>120</v>
      </c>
      <c r="L8" s="69" t="s">
        <v>123</v>
      </c>
      <c r="M8" s="69" t="s">
        <v>126</v>
      </c>
    </row>
    <row r="9" spans="2:13" ht="39.4" x14ac:dyDescent="0.45">
      <c r="B9" s="190"/>
      <c r="C9" s="52" t="s">
        <v>95</v>
      </c>
      <c r="D9" s="54"/>
      <c r="E9" s="194"/>
      <c r="F9" s="194"/>
      <c r="H9" s="186" t="s">
        <v>127</v>
      </c>
      <c r="I9" s="183" t="s">
        <v>128</v>
      </c>
      <c r="J9" s="161" t="s">
        <v>129</v>
      </c>
      <c r="K9" s="70" t="s">
        <v>131</v>
      </c>
      <c r="L9" s="70" t="s">
        <v>133</v>
      </c>
      <c r="M9" s="70" t="s">
        <v>136</v>
      </c>
    </row>
    <row r="10" spans="2:13" ht="66" thickBot="1" x14ac:dyDescent="0.5">
      <c r="B10" s="191"/>
      <c r="C10" s="53" t="s">
        <v>90</v>
      </c>
      <c r="D10" s="55">
        <v>29</v>
      </c>
      <c r="E10" s="195">
        <v>0.4</v>
      </c>
      <c r="F10" s="195"/>
      <c r="H10" s="187"/>
      <c r="I10" s="184"/>
      <c r="J10" s="161" t="s">
        <v>130</v>
      </c>
      <c r="K10" s="70" t="s">
        <v>132</v>
      </c>
      <c r="L10" s="70" t="s">
        <v>134</v>
      </c>
      <c r="M10" s="70" t="s">
        <v>137</v>
      </c>
    </row>
    <row r="11" spans="2:13" ht="39.75" thickBot="1" x14ac:dyDescent="0.5">
      <c r="B11" s="51" t="s">
        <v>96</v>
      </c>
      <c r="C11" s="51" t="s">
        <v>97</v>
      </c>
      <c r="D11" s="50" t="s">
        <v>98</v>
      </c>
      <c r="E11" s="189">
        <v>99.9</v>
      </c>
      <c r="F11" s="189"/>
      <c r="H11" s="188"/>
      <c r="I11" s="185"/>
      <c r="J11" s="162"/>
      <c r="K11" s="71"/>
      <c r="L11" s="72" t="s">
        <v>135</v>
      </c>
      <c r="M11" s="72" t="s">
        <v>138</v>
      </c>
    </row>
    <row r="12" spans="2:13" ht="39.4" x14ac:dyDescent="0.45">
      <c r="B12" s="190"/>
      <c r="C12" s="56" t="s">
        <v>95</v>
      </c>
      <c r="D12" s="58"/>
      <c r="E12" s="192"/>
      <c r="F12" s="192"/>
      <c r="H12" s="180" t="s">
        <v>96</v>
      </c>
      <c r="I12" s="183" t="s">
        <v>139</v>
      </c>
      <c r="J12" s="161" t="s">
        <v>140</v>
      </c>
      <c r="K12" s="67" t="s">
        <v>142</v>
      </c>
      <c r="L12" s="67" t="s">
        <v>144</v>
      </c>
      <c r="M12" s="67" t="s">
        <v>147</v>
      </c>
    </row>
    <row r="13" spans="2:13" ht="52.9" thickBot="1" x14ac:dyDescent="0.5">
      <c r="B13" s="191"/>
      <c r="C13" s="57" t="s">
        <v>99</v>
      </c>
      <c r="D13" s="59">
        <v>6</v>
      </c>
      <c r="E13" s="193">
        <v>7.0000000000000007E-2</v>
      </c>
      <c r="F13" s="193"/>
      <c r="H13" s="181"/>
      <c r="I13" s="184"/>
      <c r="J13" s="161" t="s">
        <v>141</v>
      </c>
      <c r="K13" s="67" t="s">
        <v>143</v>
      </c>
      <c r="L13" s="67" t="s">
        <v>145</v>
      </c>
      <c r="M13" s="67" t="s">
        <v>148</v>
      </c>
    </row>
    <row r="14" spans="2:13" ht="52.9" thickBot="1" x14ac:dyDescent="0.5">
      <c r="B14" s="51" t="s">
        <v>27</v>
      </c>
      <c r="C14" s="51" t="s">
        <v>97</v>
      </c>
      <c r="D14" s="50" t="s">
        <v>100</v>
      </c>
      <c r="E14" s="189">
        <v>98.3</v>
      </c>
      <c r="F14" s="189"/>
      <c r="H14" s="182"/>
      <c r="I14" s="185"/>
      <c r="J14" s="162"/>
      <c r="K14" s="73"/>
      <c r="L14" s="69" t="s">
        <v>146</v>
      </c>
      <c r="M14" s="69" t="s">
        <v>149</v>
      </c>
    </row>
    <row r="15" spans="2:13" ht="39.4" x14ac:dyDescent="0.45">
      <c r="B15" s="190"/>
      <c r="C15" s="56" t="s">
        <v>101</v>
      </c>
      <c r="D15" s="58"/>
      <c r="E15" s="192"/>
      <c r="F15" s="192"/>
      <c r="H15" s="186" t="s">
        <v>27</v>
      </c>
      <c r="I15" s="183" t="s">
        <v>150</v>
      </c>
      <c r="J15" s="161" t="s">
        <v>151</v>
      </c>
      <c r="K15" s="70" t="s">
        <v>153</v>
      </c>
      <c r="L15" s="70" t="s">
        <v>155</v>
      </c>
      <c r="M15" s="70" t="s">
        <v>158</v>
      </c>
    </row>
    <row r="16" spans="2:13" ht="66" thickBot="1" x14ac:dyDescent="0.5">
      <c r="B16" s="191"/>
      <c r="C16" s="57" t="s">
        <v>102</v>
      </c>
      <c r="D16" s="59">
        <v>133</v>
      </c>
      <c r="E16" s="193">
        <v>1.7</v>
      </c>
      <c r="F16" s="193"/>
      <c r="H16" s="187"/>
      <c r="I16" s="184"/>
      <c r="J16" s="161" t="s">
        <v>152</v>
      </c>
      <c r="K16" s="70" t="s">
        <v>154</v>
      </c>
      <c r="L16" s="70" t="s">
        <v>156</v>
      </c>
      <c r="M16" s="70" t="s">
        <v>159</v>
      </c>
    </row>
    <row r="17" spans="2:13" ht="39.75" thickBot="1" x14ac:dyDescent="0.5">
      <c r="B17" s="60"/>
      <c r="C17" s="60"/>
      <c r="D17" s="60"/>
      <c r="E17" s="60"/>
      <c r="F17" s="60"/>
      <c r="H17" s="188"/>
      <c r="I17" s="185"/>
      <c r="J17" s="162"/>
      <c r="K17" s="71"/>
      <c r="L17" s="72" t="s">
        <v>157</v>
      </c>
      <c r="M17" s="72" t="s">
        <v>160</v>
      </c>
    </row>
    <row r="18" spans="2:13" ht="153" customHeight="1" x14ac:dyDescent="0.45">
      <c r="B18" s="61" t="s">
        <v>103</v>
      </c>
      <c r="H18" s="74" t="s">
        <v>161</v>
      </c>
    </row>
    <row r="19" spans="2:13" x14ac:dyDescent="0.45">
      <c r="B19" t="s">
        <v>104</v>
      </c>
    </row>
    <row r="20" spans="2:13" ht="42.75" x14ac:dyDescent="0.45">
      <c r="B20" s="7" t="s">
        <v>105</v>
      </c>
      <c r="H20" s="75" t="s">
        <v>162</v>
      </c>
    </row>
    <row r="21" spans="2:13" x14ac:dyDescent="0.45">
      <c r="H21" s="75"/>
    </row>
    <row r="23" spans="2:13" ht="25.9" thickBot="1" x14ac:dyDescent="0.5">
      <c r="B23" s="76" t="s">
        <v>163</v>
      </c>
      <c r="H23" s="101" t="s">
        <v>176</v>
      </c>
    </row>
    <row r="24" spans="2:13" ht="25.9" thickBot="1" x14ac:dyDescent="0.5">
      <c r="B24" s="170" t="s">
        <v>164</v>
      </c>
      <c r="C24" s="170" t="s">
        <v>165</v>
      </c>
      <c r="D24" s="77" t="s">
        <v>166</v>
      </c>
      <c r="E24" s="172" t="s">
        <v>168</v>
      </c>
      <c r="H24" s="102"/>
      <c r="I24" s="103">
        <v>2020</v>
      </c>
      <c r="J24" s="103">
        <v>2025</v>
      </c>
      <c r="K24" s="103">
        <v>2030</v>
      </c>
      <c r="L24" s="103">
        <v>2035</v>
      </c>
      <c r="M24" s="104" t="s">
        <v>177</v>
      </c>
    </row>
    <row r="25" spans="2:13" ht="14.65" thickBot="1" x14ac:dyDescent="0.5">
      <c r="B25" s="171"/>
      <c r="C25" s="171"/>
      <c r="D25" s="78" t="s">
        <v>167</v>
      </c>
      <c r="E25" s="173"/>
      <c r="H25" s="105" t="s">
        <v>178</v>
      </c>
      <c r="I25" s="106">
        <v>119550</v>
      </c>
      <c r="J25" s="106">
        <v>131960</v>
      </c>
      <c r="K25" s="106">
        <v>139040</v>
      </c>
      <c r="L25" s="106">
        <v>142020</v>
      </c>
      <c r="M25" s="107">
        <v>2139680</v>
      </c>
    </row>
    <row r="26" spans="2:13" ht="26.65" thickBot="1" x14ac:dyDescent="0.5">
      <c r="B26" s="164" t="s">
        <v>169</v>
      </c>
      <c r="C26" s="79" t="s">
        <v>170</v>
      </c>
      <c r="D26" s="81">
        <v>11019</v>
      </c>
      <c r="E26" s="82">
        <v>0.16</v>
      </c>
      <c r="H26" s="108" t="s">
        <v>179</v>
      </c>
      <c r="I26" s="109" t="s">
        <v>180</v>
      </c>
      <c r="J26" s="109" t="s">
        <v>181</v>
      </c>
      <c r="K26" s="109" t="s">
        <v>182</v>
      </c>
      <c r="L26" s="109" t="s">
        <v>183</v>
      </c>
      <c r="M26" s="110" t="s">
        <v>184</v>
      </c>
    </row>
    <row r="27" spans="2:13" ht="14.65" thickBot="1" x14ac:dyDescent="0.5">
      <c r="B27" s="165"/>
      <c r="C27" s="79" t="s">
        <v>171</v>
      </c>
      <c r="D27" s="81">
        <v>56750</v>
      </c>
      <c r="E27" s="82">
        <v>0.83</v>
      </c>
      <c r="H27" s="108" t="s">
        <v>185</v>
      </c>
      <c r="I27" s="109" t="s">
        <v>186</v>
      </c>
      <c r="J27" s="109" t="s">
        <v>187</v>
      </c>
      <c r="K27" s="109" t="s">
        <v>188</v>
      </c>
      <c r="L27" s="109" t="s">
        <v>189</v>
      </c>
      <c r="M27" s="110" t="s">
        <v>190</v>
      </c>
    </row>
    <row r="28" spans="2:13" ht="14.65" thickBot="1" x14ac:dyDescent="0.5">
      <c r="B28" s="165"/>
      <c r="C28" s="79" t="s">
        <v>172</v>
      </c>
      <c r="D28" s="83">
        <v>745</v>
      </c>
      <c r="E28" s="82">
        <v>0.01</v>
      </c>
      <c r="H28" s="111" t="s">
        <v>191</v>
      </c>
    </row>
    <row r="29" spans="2:13" ht="14.65" thickBot="1" x14ac:dyDescent="0.5">
      <c r="B29" s="166"/>
      <c r="C29" s="84" t="s">
        <v>31</v>
      </c>
      <c r="D29" s="85">
        <v>68514</v>
      </c>
      <c r="E29" s="86">
        <v>1</v>
      </c>
    </row>
    <row r="30" spans="2:13" ht="14.65" thickBot="1" x14ac:dyDescent="0.5">
      <c r="B30" s="164" t="s">
        <v>173</v>
      </c>
      <c r="C30" s="87" t="s">
        <v>170</v>
      </c>
      <c r="D30" s="88">
        <v>914</v>
      </c>
      <c r="E30" s="89">
        <v>0.1</v>
      </c>
    </row>
    <row r="31" spans="2:13" ht="14.65" thickBot="1" x14ac:dyDescent="0.5">
      <c r="B31" s="165"/>
      <c r="C31" s="87" t="s">
        <v>171</v>
      </c>
      <c r="D31" s="90">
        <v>7388</v>
      </c>
      <c r="E31" s="89">
        <v>0.79</v>
      </c>
    </row>
    <row r="32" spans="2:13" ht="14.65" thickBot="1" x14ac:dyDescent="0.5">
      <c r="B32" s="165"/>
      <c r="C32" s="87" t="s">
        <v>172</v>
      </c>
      <c r="D32" s="90">
        <v>1088</v>
      </c>
      <c r="E32" s="89">
        <v>0.12</v>
      </c>
    </row>
    <row r="33" spans="2:5" ht="14.65" thickBot="1" x14ac:dyDescent="0.5">
      <c r="B33" s="166"/>
      <c r="C33" s="84" t="s">
        <v>31</v>
      </c>
      <c r="D33" s="91">
        <v>9389</v>
      </c>
      <c r="E33" s="92">
        <v>1</v>
      </c>
    </row>
    <row r="34" spans="2:5" ht="14.65" thickBot="1" x14ac:dyDescent="0.5">
      <c r="B34" s="164" t="s">
        <v>174</v>
      </c>
      <c r="C34" s="93" t="s">
        <v>170</v>
      </c>
      <c r="D34" s="90">
        <v>4191</v>
      </c>
      <c r="E34" s="89">
        <v>0.31</v>
      </c>
    </row>
    <row r="35" spans="2:5" ht="14.65" thickBot="1" x14ac:dyDescent="0.5">
      <c r="B35" s="165"/>
      <c r="C35" s="93" t="s">
        <v>171</v>
      </c>
      <c r="D35" s="90">
        <v>8968</v>
      </c>
      <c r="E35" s="89">
        <v>0.67</v>
      </c>
    </row>
    <row r="36" spans="2:5" ht="14.65" thickBot="1" x14ac:dyDescent="0.5">
      <c r="B36" s="165"/>
      <c r="C36" s="93" t="s">
        <v>172</v>
      </c>
      <c r="D36" s="88">
        <v>298</v>
      </c>
      <c r="E36" s="89">
        <v>0.02</v>
      </c>
    </row>
    <row r="37" spans="2:5" ht="14.65" thickBot="1" x14ac:dyDescent="0.5">
      <c r="B37" s="166"/>
      <c r="C37" s="84" t="s">
        <v>31</v>
      </c>
      <c r="D37" s="91">
        <v>13457</v>
      </c>
      <c r="E37" s="92">
        <v>1</v>
      </c>
    </row>
    <row r="38" spans="2:5" ht="14.65" thickBot="1" x14ac:dyDescent="0.5">
      <c r="B38" s="164" t="s">
        <v>29</v>
      </c>
      <c r="C38" s="93" t="s">
        <v>170</v>
      </c>
      <c r="D38" s="90">
        <v>1293</v>
      </c>
      <c r="E38" s="89">
        <v>0.1</v>
      </c>
    </row>
    <row r="39" spans="2:5" ht="14.65" thickBot="1" x14ac:dyDescent="0.5">
      <c r="B39" s="165"/>
      <c r="C39" s="93" t="s">
        <v>171</v>
      </c>
      <c r="D39" s="90">
        <v>7799</v>
      </c>
      <c r="E39" s="89">
        <v>0.61</v>
      </c>
    </row>
    <row r="40" spans="2:5" ht="14.65" thickBot="1" x14ac:dyDescent="0.5">
      <c r="B40" s="165"/>
      <c r="C40" s="93" t="s">
        <v>172</v>
      </c>
      <c r="D40" s="90">
        <v>3604</v>
      </c>
      <c r="E40" s="89">
        <v>0.28000000000000003</v>
      </c>
    </row>
    <row r="41" spans="2:5" ht="14.65" thickBot="1" x14ac:dyDescent="0.5">
      <c r="B41" s="166"/>
      <c r="C41" s="84" t="s">
        <v>31</v>
      </c>
      <c r="D41" s="91">
        <v>12696</v>
      </c>
      <c r="E41" s="92">
        <v>1</v>
      </c>
    </row>
    <row r="42" spans="2:5" ht="14.65" thickBot="1" x14ac:dyDescent="0.5">
      <c r="B42" s="167" t="s">
        <v>31</v>
      </c>
      <c r="C42" s="94" t="s">
        <v>170</v>
      </c>
      <c r="D42" s="95">
        <v>17417</v>
      </c>
      <c r="E42" s="96">
        <v>0.17</v>
      </c>
    </row>
    <row r="43" spans="2:5" ht="14.65" thickBot="1" x14ac:dyDescent="0.5">
      <c r="B43" s="168"/>
      <c r="C43" s="94" t="s">
        <v>171</v>
      </c>
      <c r="D43" s="95">
        <v>80905</v>
      </c>
      <c r="E43" s="96">
        <v>0.78</v>
      </c>
    </row>
    <row r="44" spans="2:5" ht="14.65" thickBot="1" x14ac:dyDescent="0.5">
      <c r="B44" s="168"/>
      <c r="C44" s="94" t="s">
        <v>172</v>
      </c>
      <c r="D44" s="95">
        <v>5735</v>
      </c>
      <c r="E44" s="96">
        <v>0.06</v>
      </c>
    </row>
    <row r="45" spans="2:5" ht="14.65" thickBot="1" x14ac:dyDescent="0.5">
      <c r="B45" s="169"/>
      <c r="C45" s="97" t="s">
        <v>31</v>
      </c>
      <c r="D45" s="98">
        <v>104057</v>
      </c>
      <c r="E45" s="99">
        <v>1</v>
      </c>
    </row>
    <row r="46" spans="2:5" x14ac:dyDescent="0.45">
      <c r="B46" s="100" t="s">
        <v>175</v>
      </c>
    </row>
  </sheetData>
  <mergeCells count="40">
    <mergeCell ref="I12:I14"/>
    <mergeCell ref="H15:H17"/>
    <mergeCell ref="I15:I17"/>
    <mergeCell ref="E8:F8"/>
    <mergeCell ref="B9:B10"/>
    <mergeCell ref="E9:F9"/>
    <mergeCell ref="E10:F10"/>
    <mergeCell ref="E11:F11"/>
    <mergeCell ref="B12:B13"/>
    <mergeCell ref="E12:F12"/>
    <mergeCell ref="E13:F13"/>
    <mergeCell ref="E14:F14"/>
    <mergeCell ref="B15:B16"/>
    <mergeCell ref="E15:F15"/>
    <mergeCell ref="E16:F16"/>
    <mergeCell ref="H3:H5"/>
    <mergeCell ref="H12:H14"/>
    <mergeCell ref="B3:B4"/>
    <mergeCell ref="C3:C4"/>
    <mergeCell ref="D3:E3"/>
    <mergeCell ref="E4:F4"/>
    <mergeCell ref="E5:F5"/>
    <mergeCell ref="B6:B7"/>
    <mergeCell ref="E6:F6"/>
    <mergeCell ref="E7:F7"/>
    <mergeCell ref="K3:K5"/>
    <mergeCell ref="M3:M5"/>
    <mergeCell ref="H6:H8"/>
    <mergeCell ref="I6:I8"/>
    <mergeCell ref="H9:H11"/>
    <mergeCell ref="I9:I11"/>
    <mergeCell ref="I3:I5"/>
    <mergeCell ref="B38:B41"/>
    <mergeCell ref="B42:B45"/>
    <mergeCell ref="B24:B25"/>
    <mergeCell ref="C24:C25"/>
    <mergeCell ref="E24:E25"/>
    <mergeCell ref="B26:B29"/>
    <mergeCell ref="B30:B33"/>
    <mergeCell ref="B34:B37"/>
  </mergeCells>
  <hyperlinks>
    <hyperlink ref="B20" r:id="rId1" xr:uid="{FFAD48EF-64E4-4D62-9818-595BE7125BB9}"/>
    <hyperlink ref="M3" location="_ftn1" display="_ftn1" xr:uid="{79B85FEE-75E2-416D-B3C8-23AA40E263EB}"/>
    <hyperlink ref="H20" location="_ftnref1" display="_ftnref1" xr:uid="{9826C9A2-B0E7-42A4-B1FB-956304922DB2}"/>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C29B8-BEE3-4137-B02C-6958BFCEFCDC}">
  <dimension ref="A1:O55"/>
  <sheetViews>
    <sheetView zoomScaleNormal="100" workbookViewId="0"/>
  </sheetViews>
  <sheetFormatPr defaultColWidth="10.265625" defaultRowHeight="13.5" x14ac:dyDescent="0.35"/>
  <cols>
    <col min="1" max="1" width="24" style="113" customWidth="1"/>
    <col min="2" max="13" width="10.265625" style="113" customWidth="1"/>
    <col min="14" max="14" width="30.1328125" style="113" bestFit="1" customWidth="1"/>
    <col min="15" max="15" width="10.265625" style="113" customWidth="1"/>
    <col min="16" max="16384" width="10.265625" style="113"/>
  </cols>
  <sheetData>
    <row r="1" spans="1:15" x14ac:dyDescent="0.35">
      <c r="A1" s="112" t="s">
        <v>193</v>
      </c>
    </row>
    <row r="3" spans="1:15" x14ac:dyDescent="0.35">
      <c r="A3" s="112" t="s">
        <v>194</v>
      </c>
      <c r="B3" s="114">
        <v>43929.552743055552</v>
      </c>
    </row>
    <row r="4" spans="1:15" x14ac:dyDescent="0.35">
      <c r="A4" s="112" t="s">
        <v>195</v>
      </c>
      <c r="B4" s="114">
        <v>43940.711127106479</v>
      </c>
    </row>
    <row r="5" spans="1:15" x14ac:dyDescent="0.35">
      <c r="A5" s="112" t="s">
        <v>196</v>
      </c>
      <c r="B5" s="112" t="s">
        <v>197</v>
      </c>
    </row>
    <row r="7" spans="1:15" x14ac:dyDescent="0.35">
      <c r="A7" s="112" t="s">
        <v>198</v>
      </c>
      <c r="B7" s="112" t="s">
        <v>199</v>
      </c>
    </row>
    <row r="8" spans="1:15" x14ac:dyDescent="0.35">
      <c r="A8" s="112" t="s">
        <v>200</v>
      </c>
      <c r="B8" s="112" t="s">
        <v>201</v>
      </c>
    </row>
    <row r="9" spans="1:15" x14ac:dyDescent="0.35">
      <c r="N9" s="119" t="s">
        <v>224</v>
      </c>
      <c r="O9" s="120">
        <v>2015</v>
      </c>
    </row>
    <row r="10" spans="1:15" x14ac:dyDescent="0.35">
      <c r="A10" s="115" t="s">
        <v>202</v>
      </c>
      <c r="B10" s="115" t="s">
        <v>203</v>
      </c>
      <c r="C10" s="115" t="s">
        <v>204</v>
      </c>
      <c r="D10" s="115" t="s">
        <v>205</v>
      </c>
      <c r="E10" s="115" t="s">
        <v>206</v>
      </c>
      <c r="F10" s="115" t="s">
        <v>207</v>
      </c>
      <c r="G10" s="115" t="s">
        <v>208</v>
      </c>
      <c r="H10" s="115" t="s">
        <v>209</v>
      </c>
      <c r="I10" s="115" t="s">
        <v>210</v>
      </c>
      <c r="J10" s="115" t="s">
        <v>211</v>
      </c>
      <c r="K10" s="115" t="s">
        <v>212</v>
      </c>
      <c r="N10" s="121"/>
      <c r="O10" s="134"/>
    </row>
    <row r="11" spans="1:15" x14ac:dyDescent="0.35">
      <c r="A11" s="115" t="s">
        <v>213</v>
      </c>
      <c r="B11" s="116" t="s">
        <v>214</v>
      </c>
      <c r="C11" s="116" t="s">
        <v>214</v>
      </c>
      <c r="D11" s="117">
        <v>295125</v>
      </c>
      <c r="E11" s="117">
        <v>294094</v>
      </c>
      <c r="F11" s="117">
        <v>295673</v>
      </c>
      <c r="G11" s="117">
        <v>297219</v>
      </c>
      <c r="H11" s="117">
        <v>299776</v>
      </c>
      <c r="I11" s="117">
        <v>315240</v>
      </c>
      <c r="J11" s="117">
        <v>322233</v>
      </c>
      <c r="K11" s="116" t="s">
        <v>214</v>
      </c>
      <c r="N11" s="122" t="s">
        <v>225</v>
      </c>
      <c r="O11" s="123">
        <v>327835506.99146843</v>
      </c>
    </row>
    <row r="12" spans="1:15" x14ac:dyDescent="0.35">
      <c r="A12" s="115" t="s">
        <v>215</v>
      </c>
      <c r="B12" s="116" t="s">
        <v>214</v>
      </c>
      <c r="C12" s="116" t="s">
        <v>214</v>
      </c>
      <c r="D12" s="117">
        <v>301842</v>
      </c>
      <c r="E12" s="117">
        <v>300559</v>
      </c>
      <c r="F12" s="117">
        <v>302242</v>
      </c>
      <c r="G12" s="117">
        <v>303866</v>
      </c>
      <c r="H12" s="117">
        <v>306765</v>
      </c>
      <c r="I12" s="117">
        <v>323020</v>
      </c>
      <c r="J12" s="117">
        <v>330074</v>
      </c>
      <c r="K12" s="116" t="s">
        <v>214</v>
      </c>
      <c r="N12" s="124" t="s">
        <v>226</v>
      </c>
      <c r="O12" s="125">
        <v>292751201</v>
      </c>
    </row>
    <row r="13" spans="1:15" x14ac:dyDescent="0.35">
      <c r="N13" s="128" t="s">
        <v>86</v>
      </c>
      <c r="O13" s="129">
        <v>255004455</v>
      </c>
    </row>
    <row r="14" spans="1:15" x14ac:dyDescent="0.35">
      <c r="A14" s="112" t="s">
        <v>216</v>
      </c>
      <c r="N14" s="128" t="s">
        <v>251</v>
      </c>
      <c r="O14" s="117">
        <v>306765</v>
      </c>
    </row>
    <row r="15" spans="1:15" x14ac:dyDescent="0.35">
      <c r="A15" s="112" t="s">
        <v>214</v>
      </c>
      <c r="B15" s="112" t="s">
        <v>217</v>
      </c>
      <c r="N15" s="113" t="s">
        <v>252</v>
      </c>
      <c r="O15" s="113">
        <f>O14/O13</f>
        <v>1.202978983249528E-3</v>
      </c>
    </row>
    <row r="17" spans="1:11" x14ac:dyDescent="0.35">
      <c r="A17" s="112" t="s">
        <v>198</v>
      </c>
      <c r="B17" s="112" t="s">
        <v>199</v>
      </c>
    </row>
    <row r="18" spans="1:11" x14ac:dyDescent="0.35">
      <c r="A18" s="112" t="s">
        <v>200</v>
      </c>
      <c r="B18" s="112" t="s">
        <v>218</v>
      </c>
    </row>
    <row r="20" spans="1:11" x14ac:dyDescent="0.35">
      <c r="A20" s="115" t="s">
        <v>202</v>
      </c>
      <c r="B20" s="115" t="s">
        <v>203</v>
      </c>
      <c r="C20" s="115" t="s">
        <v>204</v>
      </c>
      <c r="D20" s="115" t="s">
        <v>205</v>
      </c>
      <c r="E20" s="115" t="s">
        <v>206</v>
      </c>
      <c r="F20" s="115" t="s">
        <v>207</v>
      </c>
      <c r="G20" s="115" t="s">
        <v>208</v>
      </c>
      <c r="H20" s="115" t="s">
        <v>209</v>
      </c>
      <c r="I20" s="115" t="s">
        <v>210</v>
      </c>
      <c r="J20" s="115" t="s">
        <v>211</v>
      </c>
      <c r="K20" s="115" t="s">
        <v>212</v>
      </c>
    </row>
    <row r="21" spans="1:11" x14ac:dyDescent="0.35">
      <c r="A21" s="115" t="s">
        <v>213</v>
      </c>
      <c r="B21" s="116" t="s">
        <v>214</v>
      </c>
      <c r="C21" s="116" t="s">
        <v>214</v>
      </c>
      <c r="D21" s="118">
        <v>19027.8</v>
      </c>
      <c r="E21" s="118">
        <v>22117.5</v>
      </c>
      <c r="F21" s="118">
        <v>20094.900000000001</v>
      </c>
      <c r="G21" s="118">
        <v>19326.099999999999</v>
      </c>
      <c r="H21" s="118">
        <v>20180.7</v>
      </c>
      <c r="I21" s="118">
        <v>20022.599999999999</v>
      </c>
      <c r="J21" s="118">
        <v>21050.5</v>
      </c>
      <c r="K21" s="116" t="s">
        <v>214</v>
      </c>
    </row>
    <row r="22" spans="1:11" x14ac:dyDescent="0.35">
      <c r="A22" s="115" t="s">
        <v>215</v>
      </c>
      <c r="B22" s="116" t="s">
        <v>214</v>
      </c>
      <c r="C22" s="116" t="s">
        <v>214</v>
      </c>
      <c r="D22" s="118">
        <v>21144</v>
      </c>
      <c r="E22" s="118">
        <v>24539</v>
      </c>
      <c r="F22" s="118">
        <v>22135.599999999999</v>
      </c>
      <c r="G22" s="118">
        <v>21753.1</v>
      </c>
      <c r="H22" s="118">
        <v>22827.1</v>
      </c>
      <c r="I22" s="118">
        <v>24015.7</v>
      </c>
      <c r="J22" s="118">
        <v>24670.1</v>
      </c>
      <c r="K22" s="116" t="s">
        <v>214</v>
      </c>
    </row>
    <row r="24" spans="1:11" x14ac:dyDescent="0.35">
      <c r="A24" s="112" t="s">
        <v>216</v>
      </c>
    </row>
    <row r="25" spans="1:11" x14ac:dyDescent="0.35">
      <c r="A25" s="112" t="s">
        <v>214</v>
      </c>
      <c r="B25" s="112" t="s">
        <v>217</v>
      </c>
    </row>
    <row r="27" spans="1:11" x14ac:dyDescent="0.35">
      <c r="A27" s="112" t="s">
        <v>198</v>
      </c>
      <c r="B27" s="112" t="s">
        <v>199</v>
      </c>
    </row>
    <row r="28" spans="1:11" x14ac:dyDescent="0.35">
      <c r="A28" s="112" t="s">
        <v>200</v>
      </c>
      <c r="B28" s="112" t="s">
        <v>219</v>
      </c>
    </row>
    <row r="30" spans="1:11" x14ac:dyDescent="0.35">
      <c r="A30" s="115" t="s">
        <v>202</v>
      </c>
      <c r="B30" s="115" t="s">
        <v>203</v>
      </c>
      <c r="C30" s="115" t="s">
        <v>204</v>
      </c>
      <c r="D30" s="115" t="s">
        <v>205</v>
      </c>
      <c r="E30" s="115" t="s">
        <v>206</v>
      </c>
      <c r="F30" s="115" t="s">
        <v>207</v>
      </c>
      <c r="G30" s="115" t="s">
        <v>208</v>
      </c>
      <c r="H30" s="115" t="s">
        <v>209</v>
      </c>
      <c r="I30" s="115" t="s">
        <v>210</v>
      </c>
      <c r="J30" s="115" t="s">
        <v>211</v>
      </c>
      <c r="K30" s="115" t="s">
        <v>212</v>
      </c>
    </row>
    <row r="31" spans="1:11" x14ac:dyDescent="0.35">
      <c r="A31" s="115" t="s">
        <v>213</v>
      </c>
      <c r="B31" s="116" t="s">
        <v>214</v>
      </c>
      <c r="C31" s="116" t="s">
        <v>214</v>
      </c>
      <c r="D31" s="117">
        <v>18554</v>
      </c>
      <c r="E31" s="117">
        <v>20880</v>
      </c>
      <c r="F31" s="117">
        <v>19660</v>
      </c>
      <c r="G31" s="117">
        <v>18818</v>
      </c>
      <c r="H31" s="117">
        <v>19536</v>
      </c>
      <c r="I31" s="117">
        <v>19607</v>
      </c>
      <c r="J31" s="117">
        <v>20774</v>
      </c>
      <c r="K31" s="116" t="s">
        <v>214</v>
      </c>
    </row>
    <row r="32" spans="1:11" x14ac:dyDescent="0.35">
      <c r="A32" s="115" t="s">
        <v>215</v>
      </c>
      <c r="B32" s="116" t="s">
        <v>214</v>
      </c>
      <c r="C32" s="116" t="s">
        <v>214</v>
      </c>
      <c r="D32" s="117">
        <v>20673</v>
      </c>
      <c r="E32" s="117">
        <v>23294</v>
      </c>
      <c r="F32" s="117">
        <v>21718</v>
      </c>
      <c r="G32" s="117">
        <v>21296</v>
      </c>
      <c r="H32" s="117">
        <v>22202</v>
      </c>
      <c r="I32" s="117">
        <v>23574</v>
      </c>
      <c r="J32" s="117">
        <v>24361</v>
      </c>
      <c r="K32" s="116" t="s">
        <v>214</v>
      </c>
    </row>
    <row r="34" spans="1:11" x14ac:dyDescent="0.35">
      <c r="A34" s="112" t="s">
        <v>216</v>
      </c>
    </row>
    <row r="35" spans="1:11" x14ac:dyDescent="0.35">
      <c r="A35" s="112" t="s">
        <v>214</v>
      </c>
      <c r="B35" s="112" t="s">
        <v>217</v>
      </c>
    </row>
    <row r="37" spans="1:11" x14ac:dyDescent="0.35">
      <c r="A37" s="112" t="s">
        <v>198</v>
      </c>
      <c r="B37" s="112" t="s">
        <v>199</v>
      </c>
    </row>
    <row r="38" spans="1:11" x14ac:dyDescent="0.35">
      <c r="A38" s="112" t="s">
        <v>200</v>
      </c>
      <c r="B38" s="112" t="s">
        <v>220</v>
      </c>
    </row>
    <row r="40" spans="1:11" x14ac:dyDescent="0.35">
      <c r="A40" s="115" t="s">
        <v>202</v>
      </c>
      <c r="B40" s="115" t="s">
        <v>203</v>
      </c>
      <c r="C40" s="115" t="s">
        <v>204</v>
      </c>
      <c r="D40" s="115" t="s">
        <v>205</v>
      </c>
      <c r="E40" s="115" t="s">
        <v>206</v>
      </c>
      <c r="F40" s="115" t="s">
        <v>207</v>
      </c>
      <c r="G40" s="115" t="s">
        <v>208</v>
      </c>
      <c r="H40" s="115" t="s">
        <v>209</v>
      </c>
      <c r="I40" s="115" t="s">
        <v>210</v>
      </c>
      <c r="J40" s="115" t="s">
        <v>211</v>
      </c>
      <c r="K40" s="115" t="s">
        <v>212</v>
      </c>
    </row>
    <row r="41" spans="1:11" x14ac:dyDescent="0.35">
      <c r="A41" s="115" t="s">
        <v>213</v>
      </c>
      <c r="B41" s="116" t="s">
        <v>214</v>
      </c>
      <c r="C41" s="116" t="s">
        <v>214</v>
      </c>
      <c r="D41" s="118">
        <v>11381.6</v>
      </c>
      <c r="E41" s="118">
        <v>12982</v>
      </c>
      <c r="F41" s="118">
        <v>11834.6</v>
      </c>
      <c r="G41" s="118">
        <v>11434.4</v>
      </c>
      <c r="H41" s="118">
        <v>11846.5</v>
      </c>
      <c r="I41" s="118">
        <v>11619.2</v>
      </c>
      <c r="J41" s="118">
        <v>12187.1</v>
      </c>
      <c r="K41" s="116" t="s">
        <v>214</v>
      </c>
    </row>
    <row r="42" spans="1:11" x14ac:dyDescent="0.35">
      <c r="A42" s="115" t="s">
        <v>215</v>
      </c>
      <c r="B42" s="116" t="s">
        <v>214</v>
      </c>
      <c r="C42" s="116" t="s">
        <v>214</v>
      </c>
      <c r="D42" s="118">
        <v>12497.5</v>
      </c>
      <c r="E42" s="118">
        <v>14422.1</v>
      </c>
      <c r="F42" s="118">
        <v>13112.8</v>
      </c>
      <c r="G42" s="118">
        <v>12958.8</v>
      </c>
      <c r="H42" s="118">
        <v>13408.3</v>
      </c>
      <c r="I42" s="118">
        <v>13528.4</v>
      </c>
      <c r="J42" s="118">
        <v>13897.4</v>
      </c>
      <c r="K42" s="116" t="s">
        <v>214</v>
      </c>
    </row>
    <row r="44" spans="1:11" x14ac:dyDescent="0.35">
      <c r="A44" s="112" t="s">
        <v>216</v>
      </c>
    </row>
    <row r="45" spans="1:11" x14ac:dyDescent="0.35">
      <c r="A45" s="112" t="s">
        <v>214</v>
      </c>
      <c r="B45" s="112" t="s">
        <v>217</v>
      </c>
    </row>
    <row r="47" spans="1:11" x14ac:dyDescent="0.35">
      <c r="A47" s="112" t="s">
        <v>198</v>
      </c>
      <c r="B47" s="112" t="s">
        <v>199</v>
      </c>
    </row>
    <row r="48" spans="1:11" x14ac:dyDescent="0.35">
      <c r="A48" s="112" t="s">
        <v>200</v>
      </c>
      <c r="B48" s="112" t="s">
        <v>221</v>
      </c>
    </row>
    <row r="50" spans="1:11" x14ac:dyDescent="0.35">
      <c r="A50" s="115" t="s">
        <v>202</v>
      </c>
      <c r="B50" s="115" t="s">
        <v>203</v>
      </c>
      <c r="C50" s="115" t="s">
        <v>204</v>
      </c>
      <c r="D50" s="115" t="s">
        <v>205</v>
      </c>
      <c r="E50" s="115" t="s">
        <v>206</v>
      </c>
      <c r="F50" s="115" t="s">
        <v>207</v>
      </c>
      <c r="G50" s="115" t="s">
        <v>208</v>
      </c>
      <c r="H50" s="115" t="s">
        <v>209</v>
      </c>
      <c r="I50" s="115" t="s">
        <v>210</v>
      </c>
      <c r="J50" s="115" t="s">
        <v>211</v>
      </c>
      <c r="K50" s="115" t="s">
        <v>212</v>
      </c>
    </row>
    <row r="51" spans="1:11" x14ac:dyDescent="0.35">
      <c r="A51" s="115" t="s">
        <v>213</v>
      </c>
      <c r="B51" s="116" t="s">
        <v>214</v>
      </c>
      <c r="C51" s="116" t="s">
        <v>214</v>
      </c>
      <c r="D51" s="117">
        <v>5985</v>
      </c>
      <c r="E51" s="117">
        <v>7412</v>
      </c>
      <c r="F51" s="117">
        <v>6018</v>
      </c>
      <c r="G51" s="117">
        <v>5608</v>
      </c>
      <c r="H51" s="117">
        <v>5821</v>
      </c>
      <c r="I51" s="117">
        <v>5688</v>
      </c>
      <c r="J51" s="117">
        <v>6151</v>
      </c>
      <c r="K51" s="116" t="s">
        <v>214</v>
      </c>
    </row>
    <row r="52" spans="1:11" x14ac:dyDescent="0.35">
      <c r="A52" s="115" t="s">
        <v>215</v>
      </c>
      <c r="B52" s="116" t="s">
        <v>214</v>
      </c>
      <c r="C52" s="116" t="s">
        <v>214</v>
      </c>
      <c r="D52" s="117">
        <v>6644</v>
      </c>
      <c r="E52" s="117">
        <v>8300</v>
      </c>
      <c r="F52" s="117">
        <v>6796</v>
      </c>
      <c r="G52" s="117">
        <v>6600</v>
      </c>
      <c r="H52" s="117">
        <v>6809</v>
      </c>
      <c r="I52" s="117">
        <v>6704</v>
      </c>
      <c r="J52" s="117">
        <v>6964</v>
      </c>
      <c r="K52" s="116" t="s">
        <v>214</v>
      </c>
    </row>
    <row r="54" spans="1:11" x14ac:dyDescent="0.35">
      <c r="A54" s="112" t="s">
        <v>216</v>
      </c>
    </row>
    <row r="55" spans="1:11" x14ac:dyDescent="0.35">
      <c r="A55" s="112" t="s">
        <v>214</v>
      </c>
      <c r="B55" s="112" t="s">
        <v>217</v>
      </c>
    </row>
  </sheetData>
  <pageMargins left="0.78740157499999996" right="0.78740157499999996" top="0.984251969" bottom="0.984251969" header="0.5" footer="0.5"/>
  <pageSetup paperSize="9" scale="0" firstPageNumber="0" fitToWidth="0" fitToHeight="0" pageOrder="overThenDown"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9"/>
  <sheetViews>
    <sheetView tabSelected="1" zoomScale="60" zoomScaleNormal="60" workbookViewId="0">
      <selection activeCell="F14" sqref="F14"/>
    </sheetView>
  </sheetViews>
  <sheetFormatPr defaultColWidth="9.1328125" defaultRowHeight="14.25" x14ac:dyDescent="0.45"/>
  <cols>
    <col min="1" max="1" width="15.265625" customWidth="1"/>
    <col min="2" max="2" width="15.73046875" customWidth="1"/>
    <col min="3" max="3" width="17.265625" customWidth="1"/>
    <col min="4" max="4" width="16.86328125" customWidth="1"/>
    <col min="5" max="5" width="18" customWidth="1"/>
    <col min="6" max="8" width="21.1328125" style="36" customWidth="1"/>
    <col min="9" max="9" width="21.59765625" style="36" customWidth="1"/>
    <col min="10" max="10" width="16.3984375" customWidth="1"/>
  </cols>
  <sheetData>
    <row r="1" spans="1:10" s="43" customFormat="1" ht="42.75" x14ac:dyDescent="0.45">
      <c r="A1" s="44" t="s">
        <v>79</v>
      </c>
      <c r="B1" s="45" t="s">
        <v>55</v>
      </c>
      <c r="C1" s="45" t="s">
        <v>64</v>
      </c>
      <c r="D1" s="45" t="s">
        <v>65</v>
      </c>
      <c r="E1" s="45" t="s">
        <v>56</v>
      </c>
      <c r="F1" s="45" t="s">
        <v>66</v>
      </c>
      <c r="G1" s="45" t="s">
        <v>67</v>
      </c>
      <c r="H1" s="45" t="s">
        <v>68</v>
      </c>
      <c r="I1" s="45" t="s">
        <v>69</v>
      </c>
      <c r="J1" s="45" t="s">
        <v>70</v>
      </c>
    </row>
    <row r="2" spans="1:10" x14ac:dyDescent="0.45">
      <c r="A2" t="s">
        <v>49</v>
      </c>
      <c r="B2">
        <f>Results!C2</f>
        <v>3.4000000000000002E-2</v>
      </c>
      <c r="C2">
        <f>Results!D2</f>
        <v>1.23E-3</v>
      </c>
      <c r="D2">
        <f>Results!E2</f>
        <v>0.96477000000000002</v>
      </c>
      <c r="E2">
        <v>0</v>
      </c>
      <c r="F2">
        <v>0</v>
      </c>
      <c r="G2">
        <v>0</v>
      </c>
      <c r="H2">
        <v>0</v>
      </c>
      <c r="I2">
        <v>0</v>
      </c>
      <c r="J2">
        <v>0</v>
      </c>
    </row>
    <row r="3" spans="1:10" x14ac:dyDescent="0.45">
      <c r="A3" t="s">
        <v>50</v>
      </c>
      <c r="B3">
        <f>Results!C3</f>
        <v>0.35799999999999998</v>
      </c>
      <c r="C3">
        <f>Results!D3</f>
        <v>0.64200000000000002</v>
      </c>
      <c r="D3">
        <f>Results!E3</f>
        <v>0</v>
      </c>
      <c r="E3">
        <v>0</v>
      </c>
      <c r="F3">
        <v>0</v>
      </c>
      <c r="G3">
        <v>0</v>
      </c>
      <c r="H3">
        <v>0</v>
      </c>
      <c r="I3">
        <v>0</v>
      </c>
      <c r="J3">
        <v>0</v>
      </c>
    </row>
    <row r="4" spans="1:10" x14ac:dyDescent="0.45">
      <c r="A4" t="s">
        <v>51</v>
      </c>
      <c r="B4">
        <f>Results!C4</f>
        <v>0</v>
      </c>
      <c r="C4">
        <f>Results!D4</f>
        <v>1</v>
      </c>
      <c r="D4">
        <f>Results!E4</f>
        <v>0</v>
      </c>
      <c r="E4">
        <v>0</v>
      </c>
      <c r="F4">
        <v>0</v>
      </c>
      <c r="G4">
        <v>0</v>
      </c>
      <c r="H4">
        <v>0</v>
      </c>
      <c r="I4">
        <v>0</v>
      </c>
      <c r="J4">
        <v>0</v>
      </c>
    </row>
    <row r="5" spans="1:10" x14ac:dyDescent="0.45">
      <c r="A5" t="s">
        <v>52</v>
      </c>
      <c r="B5">
        <f>Results!C5</f>
        <v>1</v>
      </c>
      <c r="C5">
        <f>Results!D5</f>
        <v>0</v>
      </c>
      <c r="D5">
        <f>Results!E5</f>
        <v>0</v>
      </c>
      <c r="E5">
        <v>0</v>
      </c>
      <c r="F5">
        <v>0</v>
      </c>
      <c r="G5">
        <v>0</v>
      </c>
      <c r="H5">
        <v>0</v>
      </c>
      <c r="I5">
        <v>0</v>
      </c>
      <c r="J5">
        <v>0</v>
      </c>
    </row>
    <row r="6" spans="1:10" x14ac:dyDescent="0.45">
      <c r="A6" t="s">
        <v>53</v>
      </c>
      <c r="B6">
        <f>Results!C6</f>
        <v>0</v>
      </c>
      <c r="C6">
        <f>Results!D6</f>
        <v>0</v>
      </c>
      <c r="D6">
        <f>Results!E6</f>
        <v>1</v>
      </c>
      <c r="E6">
        <v>0</v>
      </c>
      <c r="F6">
        <v>0</v>
      </c>
      <c r="G6">
        <v>0</v>
      </c>
      <c r="H6">
        <v>0</v>
      </c>
      <c r="I6">
        <v>0</v>
      </c>
      <c r="J6">
        <v>0</v>
      </c>
    </row>
    <row r="7" spans="1:10" x14ac:dyDescent="0.45">
      <c r="A7" t="s">
        <v>54</v>
      </c>
      <c r="B7">
        <f>Results!C7</f>
        <v>0</v>
      </c>
      <c r="C7">
        <f>Results!D7</f>
        <v>0</v>
      </c>
      <c r="D7">
        <f>Results!E7</f>
        <v>1</v>
      </c>
      <c r="E7">
        <v>0</v>
      </c>
      <c r="F7">
        <v>0</v>
      </c>
      <c r="G7">
        <v>0</v>
      </c>
      <c r="H7">
        <v>0</v>
      </c>
      <c r="I7">
        <v>0</v>
      </c>
      <c r="J7">
        <v>0</v>
      </c>
    </row>
    <row r="9" spans="1:10" x14ac:dyDescent="0.45">
      <c r="A9" s="44"/>
      <c r="B9" s="45"/>
      <c r="C9" s="45"/>
      <c r="D9" s="45"/>
      <c r="E9" s="45"/>
      <c r="F9" s="45"/>
      <c r="G9" s="45"/>
      <c r="H9" s="45"/>
      <c r="I9" s="45"/>
      <c r="J9" s="4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9"/>
  <sheetViews>
    <sheetView workbookViewId="0">
      <selection activeCell="D15" sqref="D15"/>
    </sheetView>
  </sheetViews>
  <sheetFormatPr defaultColWidth="9.1328125" defaultRowHeight="14.25" x14ac:dyDescent="0.45"/>
  <cols>
    <col min="1" max="1" width="15.265625" customWidth="1"/>
    <col min="2" max="4" width="15.73046875" customWidth="1"/>
    <col min="5" max="5" width="19.73046875" customWidth="1"/>
    <col min="6" max="8" width="21.1328125" style="36" customWidth="1"/>
    <col min="9" max="9" width="21.59765625" style="36" customWidth="1"/>
    <col min="10" max="10" width="16.3984375" customWidth="1"/>
  </cols>
  <sheetData>
    <row r="1" spans="1:10" ht="42.75" x14ac:dyDescent="0.45">
      <c r="A1" s="44" t="s">
        <v>79</v>
      </c>
      <c r="B1" s="45" t="s">
        <v>55</v>
      </c>
      <c r="C1" s="45" t="s">
        <v>64</v>
      </c>
      <c r="D1" s="45" t="s">
        <v>65</v>
      </c>
      <c r="E1" s="45" t="s">
        <v>56</v>
      </c>
      <c r="F1" s="45" t="s">
        <v>66</v>
      </c>
      <c r="G1" s="45" t="s">
        <v>67</v>
      </c>
      <c r="H1" s="45" t="s">
        <v>68</v>
      </c>
      <c r="I1" s="45" t="s">
        <v>69</v>
      </c>
      <c r="J1" s="45" t="s">
        <v>70</v>
      </c>
    </row>
    <row r="2" spans="1:10" x14ac:dyDescent="0.45">
      <c r="A2" t="s">
        <v>49</v>
      </c>
      <c r="B2" s="6">
        <f>Results!C8</f>
        <v>2.8000000000000001E-2</v>
      </c>
      <c r="C2">
        <f>Results!$D8-SUM(F2:J2)</f>
        <v>0.90609664419738456</v>
      </c>
      <c r="D2" s="6">
        <f>Results!E8</f>
        <v>0</v>
      </c>
      <c r="E2">
        <v>0</v>
      </c>
      <c r="F2">
        <f>Results!$D8*outputfrac_elec</f>
        <v>1.5057111345395302E-2</v>
      </c>
      <c r="G2">
        <f>Results!$D8*outputfrac_coal</f>
        <v>2.1254273797174806E-3</v>
      </c>
      <c r="H2">
        <f>Results!$D8*outputfrac_ngps</f>
        <v>4.805872856323682E-2</v>
      </c>
      <c r="I2">
        <f>Results!$D8*outputfrac_bio</f>
        <v>6.6208851426576508E-4</v>
      </c>
      <c r="J2">
        <f>Results!$D8*outputfrac_other</f>
        <v>0</v>
      </c>
    </row>
    <row r="3" spans="1:10" x14ac:dyDescent="0.45">
      <c r="A3" t="s">
        <v>50</v>
      </c>
      <c r="B3">
        <f>Results!C9</f>
        <v>6.4000000000000001E-2</v>
      </c>
      <c r="C3">
        <f>Results!$D9-SUM(F3:J3)</f>
        <v>0.87253750922711104</v>
      </c>
      <c r="D3" s="6">
        <f>Results!E9</f>
        <v>0</v>
      </c>
      <c r="E3">
        <v>0</v>
      </c>
      <c r="F3">
        <f>Results!$D9*outputfrac_elec</f>
        <v>1.4499440554825105E-2</v>
      </c>
      <c r="G3">
        <f>Results!$D9*outputfrac_coal</f>
        <v>2.0467078471353519E-3</v>
      </c>
      <c r="H3">
        <f>Results!$D9*outputfrac_ngps</f>
        <v>4.6278775653487307E-2</v>
      </c>
      <c r="I3">
        <f>Results!$D9*outputfrac_bio</f>
        <v>6.3756671744110707E-4</v>
      </c>
      <c r="J3">
        <f>Results!$D9*outputfrac_other</f>
        <v>0</v>
      </c>
    </row>
    <row r="4" spans="1:10" x14ac:dyDescent="0.45">
      <c r="A4" t="s">
        <v>51</v>
      </c>
      <c r="B4" s="6">
        <f>Results!C10</f>
        <v>0</v>
      </c>
      <c r="C4" s="47">
        <f>Results!$D10-SUM(F4:J4)</f>
        <v>1</v>
      </c>
      <c r="D4" s="6">
        <f>Results!E10</f>
        <v>0</v>
      </c>
      <c r="E4">
        <v>0</v>
      </c>
      <c r="F4">
        <v>0</v>
      </c>
      <c r="G4">
        <v>0</v>
      </c>
      <c r="H4">
        <v>0</v>
      </c>
      <c r="I4">
        <v>0</v>
      </c>
      <c r="J4">
        <v>0</v>
      </c>
    </row>
    <row r="5" spans="1:10" x14ac:dyDescent="0.45">
      <c r="A5" t="s">
        <v>52</v>
      </c>
      <c r="B5" s="6">
        <f>Results!C11</f>
        <v>0</v>
      </c>
      <c r="C5">
        <f>Results!$D11-SUM(F5:J5)</f>
        <v>0.94837020993523224</v>
      </c>
      <c r="D5" s="6">
        <f>Results!E11</f>
        <v>0</v>
      </c>
      <c r="E5">
        <v>0</v>
      </c>
      <c r="F5">
        <v>0</v>
      </c>
      <c r="G5">
        <f>Results!$D11*outputfrac_coal</f>
        <v>2.1866536828369144E-3</v>
      </c>
      <c r="H5">
        <f>Results!$D11*outputfrac_ngps</f>
        <v>4.9443136381930888E-2</v>
      </c>
      <c r="I5">
        <v>0</v>
      </c>
      <c r="J5">
        <v>0</v>
      </c>
    </row>
    <row r="6" spans="1:10" x14ac:dyDescent="0.45">
      <c r="A6" t="s">
        <v>53</v>
      </c>
      <c r="B6" s="6">
        <f>Results!C12</f>
        <v>0</v>
      </c>
      <c r="C6">
        <f>Results!$D12-SUM(F6:J6)</f>
        <v>0.95055686361806913</v>
      </c>
      <c r="D6" s="6">
        <f>Results!E12</f>
        <v>0</v>
      </c>
      <c r="E6">
        <v>0</v>
      </c>
      <c r="F6">
        <v>0</v>
      </c>
      <c r="G6">
        <v>0</v>
      </c>
      <c r="H6">
        <f>Results!$D12*outputfrac_ngps</f>
        <v>4.9443136381930888E-2</v>
      </c>
      <c r="I6">
        <v>0</v>
      </c>
      <c r="J6">
        <v>0</v>
      </c>
    </row>
    <row r="7" spans="1:10" x14ac:dyDescent="0.45">
      <c r="A7" t="s">
        <v>54</v>
      </c>
      <c r="B7" s="6">
        <f>Results!C13</f>
        <v>0</v>
      </c>
      <c r="C7" s="47">
        <f>Results!$D13-SUM(F7:J7)</f>
        <v>0</v>
      </c>
      <c r="D7" s="6">
        <f>Results!E13</f>
        <v>0</v>
      </c>
      <c r="E7">
        <v>0</v>
      </c>
      <c r="F7">
        <v>0</v>
      </c>
      <c r="G7">
        <v>0</v>
      </c>
      <c r="H7">
        <v>0</v>
      </c>
      <c r="I7">
        <v>0</v>
      </c>
      <c r="J7">
        <v>0</v>
      </c>
    </row>
    <row r="9" spans="1:10" x14ac:dyDescent="0.45">
      <c r="A9" s="44"/>
      <c r="B9" s="45"/>
      <c r="C9" s="45"/>
      <c r="D9" s="45"/>
      <c r="E9" s="45"/>
      <c r="F9" s="45"/>
      <c r="G9" s="45"/>
      <c r="H9" s="45"/>
      <c r="I9" s="45"/>
      <c r="J9" s="45"/>
    </row>
  </sheetData>
  <pageMargins left="0.7" right="0.7" top="0.75" bottom="0.75" header="0.3" footer="0.3"/>
  <ignoredErrors>
    <ignoredError sqref="C7 C4"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5039-A1B6-47BA-931D-4B07EA34DBAD}">
  <dimension ref="B3:I35"/>
  <sheetViews>
    <sheetView workbookViewId="0">
      <selection activeCell="O13" sqref="O13"/>
    </sheetView>
  </sheetViews>
  <sheetFormatPr defaultColWidth="10.6640625" defaultRowHeight="14.25" x14ac:dyDescent="0.45"/>
  <cols>
    <col min="2" max="2" width="15.73046875" bestFit="1" customWidth="1"/>
    <col min="3" max="3" width="15.73046875" customWidth="1"/>
    <col min="4" max="4" width="25" bestFit="1" customWidth="1"/>
    <col min="5" max="5" width="20.1328125" customWidth="1"/>
    <col min="6" max="6" width="20.86328125" bestFit="1" customWidth="1"/>
    <col min="7" max="7" width="17.1328125" bestFit="1" customWidth="1"/>
    <col min="8" max="8" width="20.3984375" bestFit="1" customWidth="1"/>
  </cols>
  <sheetData>
    <row r="3" spans="2:9" ht="42.75" x14ac:dyDescent="0.45">
      <c r="B3" s="43" t="s">
        <v>283</v>
      </c>
      <c r="C3" s="43"/>
      <c r="D3" s="43"/>
    </row>
    <row r="4" spans="2:9" x14ac:dyDescent="0.45">
      <c r="B4" t="s">
        <v>253</v>
      </c>
      <c r="C4" t="s">
        <v>288</v>
      </c>
      <c r="D4" t="s">
        <v>287</v>
      </c>
      <c r="E4" t="s">
        <v>284</v>
      </c>
      <c r="F4" t="s">
        <v>285</v>
      </c>
      <c r="G4" t="s">
        <v>286</v>
      </c>
      <c r="H4" t="s">
        <v>289</v>
      </c>
      <c r="I4" t="s">
        <v>32</v>
      </c>
    </row>
    <row r="5" spans="2:9" x14ac:dyDescent="0.45">
      <c r="B5" t="s">
        <v>254</v>
      </c>
      <c r="C5">
        <v>10.984</v>
      </c>
      <c r="D5" s="117">
        <v>4354</v>
      </c>
      <c r="E5">
        <v>10.984</v>
      </c>
      <c r="G5">
        <v>13.073</v>
      </c>
      <c r="I5">
        <v>2014</v>
      </c>
    </row>
    <row r="6" spans="2:9" x14ac:dyDescent="0.45">
      <c r="B6" t="s">
        <v>256</v>
      </c>
      <c r="C6">
        <v>4.0910000000000002</v>
      </c>
      <c r="D6" s="117">
        <v>1906</v>
      </c>
      <c r="E6">
        <v>4.0910000000000002</v>
      </c>
      <c r="G6">
        <v>10</v>
      </c>
    </row>
    <row r="7" spans="2:9" x14ac:dyDescent="0.45">
      <c r="B7" t="s">
        <v>257</v>
      </c>
      <c r="C7" s="117">
        <v>3713</v>
      </c>
      <c r="D7" s="117">
        <v>3713</v>
      </c>
      <c r="E7">
        <v>136.08600000000001</v>
      </c>
    </row>
    <row r="8" spans="2:9" x14ac:dyDescent="0.45">
      <c r="B8" t="s">
        <v>258</v>
      </c>
      <c r="C8" s="117">
        <v>639</v>
      </c>
      <c r="D8" s="117">
        <v>639</v>
      </c>
    </row>
    <row r="9" spans="2:9" x14ac:dyDescent="0.45">
      <c r="B9" t="s">
        <v>259</v>
      </c>
      <c r="C9" s="117">
        <v>979</v>
      </c>
      <c r="D9" s="117">
        <v>979</v>
      </c>
    </row>
    <row r="10" spans="2:9" x14ac:dyDescent="0.45">
      <c r="B10" t="s">
        <v>260</v>
      </c>
      <c r="C10" s="117">
        <v>1587</v>
      </c>
      <c r="D10" s="117">
        <v>1587</v>
      </c>
    </row>
    <row r="11" spans="2:9" x14ac:dyDescent="0.45">
      <c r="B11" t="s">
        <v>261</v>
      </c>
      <c r="C11" s="117">
        <v>2313</v>
      </c>
      <c r="D11" s="117">
        <v>2313</v>
      </c>
      <c r="F11">
        <v>4883</v>
      </c>
    </row>
    <row r="12" spans="2:9" x14ac:dyDescent="0.45">
      <c r="B12" t="s">
        <v>262</v>
      </c>
      <c r="C12" s="117">
        <v>193</v>
      </c>
      <c r="D12" s="117">
        <v>193</v>
      </c>
    </row>
    <row r="13" spans="2:9" x14ac:dyDescent="0.45">
      <c r="B13" t="s">
        <v>263</v>
      </c>
      <c r="C13" s="117">
        <v>8081</v>
      </c>
      <c r="D13" s="117">
        <v>8081</v>
      </c>
      <c r="F13">
        <v>10000</v>
      </c>
      <c r="G13">
        <v>9500</v>
      </c>
    </row>
    <row r="14" spans="2:9" x14ac:dyDescent="0.45">
      <c r="B14" t="s">
        <v>264</v>
      </c>
      <c r="C14" s="117">
        <v>47115</v>
      </c>
      <c r="D14" s="117">
        <v>47115</v>
      </c>
      <c r="E14">
        <v>42.7</v>
      </c>
      <c r="G14">
        <v>15.1</v>
      </c>
    </row>
    <row r="15" spans="2:9" x14ac:dyDescent="0.45">
      <c r="B15" t="s">
        <v>265</v>
      </c>
      <c r="C15" s="117">
        <v>53554</v>
      </c>
      <c r="D15" s="117">
        <v>21234</v>
      </c>
      <c r="E15">
        <v>53554</v>
      </c>
      <c r="F15">
        <v>21750</v>
      </c>
    </row>
    <row r="16" spans="2:9" x14ac:dyDescent="0.45">
      <c r="B16" t="s">
        <v>266</v>
      </c>
      <c r="C16" s="117">
        <v>30618</v>
      </c>
      <c r="D16" s="117">
        <v>30618</v>
      </c>
      <c r="H16">
        <v>35955</v>
      </c>
    </row>
    <row r="17" spans="2:8" x14ac:dyDescent="0.45">
      <c r="B17" t="s">
        <v>267</v>
      </c>
      <c r="C17" s="117">
        <v>6044</v>
      </c>
      <c r="D17" s="117">
        <v>6044</v>
      </c>
      <c r="F17">
        <v>900</v>
      </c>
      <c r="G17">
        <v>2000</v>
      </c>
    </row>
    <row r="18" spans="2:8" x14ac:dyDescent="0.45">
      <c r="B18" t="s">
        <v>268</v>
      </c>
      <c r="C18">
        <v>17429</v>
      </c>
      <c r="D18" s="117">
        <v>14672</v>
      </c>
      <c r="E18">
        <v>17429</v>
      </c>
    </row>
    <row r="19" spans="2:8" x14ac:dyDescent="0.45">
      <c r="B19" t="s">
        <v>269</v>
      </c>
      <c r="C19" s="117">
        <v>24462</v>
      </c>
      <c r="D19" s="117">
        <v>24462</v>
      </c>
      <c r="F19">
        <v>28500</v>
      </c>
    </row>
    <row r="20" spans="2:8" x14ac:dyDescent="0.45">
      <c r="B20" t="s">
        <v>270</v>
      </c>
      <c r="C20" s="117">
        <v>883</v>
      </c>
      <c r="D20" s="117">
        <v>883</v>
      </c>
    </row>
    <row r="21" spans="2:8" x14ac:dyDescent="0.45">
      <c r="B21" t="s">
        <v>271</v>
      </c>
      <c r="C21" s="117">
        <v>3339</v>
      </c>
      <c r="D21" s="117">
        <v>3339</v>
      </c>
    </row>
    <row r="22" spans="2:8" x14ac:dyDescent="0.45">
      <c r="B22" t="s">
        <v>272</v>
      </c>
      <c r="C22" s="117">
        <v>156</v>
      </c>
      <c r="D22" s="117">
        <v>156</v>
      </c>
    </row>
    <row r="23" spans="2:8" x14ac:dyDescent="0.45">
      <c r="B23" t="s">
        <v>273</v>
      </c>
      <c r="C23">
        <v>266</v>
      </c>
      <c r="F23">
        <v>266</v>
      </c>
    </row>
    <row r="24" spans="2:8" x14ac:dyDescent="0.45">
      <c r="B24" t="s">
        <v>274</v>
      </c>
      <c r="C24" s="117">
        <v>6236</v>
      </c>
      <c r="D24" s="117">
        <v>6236</v>
      </c>
      <c r="F24">
        <v>621</v>
      </c>
      <c r="G24">
        <v>19.538</v>
      </c>
    </row>
    <row r="25" spans="2:8" x14ac:dyDescent="0.45">
      <c r="B25" t="s">
        <v>275</v>
      </c>
      <c r="C25" s="117">
        <v>37111</v>
      </c>
      <c r="D25" s="117">
        <v>37111</v>
      </c>
    </row>
    <row r="26" spans="2:8" x14ac:dyDescent="0.45">
      <c r="B26" t="s">
        <v>276</v>
      </c>
      <c r="C26" s="117">
        <v>9932</v>
      </c>
      <c r="D26" s="117">
        <v>9932</v>
      </c>
      <c r="F26">
        <v>10.068</v>
      </c>
    </row>
    <row r="27" spans="2:8" x14ac:dyDescent="0.45">
      <c r="B27" t="s">
        <v>277</v>
      </c>
      <c r="C27" s="117">
        <v>7705</v>
      </c>
      <c r="D27" s="117">
        <v>7705</v>
      </c>
    </row>
    <row r="28" spans="2:8" x14ac:dyDescent="0.45">
      <c r="B28" t="s">
        <v>278</v>
      </c>
      <c r="C28" s="117">
        <v>464</v>
      </c>
      <c r="D28" s="117">
        <v>464</v>
      </c>
    </row>
    <row r="29" spans="2:8" x14ac:dyDescent="0.45">
      <c r="B29" t="s">
        <v>279</v>
      </c>
    </row>
    <row r="30" spans="2:8" x14ac:dyDescent="0.45">
      <c r="B30" t="s">
        <v>280</v>
      </c>
      <c r="C30">
        <v>30000</v>
      </c>
      <c r="H30">
        <v>30000</v>
      </c>
    </row>
    <row r="31" spans="2:8" x14ac:dyDescent="0.45">
      <c r="B31" t="s">
        <v>281</v>
      </c>
      <c r="C31">
        <v>22742</v>
      </c>
      <c r="D31" s="117">
        <v>7765</v>
      </c>
      <c r="E31">
        <v>22.742000000000001</v>
      </c>
      <c r="F31">
        <v>16.600000000000001</v>
      </c>
      <c r="G31">
        <v>74.369</v>
      </c>
    </row>
    <row r="32" spans="2:8" x14ac:dyDescent="0.45">
      <c r="B32" t="s">
        <v>282</v>
      </c>
      <c r="C32" s="80">
        <v>86561</v>
      </c>
      <c r="D32" s="117">
        <v>6989</v>
      </c>
      <c r="E32" s="80">
        <v>86561</v>
      </c>
      <c r="G32" s="80">
        <v>92800</v>
      </c>
      <c r="H32" s="80"/>
    </row>
    <row r="33" spans="2:8" x14ac:dyDescent="0.45">
      <c r="B33" t="s">
        <v>31</v>
      </c>
      <c r="C33" s="160">
        <f>SUM(C5:C32)</f>
        <v>402137.07500000001</v>
      </c>
      <c r="D33" s="159"/>
      <c r="E33" s="80"/>
      <c r="G33" s="80"/>
      <c r="H33" s="80"/>
    </row>
    <row r="35" spans="2:8" x14ac:dyDescent="0.45">
      <c r="B35" t="s">
        <v>30</v>
      </c>
      <c r="E35" s="7" t="s">
        <v>255</v>
      </c>
    </row>
  </sheetData>
  <hyperlinks>
    <hyperlink ref="E35" r:id="rId1" xr:uid="{9CAE19C6-C729-4B1C-A028-DFCB0871F30B}"/>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heetViews>
  <sheetFormatPr defaultColWidth="9.1328125" defaultRowHeight="14.25" x14ac:dyDescent="0.45"/>
  <cols>
    <col min="1" max="1" width="12" customWidth="1"/>
    <col min="2" max="2" width="36" customWidth="1"/>
  </cols>
  <sheetData>
    <row r="1" spans="1:2" x14ac:dyDescent="0.45">
      <c r="A1" t="s">
        <v>71</v>
      </c>
    </row>
    <row r="2" spans="1:2" x14ac:dyDescent="0.45">
      <c r="A2" t="s">
        <v>72</v>
      </c>
    </row>
    <row r="4" spans="1:2" x14ac:dyDescent="0.45">
      <c r="A4" s="2" t="s">
        <v>73</v>
      </c>
      <c r="B4" s="2" t="s">
        <v>74</v>
      </c>
    </row>
    <row r="5" spans="1:2" x14ac:dyDescent="0.45">
      <c r="A5" s="46">
        <v>0.93219819361870848</v>
      </c>
      <c r="B5" t="s">
        <v>75</v>
      </c>
    </row>
    <row r="6" spans="1:2" x14ac:dyDescent="0.45">
      <c r="A6" s="46">
        <v>1.5490855293616566E-2</v>
      </c>
      <c r="B6" t="s">
        <v>66</v>
      </c>
    </row>
    <row r="7" spans="1:2" x14ac:dyDescent="0.45">
      <c r="A7" s="46">
        <v>2.1866536828369144E-3</v>
      </c>
      <c r="B7" t="s">
        <v>67</v>
      </c>
    </row>
    <row r="8" spans="1:2" x14ac:dyDescent="0.45">
      <c r="A8" s="46">
        <v>4.9443136381930888E-2</v>
      </c>
      <c r="B8" t="s">
        <v>68</v>
      </c>
    </row>
    <row r="9" spans="1:2" x14ac:dyDescent="0.45">
      <c r="A9" s="46">
        <v>6.8116102290716575E-4</v>
      </c>
      <c r="B9" t="s">
        <v>69</v>
      </c>
    </row>
    <row r="10" spans="1:2" x14ac:dyDescent="0.45">
      <c r="A10">
        <v>0</v>
      </c>
      <c r="B10"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About</vt:lpstr>
      <vt:lpstr>Results</vt:lpstr>
      <vt:lpstr>JRC-IDEES EU28 - TrRoad_tech</vt:lpstr>
      <vt:lpstr>Vehicles purchased CVD</vt:lpstr>
      <vt:lpstr>Eurostat - Taxi Operations</vt:lpstr>
      <vt:lpstr>FoVObE-passengers</vt:lpstr>
      <vt:lpstr>FoVObE-freight</vt:lpstr>
      <vt:lpstr>Cross-Check of Taxi Data</vt:lpstr>
      <vt:lpstr>Output by Industry</vt:lpstr>
      <vt:lpstr>'Vehicles purchased CVD'!_ftn1</vt:lpstr>
      <vt:lpstr>'Vehicles purchased CVD'!_ftnref1</vt:lpstr>
      <vt:lpstr>outputfrac_bio</vt:lpstr>
      <vt:lpstr>outputfrac_coal</vt:lpstr>
      <vt:lpstr>outputfrac_elec</vt:lpstr>
      <vt:lpstr>outputfrac_ngps</vt:lpstr>
      <vt:lpstr>outputfrac_nonenergy</vt:lpstr>
      <vt:lpstr>outputfrac_other</vt:lpstr>
      <vt:lpstr>'JRC-IDEES EU28 - TrRoad_tech'!Print_Titles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2014-04-12T22:49:27Z</dcterms:created>
  <dcterms:modified xsi:type="dcterms:W3CDTF">2020-06-26T16:42:02Z</dcterms:modified>
</cp:coreProperties>
</file>