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Nextcloud\EPS_Transport\Murielle\SDoVPbT\"/>
    </mc:Choice>
  </mc:AlternateContent>
  <xr:revisionPtr revIDLastSave="0" documentId="13_ncr:1_{C5280DE6-21D7-42F5-B205-4A0F425A4C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Passenger Aircraft" sheetId="11" r:id="rId5"/>
    <sheet name="Motorbikes" sheetId="8" r:id="rId6"/>
    <sheet name="Calculations" sheetId="7" r:id="rId7"/>
    <sheet name="Data from BNVP" sheetId="9" r:id="rId8"/>
    <sheet name="SDoVPbT-psgr" sheetId="2" r:id="rId9"/>
    <sheet name="SDoVPbT-frgt" sheetId="4" r:id="rId10"/>
  </sheets>
  <externalReferences>
    <externalReference r:id="rId11"/>
    <externalReference r:id="rId12"/>
  </externalReferences>
  <definedNames>
    <definedName name="_xlnm._FilterDatabase" localSheetId="5" hidden="1">Motorbikes!$G$41:$H$177</definedName>
    <definedName name="cpi_2010to2012" localSheetId="4">[1]About!#REF!</definedName>
    <definedName name="cpi_2010to2012">[2]About!#REF!</definedName>
    <definedName name="cpi_2013to2012" localSheetId="4">[1]About!$A$133</definedName>
    <definedName name="cpi_2013to2012">[2]About!$A$104</definedName>
    <definedName name="cpi_2014to2012" localSheetId="4">[1]About!$A$132</definedName>
    <definedName name="cpi_2014to2012">[2]About!$A$103</definedName>
    <definedName name="cpi_2016to2012">[2]About!$A$105</definedName>
    <definedName name="cpi_2017to2012">[1]About!$A$135</definedName>
    <definedName name="cpi_2018to2012">[1]About!$A$136</definedName>
    <definedName name="cpi_2019to2012">[1]About!$A$137</definedName>
    <definedName name="cpi_2020to2012">[1]About!$A$138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14" i="8"/>
  <c r="E15" i="8"/>
  <c r="E16" i="8"/>
  <c r="E17" i="8"/>
  <c r="E18" i="8"/>
  <c r="E19" i="8"/>
  <c r="E3" i="8"/>
  <c r="E4" i="8"/>
  <c r="E5" i="8"/>
  <c r="E6" i="8"/>
  <c r="E7" i="8"/>
  <c r="E8" i="8"/>
  <c r="E9" i="8"/>
  <c r="E10" i="8"/>
  <c r="E11" i="8"/>
  <c r="E12" i="8"/>
  <c r="E13" i="8"/>
  <c r="C22" i="8"/>
  <c r="C20" i="8"/>
  <c r="C4" i="8"/>
  <c r="H43" i="8"/>
  <c r="B5" i="7" l="1"/>
  <c r="C4" i="4"/>
  <c r="D4" i="4"/>
  <c r="F4" i="4"/>
  <c r="G4" i="4"/>
  <c r="F5" i="11" l="1"/>
  <c r="B4" i="7" s="1"/>
  <c r="E4" i="2" s="1"/>
  <c r="E4" i="4" s="1"/>
  <c r="F7" i="11"/>
  <c r="F8" i="11"/>
  <c r="F9" i="11"/>
  <c r="F10" i="11"/>
  <c r="F14" i="11"/>
  <c r="F15" i="11"/>
  <c r="F16" i="11"/>
  <c r="F17" i="11"/>
  <c r="F18" i="11"/>
  <c r="B3" i="7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" i="10"/>
  <c r="B2" i="7" l="1"/>
  <c r="B4" i="2"/>
  <c r="B4" i="4" s="1"/>
  <c r="H4" i="2"/>
  <c r="H4" i="4" s="1"/>
  <c r="D2" i="2"/>
  <c r="B2" i="2" l="1"/>
  <c r="B2" i="4" s="1"/>
  <c r="D2" i="4"/>
  <c r="G2" i="2"/>
  <c r="G2" i="4" s="1"/>
  <c r="H2" i="2"/>
  <c r="H2" i="4" s="1"/>
  <c r="E2" i="2"/>
  <c r="E2" i="4" s="1"/>
  <c r="F2" i="2"/>
  <c r="F2" i="4" s="1"/>
  <c r="C2" i="2"/>
  <c r="C2" i="4" s="1"/>
  <c r="B7" i="2"/>
  <c r="E3" i="4"/>
  <c r="C3" i="2" l="1"/>
  <c r="B3" i="2"/>
  <c r="E3" i="2"/>
  <c r="F3" i="2"/>
  <c r="D3" i="2"/>
  <c r="G3" i="2"/>
  <c r="H3" i="2"/>
  <c r="B6" i="4"/>
  <c r="E6" i="2"/>
  <c r="E6" i="4"/>
  <c r="B5" i="4"/>
  <c r="H5" i="2"/>
  <c r="D6" i="2"/>
  <c r="H6" i="4"/>
  <c r="E5" i="4"/>
  <c r="E5" i="2"/>
  <c r="B5" i="2" s="1"/>
  <c r="B6" i="2"/>
  <c r="H5" i="4"/>
  <c r="H6" i="2"/>
  <c r="G3" i="4"/>
  <c r="H3" i="4"/>
  <c r="C3" i="4"/>
  <c r="D3" i="4"/>
  <c r="B3" i="4"/>
  <c r="F3" i="4"/>
</calcChain>
</file>

<file path=xl/sharedStrings.xml><?xml version="1.0" encoding="utf-8"?>
<sst xmlns="http://schemas.openxmlformats.org/spreadsheetml/2006/main" count="1205" uniqueCount="662">
  <si>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</si>
  <si>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</si>
  <si>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</si>
  <si>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</si>
  <si>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</si>
  <si>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</si>
  <si>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</si>
  <si>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</si>
  <si>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</si>
  <si>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</si>
  <si>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</si>
  <si>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</si>
  <si>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</si>
  <si>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</si>
  <si>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</si>
  <si>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</si>
  <si>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</si>
  <si>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</si>
  <si>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</si>
  <si>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</si>
  <si>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</si>
  <si>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</si>
  <si>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</si>
  <si>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</si>
  <si>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</si>
  <si>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</si>
  <si>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</si>
  <si>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</si>
  <si>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</si>
  <si>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</si>
  <si>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</si>
  <si>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</si>
  <si>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</si>
  <si>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</si>
  <si>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</si>
  <si>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</si>
  <si>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</si>
  <si>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</si>
  <si>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</si>
  <si>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</si>
  <si>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</si>
  <si>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</si>
  <si>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</si>
  <si>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</si>
  <si>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</si>
  <si>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</si>
  <si>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</si>
  <si>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</si>
  <si>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</si>
  <si>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</si>
  <si>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</si>
  <si>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</si>
  <si>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</si>
  <si>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</si>
  <si>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</si>
  <si>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</si>
  <si>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</si>
  <si>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</si>
  <si>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</si>
  <si>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</si>
  <si>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</si>
  <si>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</si>
  <si>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</si>
  <si>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</si>
  <si>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</si>
  <si>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</si>
  <si>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</si>
  <si>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</si>
  <si>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</si>
  <si>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</si>
  <si>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</si>
  <si>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</si>
  <si>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</si>
  <si>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</si>
  <si>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</si>
  <si>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</si>
  <si>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</si>
  <si>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</si>
  <si>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</si>
  <si>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</si>
  <si>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</si>
  <si>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</si>
  <si>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</si>
  <si>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</si>
  <si>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</si>
  <si>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</si>
  <si>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</si>
  <si>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</si>
  <si>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</si>
  <si>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</si>
  <si>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</si>
  <si>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</si>
  <si>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</si>
  <si>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</si>
  <si>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</si>
  <si>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</si>
  <si>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</si>
  <si>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</si>
  <si>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</si>
  <si>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</si>
  <si>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</si>
  <si>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</si>
  <si>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</si>
  <si>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</si>
  <si>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</si>
  <si>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</si>
  <si>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</si>
  <si>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</si>
  <si>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</si>
  <si>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</si>
  <si>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</si>
  <si>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</si>
  <si>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</si>
  <si>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</si>
  <si>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</si>
  <si>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</si>
  <si>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</si>
  <si>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</si>
  <si>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</si>
  <si>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</si>
  <si>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</si>
  <si>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</si>
  <si>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</si>
  <si>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</si>
  <si>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</si>
  <si>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</si>
  <si>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</si>
  <si>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</si>
  <si>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</si>
  <si>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</si>
  <si>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</si>
  <si>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</si>
  <si>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</si>
  <si>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</si>
  <si>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</si>
  <si>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</si>
  <si>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</si>
  <si>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</si>
  <si>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</si>
  <si>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</si>
  <si>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</si>
  <si>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</si>
  <si>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</si>
  <si>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</si>
  <si>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</si>
  <si>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</si>
  <si>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</si>
  <si>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</si>
  <si>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</si>
  <si>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</si>
  <si>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</si>
  <si>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</si>
  <si>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</si>
  <si>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</si>
  <si>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</si>
  <si>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</si>
  <si>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</si>
  <si>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</si>
  <si>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</si>
  <si>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</si>
  <si>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</si>
  <si>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</si>
  <si>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</si>
  <si>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</si>
  <si>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</si>
  <si>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</si>
  <si>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</si>
  <si>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</si>
  <si>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</si>
  <si>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</si>
  <si>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</si>
  <si>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</si>
  <si>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</si>
  <si>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</si>
  <si>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</si>
  <si>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</si>
  <si>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</si>
  <si>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</si>
  <si>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</si>
  <si>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</si>
  <si>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</si>
  <si>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</si>
  <si>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</si>
  <si>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</si>
  <si>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</si>
  <si>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</si>
  <si>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</si>
  <si>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</si>
  <si>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</si>
  <si>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</si>
  <si>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</si>
  <si>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</si>
  <si>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</si>
  <si>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</si>
  <si>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</si>
  <si>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</si>
  <si>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</si>
  <si>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</si>
  <si>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</si>
  <si>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</si>
  <si>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</si>
  <si>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</si>
  <si>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</si>
  <si>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</si>
  <si>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</si>
  <si>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</si>
  <si>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</si>
  <si>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</si>
  <si>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</si>
  <si>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</si>
  <si>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</si>
  <si>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</si>
  <si>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</si>
  <si>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</si>
  <si>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</si>
  <si>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</si>
  <si>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</si>
  <si>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</si>
  <si>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</si>
  <si>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</si>
  <si>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</si>
  <si>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</si>
  <si>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</si>
  <si>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</si>
  <si>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</si>
  <si>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</si>
  <si>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</si>
  <si>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</si>
  <si>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</si>
  <si>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</si>
  <si>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</si>
  <si>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</si>
  <si>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</si>
  <si>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</si>
  <si>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</si>
  <si>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</si>
  <si>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</si>
  <si>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</si>
  <si>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</si>
  <si>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</si>
  <si>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</si>
  <si>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</si>
  <si>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</si>
  <si>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</si>
  <si>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</si>
  <si>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</si>
  <si>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</si>
  <si>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</si>
  <si>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</si>
  <si>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</si>
  <si>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</si>
  <si>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</si>
  <si>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</si>
  <si>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</si>
  <si>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</si>
  <si>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</si>
  <si>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</si>
  <si>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</si>
  <si>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</si>
  <si>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</si>
  <si>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</si>
  <si>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</si>
  <si>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</si>
  <si>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</si>
  <si>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</si>
  <si>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</si>
  <si>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</si>
  <si>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</si>
  <si>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</si>
  <si>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</si>
  <si>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</si>
  <si>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</si>
  <si>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</si>
  <si>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</si>
  <si>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</si>
  <si>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</si>
  <si>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</si>
  <si>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</si>
  <si>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</si>
  <si>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</si>
  <si>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</si>
  <si>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</si>
  <si>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</si>
  <si>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</si>
  <si>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</si>
  <si>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</si>
  <si>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</si>
  <si>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</si>
  <si>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</si>
  <si>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</si>
  <si>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</si>
  <si>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</si>
  <si>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</si>
  <si>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</si>
  <si>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</si>
  <si>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</si>
  <si>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</si>
  <si>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</si>
  <si>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</si>
  <si>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</si>
  <si>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</si>
  <si>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</si>
  <si>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</si>
  <si>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</si>
  <si>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</si>
  <si>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</si>
  <si>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</si>
  <si>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</si>
  <si>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</si>
  <si>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</si>
  <si>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</si>
  <si>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</si>
  <si>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</si>
  <si>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</si>
  <si>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</si>
  <si>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</si>
  <si>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</si>
  <si>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</si>
  <si>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</si>
  <si>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</si>
  <si>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</si>
  <si>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</si>
  <si>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</si>
  <si>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</si>
  <si>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</si>
  <si>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</si>
  <si>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</si>
  <si>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</si>
  <si>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</si>
  <si>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</si>
  <si>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</si>
  <si>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</si>
  <si>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</si>
  <si>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</si>
  <si>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</si>
  <si>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</si>
  <si>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</si>
  <si>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</si>
  <si>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</si>
  <si>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</si>
  <si>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</si>
  <si>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</si>
  <si>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</si>
  <si>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</si>
  <si>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</si>
  <si>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</si>
  <si>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</si>
  <si>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</si>
  <si>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</si>
  <si>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</si>
  <si>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</si>
  <si>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</si>
  <si>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</si>
  <si>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</si>
  <si>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</si>
  <si>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</si>
  <si>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</si>
  <si>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</si>
  <si>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</si>
  <si>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</si>
  <si>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</si>
  <si>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</si>
  <si>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</si>
  <si>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</si>
  <si>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</si>
  <si>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</si>
  <si>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</si>
  <si>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</si>
  <si>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</si>
  <si>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</si>
  <si>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</si>
  <si>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</si>
  <si>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</si>
  <si>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</si>
  <si>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</si>
  <si>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</si>
  <si>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</si>
  <si>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</si>
  <si>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</si>
  <si>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</si>
  <si>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</si>
  <si>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</si>
  <si>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</si>
  <si>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</si>
  <si>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</si>
  <si>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</si>
  <si>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</si>
  <si>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</si>
  <si>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</si>
  <si>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</si>
  <si>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</si>
  <si>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</si>
  <si>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</si>
  <si>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</si>
  <si>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</si>
  <si>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</si>
  <si>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</si>
  <si>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</si>
  <si>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</si>
  <si>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</si>
  <si>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</si>
  <si>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</si>
  <si>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</si>
  <si>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</si>
  <si>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</si>
  <si>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</si>
  <si>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</si>
  <si>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</si>
  <si>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</si>
  <si>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</si>
  <si>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</si>
  <si>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</si>
  <si>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</si>
  <si>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</si>
  <si>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</si>
  <si>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</si>
  <si>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</si>
  <si>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</si>
  <si>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</si>
  <si>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</si>
  <si>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</si>
  <si>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</si>
  <si>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</si>
  <si>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</si>
  <si>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</si>
  <si>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</si>
  <si>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</si>
  <si>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</si>
  <si>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</si>
  <si>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</si>
  <si>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</si>
  <si>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</si>
  <si>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</si>
  <si>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</si>
  <si>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</si>
  <si>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</si>
  <si>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</si>
  <si>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</si>
  <si>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</si>
  <si>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</si>
  <si>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</si>
  <si>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</si>
  <si>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</si>
  <si>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</si>
  <si>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</si>
  <si>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</si>
  <si>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</si>
  <si>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</si>
  <si>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</si>
  <si>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</si>
  <si>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</si>
  <si>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</si>
  <si>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</si>
  <si>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</si>
  <si>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</si>
  <si>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</si>
  <si>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</si>
  <si>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</si>
  <si>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</si>
  <si>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</si>
  <si>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</si>
  <si>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</si>
  <si>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</si>
  <si>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</si>
  <si>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</si>
  <si>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</si>
  <si>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</si>
  <si>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</si>
  <si>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</si>
  <si>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</si>
  <si>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</si>
  <si>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</si>
  <si>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</si>
  <si>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</si>
  <si>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Model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</si>
  <si>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</si>
  <si>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</si>
  <si>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</si>
  <si>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</si>
  <si>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</si>
  <si>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</si>
  <si>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</si>
  <si>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</si>
  <si>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</si>
  <si>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</si>
  <si>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</si>
  <si>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</si>
  <si>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</si>
  <si>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</si>
  <si>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</si>
  <si>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</si>
  <si>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</si>
  <si>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</si>
  <si>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</si>
  <si>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</si>
  <si>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</si>
  <si>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</si>
  <si>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</si>
  <si>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to estimate the standard deviation for the primary technology type (gasoline</t>
  </si>
  <si>
    <t>We use a sample of motorbikes (the same sample used in variable BNVP)</t>
  </si>
  <si>
    <t>for other technologies.</t>
  </si>
  <si>
    <t>Toyota</t>
  </si>
  <si>
    <t>Ford</t>
  </si>
  <si>
    <t>Nissan</t>
  </si>
  <si>
    <t>most popular LDVs</t>
  </si>
  <si>
    <t>LDV MSRPs</t>
  </si>
  <si>
    <t>passenger LDVs</t>
  </si>
  <si>
    <t>We use ratios of the start year purchase price to adjust this value</t>
  </si>
  <si>
    <t>for other technologies and for freight LDVs.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</si>
  <si>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</si>
  <si>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</si>
  <si>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</si>
  <si>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</si>
  <si>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</si>
  <si>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</si>
  <si>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</si>
  <si>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</si>
  <si>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VW</t>
  </si>
  <si>
    <t>Golf</t>
  </si>
  <si>
    <t>Renault</t>
  </si>
  <si>
    <t>Clio</t>
  </si>
  <si>
    <t>Polo</t>
  </si>
  <si>
    <t>Fiesta</t>
  </si>
  <si>
    <t>Tiguan</t>
  </si>
  <si>
    <t>Citroen</t>
  </si>
  <si>
    <t>Sandero</t>
  </si>
  <si>
    <t>Captur</t>
  </si>
  <si>
    <t>Focus</t>
  </si>
  <si>
    <t>Octavia</t>
  </si>
  <si>
    <t>Corsa</t>
  </si>
  <si>
    <t>Opel</t>
  </si>
  <si>
    <t>Duster</t>
  </si>
  <si>
    <t>Qashqai</t>
  </si>
  <si>
    <t>C3</t>
  </si>
  <si>
    <t>Yaris</t>
  </si>
  <si>
    <t>T-Roc</t>
  </si>
  <si>
    <t>A-class</t>
  </si>
  <si>
    <t>Panda</t>
  </si>
  <si>
    <t>Fiat</t>
  </si>
  <si>
    <t>Peugeot</t>
  </si>
  <si>
    <t>Kuga</t>
  </si>
  <si>
    <t>Fabia</t>
  </si>
  <si>
    <t>C-Class</t>
  </si>
  <si>
    <t>Dacia</t>
  </si>
  <si>
    <t>https://www.best-selling-cars.com/europe/2019-full-year-europe-best-selling-car-models/</t>
  </si>
  <si>
    <t>Skoda</t>
  </si>
  <si>
    <t>Mercedes Benz</t>
  </si>
  <si>
    <t>2019 (Full Year) Europe: Best-Selling Car Models (Europe 27)</t>
  </si>
  <si>
    <t>Starting MSRP in €2019</t>
  </si>
  <si>
    <t>Maker</t>
  </si>
  <si>
    <t>2019 new registration ranking in EU27</t>
  </si>
  <si>
    <t>Starting MSRP in $2012</t>
  </si>
  <si>
    <t>https://www.toyota.de/</t>
  </si>
  <si>
    <t>www.opel.de</t>
  </si>
  <si>
    <t>http://www.ford.de/</t>
  </si>
  <si>
    <t>www.nissan.de</t>
  </si>
  <si>
    <t>www.fiat.fr</t>
  </si>
  <si>
    <t>www.citroen.de</t>
  </si>
  <si>
    <t>www.mercedes-benz.de</t>
  </si>
  <si>
    <t>www.skoda-auto.de</t>
  </si>
  <si>
    <t>www.renault.fr</t>
  </si>
  <si>
    <t>www.peugeot.fr</t>
  </si>
  <si>
    <t>www.volkswagen.de</t>
  </si>
  <si>
    <t>www.dacia.de</t>
  </si>
  <si>
    <t>HHenk Bekker, Best-Selling-Cars</t>
  </si>
  <si>
    <t>We use the MSRPs of the 25 most popular LDV models as measured</t>
  </si>
  <si>
    <t>by JATO to obtain a standard deviation.  All of them are gasoline vehicles.</t>
  </si>
  <si>
    <t>Euros to Dollar 2012</t>
  </si>
  <si>
    <t>See conversion table in the InputData folder for source information.</t>
  </si>
  <si>
    <t>€2019 to $2012 for LDVs</t>
  </si>
  <si>
    <t>Old data (2012) is kept as a reference.</t>
  </si>
  <si>
    <t>which at least puts us in the right ballpark for aircraft pricing.</t>
  </si>
  <si>
    <t>will take a simple average of the market prices of aircraft included in this table,</t>
  </si>
  <si>
    <t>For lack of data on fleet compositions (and market prices of additional models), we</t>
  </si>
  <si>
    <t>Airbus A380</t>
  </si>
  <si>
    <t>Airbus A350-900</t>
  </si>
  <si>
    <t>Airbus A320 neo</t>
  </si>
  <si>
    <t>Airbus A330-900 neo</t>
  </si>
  <si>
    <t>Airbus A330-300</t>
  </si>
  <si>
    <t>Airbus A330-200</t>
  </si>
  <si>
    <t>Airbus A320</t>
  </si>
  <si>
    <t>Airbus A319</t>
  </si>
  <si>
    <t>Boeing 787-9</t>
  </si>
  <si>
    <t>Boeing 747-8I</t>
  </si>
  <si>
    <t>Boeing 737 MAX 8</t>
  </si>
  <si>
    <t>Boeing 777-300ER</t>
  </si>
  <si>
    <t>Boeing 737-900ER</t>
  </si>
  <si>
    <t>Boeing 737-800</t>
  </si>
  <si>
    <t>Market price converted in $2012</t>
  </si>
  <si>
    <t>2017 Market Price</t>
  </si>
  <si>
    <t>2017 List Price</t>
  </si>
  <si>
    <t>2012 Market Price</t>
  </si>
  <si>
    <t>2012 List Price</t>
  </si>
  <si>
    <t>Therefore, the market price is a better estimate of the actual purchase cost of an airplane.</t>
  </si>
  <si>
    <t>Passenger aircraft are typically sold at a steep discount (50% or more) relative to the list price.</t>
  </si>
  <si>
    <t>Passenger aircraft</t>
  </si>
  <si>
    <t>https://www.motorcyclesdata.com/2020/05/22/european-motorcycles-sales/</t>
  </si>
  <si>
    <t xml:space="preserve"> KTM 125 Duke </t>
  </si>
  <si>
    <t xml:space="preserve"> Kawasaki Z 650 </t>
  </si>
  <si>
    <t xml:space="preserve"> KTM 790 Duke </t>
  </si>
  <si>
    <t xml:space="preserve"> Honda CMX 500 Rebel </t>
  </si>
  <si>
    <t xml:space="preserve"> KTM 390 Duke </t>
  </si>
  <si>
    <t xml:space="preserve"> KTM 690 SMC </t>
  </si>
  <si>
    <t xml:space="preserve"> BMW F 750 GS </t>
  </si>
  <si>
    <t xml:space="preserve"> Honda CB 125 R </t>
  </si>
  <si>
    <t xml:space="preserve"> Yamaha Tracer 900 </t>
  </si>
  <si>
    <t xml:space="preserve"> Suzuki SV 650 </t>
  </si>
  <si>
    <t xml:space="preserve"> Beta RR Enduro 125 </t>
  </si>
  <si>
    <t xml:space="preserve"> Yamaha MT-07</t>
  </si>
  <si>
    <t xml:space="preserve"> Yamaha MT-09</t>
  </si>
  <si>
    <t xml:space="preserve"> Yamaha MT-125</t>
  </si>
  <si>
    <t xml:space="preserve"> Yamaha Nmax 125 </t>
  </si>
  <si>
    <t xml:space="preserve"> BMW R 1250 GS </t>
  </si>
  <si>
    <t xml:space="preserve"> Honda CB 125F </t>
  </si>
  <si>
    <t xml:space="preserve"> Honda Vision 110 </t>
  </si>
  <si>
    <t xml:space="preserve"> Royal Enfield Interceptor </t>
  </si>
  <si>
    <t xml:space="preserve"> Suzuki GSX-S 750</t>
  </si>
  <si>
    <t xml:space="preserve"> Honda SH 150 </t>
  </si>
  <si>
    <t xml:space="preserve"> Honda SH 300 </t>
  </si>
  <si>
    <t xml:space="preserve"> Piaggio Beverly 300 ABS </t>
  </si>
  <si>
    <t xml:space="preserve"> Kymco Agility 125 R16 </t>
  </si>
  <si>
    <t xml:space="preserve"> Yamaha Xmax 300 </t>
  </si>
  <si>
    <t xml:space="preserve"> Honda X</t>
  </si>
  <si>
    <t xml:space="preserve"> Honda Forza 300 </t>
  </si>
  <si>
    <t xml:space="preserve"> Piaggio Beverly 350 </t>
  </si>
  <si>
    <t xml:space="preserve"> Honda Africa Twin </t>
  </si>
  <si>
    <t xml:space="preserve"> Piaggio Vespa GTS 300 </t>
  </si>
  <si>
    <t xml:space="preserve"> Piaggio Medley 125 </t>
  </si>
  <si>
    <t xml:space="preserve"> Benelli TRK 502 / TRK 502 X </t>
  </si>
  <si>
    <t xml:space="preserve"> Yamaha Tmax </t>
  </si>
  <si>
    <t xml:space="preserve"> Sym Symphony 125 S </t>
  </si>
  <si>
    <t xml:space="preserve"> Kymco People S 150 </t>
  </si>
  <si>
    <t xml:space="preserve"> Piaggio Vespa Primavera 125 </t>
  </si>
  <si>
    <t xml:space="preserve"> Kymco Agility City 125 </t>
  </si>
  <si>
    <t xml:space="preserve"> Honda PCX 125 </t>
  </si>
  <si>
    <t xml:space="preserve"> Honda SH 125 </t>
  </si>
  <si>
    <t xml:space="preserve"> Silence S02 </t>
  </si>
  <si>
    <t xml:space="preserve"> Piaggio Liberty 125 </t>
  </si>
  <si>
    <t xml:space="preserve"> Yamaha Xmax 125 </t>
  </si>
  <si>
    <t xml:space="preserve"> Honda Forza 125 </t>
  </si>
  <si>
    <t xml:space="preserve"> Kymco Superdink 125 </t>
  </si>
  <si>
    <t xml:space="preserve"> Kawasaki Z900 </t>
  </si>
  <si>
    <t xml:space="preserve"> Honda CB 500 X </t>
  </si>
  <si>
    <t xml:space="preserve"> Honda CB 650 R </t>
  </si>
  <si>
    <t>Modele</t>
  </si>
  <si>
    <t>Sales</t>
  </si>
  <si>
    <t>Units sold</t>
  </si>
  <si>
    <t>Most sold motorcycles in the 4 biggest European markets in 2019 (IT, FR, DE, ES)</t>
  </si>
  <si>
    <t>Total sales Europe 2019</t>
  </si>
  <si>
    <t>Share of total European sales</t>
  </si>
  <si>
    <t>www.motoservices.com/actualite-moto/Top-ventes-motos-scooters-Europe-2019.htm</t>
  </si>
  <si>
    <t>Price $2012</t>
  </si>
  <si>
    <t>Price €2019</t>
  </si>
  <si>
    <t>www.yamaha-motor.eu</t>
  </si>
  <si>
    <t>Type</t>
  </si>
  <si>
    <t>Moped</t>
  </si>
  <si>
    <t>Motorbike</t>
  </si>
  <si>
    <t>www.bmw-motorrad.fr</t>
  </si>
  <si>
    <t>moto.honda.fr</t>
  </si>
  <si>
    <t>www.moto-net.com/article/kawasaki-z900-2020-prix-et-date-de-sortie-des-modeles-full-et-permis-a2.html</t>
  </si>
  <si>
    <t>www.piaggio.com</t>
  </si>
  <si>
    <t>www.sym-motor.at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</si>
</sst>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"/>
    <numFmt numFmtId="166" formatCode="_-* #,##0_-;\-* #,##0_-;_-* &quot;-&quot;??_-;_-@_-"/>
    <numFmt numFmtId="167" formatCode="0.000"/>
    <numFmt numFmtId="168" formatCode="_ * #,##0_ ;_ * \-#,##0_ ;_ * &quot;-&quot;??_ ;_ @_ "/>
    <numFmt numFmtId="169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167" fontId="0" fillId="0" borderId="0" xfId="0" applyNumberFormat="1"/>
    <xf numFmtId="0" fontId="9" fillId="0" borderId="0" xfId="0" applyFont="1"/>
    <xf numFmtId="165" fontId="9" fillId="0" borderId="0" xfId="1" applyNumberFormat="1" applyFont="1"/>
    <xf numFmtId="0" fontId="10" fillId="2" borderId="0" xfId="0" applyFont="1" applyFill="1" applyAlignment="1">
      <alignment horizontal="right"/>
    </xf>
    <xf numFmtId="43" fontId="0" fillId="0" borderId="0" xfId="10" applyFont="1"/>
    <xf numFmtId="166" fontId="0" fillId="0" borderId="0" xfId="10" applyNumberFormat="1" applyFont="1" applyFill="1" applyAlignment="1">
      <alignment horizontal="right"/>
    </xf>
    <xf numFmtId="166" fontId="0" fillId="0" borderId="0" xfId="10" applyNumberFormat="1" applyFont="1"/>
    <xf numFmtId="49" fontId="0" fillId="0" borderId="0" xfId="0" applyNumberFormat="1"/>
    <xf numFmtId="2" fontId="0" fillId="0" borderId="0" xfId="0" applyNumberFormat="1"/>
    <xf numFmtId="169" fontId="0" fillId="0" borderId="0" xfId="0" applyNumberFormat="1"/>
    <xf numFmtId="166" fontId="0" fillId="0" borderId="0" xfId="0" applyNumberFormat="1"/>
    <xf numFmtId="9" fontId="0" fillId="0" borderId="0" xfId="11" applyFont="1"/>
    <xf numFmtId="0" fontId="0" fillId="0" borderId="0" xfId="0" applyBorder="1"/>
    <xf numFmtId="168" fontId="1" fillId="0" borderId="0" xfId="10" applyNumberFormat="1" applyFont="1" applyBorder="1"/>
    <xf numFmtId="3" fontId="1" fillId="0" borderId="0" xfId="0" applyNumberFormat="1" applyFont="1" applyBorder="1"/>
    <xf numFmtId="0" fontId="6" fillId="0" borderId="0" xfId="9" applyAlignment="1">
      <alignment wrapText="1"/>
    </xf>
  </cellXfs>
  <cellStyles count="12">
    <cellStyle name="Body: normal cell" xfId="2" xr:uid="{00000000-0005-0000-0000-000000000000}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Komma" xfId="10" builtinId="3"/>
    <cellStyle name="Link" xfId="9" builtinId="8"/>
    <cellStyle name="Normal 2" xfId="6" xr:uid="{00000000-0005-0000-0000-000007000000}"/>
    <cellStyle name="Parent row" xfId="7" xr:uid="{00000000-0005-0000-0000-000008000000}"/>
    <cellStyle name="Prozent" xfId="11" builtinId="5"/>
    <cellStyle name="Standard" xfId="0" builtinId="0"/>
    <cellStyle name="Table title" xfId="8" xr:uid="{00000000-0005-0000-0000-000009000000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ielle.gagnebin/Documents/02_ProjetsPays/01_DE/2004_EPS_Europe/eps-us-2.1.0/InputData/trans/BNVP/BAU%20New%20Vehicle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3.0-us\InputData\trans\BNVP\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_pass_LDV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33">
          <cell r="A133" t="str">
            <v>Dollars</v>
          </cell>
        </row>
        <row r="135">
          <cell r="A135">
            <v>0.98699999999999999</v>
          </cell>
        </row>
        <row r="136">
          <cell r="A136">
            <v>0.95299999999999996</v>
          </cell>
        </row>
        <row r="137">
          <cell r="A137">
            <v>0.93665959530026111</v>
          </cell>
        </row>
        <row r="138">
          <cell r="A138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rcedes-benz.de/" TargetMode="External"/><Relationship Id="rId13" Type="http://schemas.openxmlformats.org/officeDocument/2006/relationships/hyperlink" Target="http://www.dacia.de/" TargetMode="External"/><Relationship Id="rId3" Type="http://schemas.openxmlformats.org/officeDocument/2006/relationships/hyperlink" Target="https://www.toyota.de/" TargetMode="External"/><Relationship Id="rId7" Type="http://schemas.openxmlformats.org/officeDocument/2006/relationships/hyperlink" Target="http://www.citroen.de/" TargetMode="External"/><Relationship Id="rId12" Type="http://schemas.openxmlformats.org/officeDocument/2006/relationships/hyperlink" Target="http://www.volkswagen.de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6" Type="http://schemas.openxmlformats.org/officeDocument/2006/relationships/hyperlink" Target="http://www.fiat.fr/" TargetMode="External"/><Relationship Id="rId11" Type="http://schemas.openxmlformats.org/officeDocument/2006/relationships/hyperlink" Target="http://www.peugeot.fr/" TargetMode="External"/><Relationship Id="rId5" Type="http://schemas.openxmlformats.org/officeDocument/2006/relationships/hyperlink" Target="http://www.nissan.de/" TargetMode="External"/><Relationship Id="rId15" Type="http://schemas.openxmlformats.org/officeDocument/2006/relationships/hyperlink" Target="http://www.yamaha-motor.eu/" TargetMode="External"/><Relationship Id="rId10" Type="http://schemas.openxmlformats.org/officeDocument/2006/relationships/hyperlink" Target="http://www.renault.fr/" TargetMode="External"/><Relationship Id="rId4" Type="http://schemas.openxmlformats.org/officeDocument/2006/relationships/hyperlink" Target="http://www.ford.de/" TargetMode="External"/><Relationship Id="rId9" Type="http://schemas.openxmlformats.org/officeDocument/2006/relationships/hyperlink" Target="http://www.skoda-auto.de/" TargetMode="External"/><Relationship Id="rId14" Type="http://schemas.openxmlformats.org/officeDocument/2006/relationships/hyperlink" Target="https://www.best-selling-cars.com/europe/2019-full-year-europe-best-selling-car-mode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toservices.com/actualite-moto/Top-ventes-motos-scooters-Europe-2019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workbookViewId="0">
      <selection activeCell="B37" sqref="B37"/>
    </sheetView>
  </sheetViews>
  <sheetFormatPr baseColWidth="10" defaultColWidth="9.140625"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504</v>
      </c>
    </row>
    <row r="4" spans="1:2" x14ac:dyDescent="0.25">
      <c r="B4" t="s">
        <v>564</v>
      </c>
    </row>
    <row r="5" spans="1:2" x14ac:dyDescent="0.25">
      <c r="B5" s="13">
        <v>2020</v>
      </c>
    </row>
    <row r="6" spans="1:2" x14ac:dyDescent="0.25">
      <c r="B6" t="s">
        <v>547</v>
      </c>
    </row>
    <row r="7" spans="1:2" x14ac:dyDescent="0.25">
      <c r="B7" s="8" t="s">
        <v>544</v>
      </c>
    </row>
    <row r="9" spans="1:2" x14ac:dyDescent="0.25">
      <c r="B9" s="6" t="s">
        <v>505</v>
      </c>
    </row>
    <row r="10" spans="1:2" x14ac:dyDescent="0.25">
      <c r="B10" s="8" t="s">
        <v>552</v>
      </c>
    </row>
    <row r="11" spans="1:2" x14ac:dyDescent="0.25">
      <c r="B11" s="8" t="s">
        <v>554</v>
      </c>
    </row>
    <row r="12" spans="1:2" x14ac:dyDescent="0.25">
      <c r="B12" t="s">
        <v>553</v>
      </c>
    </row>
    <row r="13" spans="1:2" x14ac:dyDescent="0.25">
      <c r="B13" s="8" t="s">
        <v>555</v>
      </c>
    </row>
    <row r="14" spans="1:2" x14ac:dyDescent="0.25">
      <c r="B14" s="8" t="s">
        <v>556</v>
      </c>
    </row>
    <row r="15" spans="1:2" x14ac:dyDescent="0.25">
      <c r="B15" s="8" t="s">
        <v>557</v>
      </c>
    </row>
    <row r="16" spans="1:2" x14ac:dyDescent="0.25">
      <c r="B16" s="8" t="s">
        <v>558</v>
      </c>
    </row>
    <row r="17" spans="2:2" x14ac:dyDescent="0.25">
      <c r="B17" s="8" t="s">
        <v>559</v>
      </c>
    </row>
    <row r="18" spans="2:2" x14ac:dyDescent="0.25">
      <c r="B18" s="8" t="s">
        <v>560</v>
      </c>
    </row>
    <row r="19" spans="2:2" x14ac:dyDescent="0.25">
      <c r="B19" s="8" t="s">
        <v>561</v>
      </c>
    </row>
    <row r="20" spans="2:2" x14ac:dyDescent="0.25">
      <c r="B20" s="8" t="s">
        <v>562</v>
      </c>
    </row>
    <row r="21" spans="2:2" x14ac:dyDescent="0.25">
      <c r="B21" s="8" t="s">
        <v>563</v>
      </c>
    </row>
    <row r="23" spans="2:2" x14ac:dyDescent="0.25">
      <c r="B23" s="6" t="s">
        <v>481</v>
      </c>
    </row>
    <row r="24" spans="2:2" x14ac:dyDescent="0.25">
      <c r="B24" t="s">
        <v>476</v>
      </c>
    </row>
    <row r="25" spans="2:2" x14ac:dyDescent="0.25">
      <c r="B25" t="s">
        <v>477</v>
      </c>
    </row>
    <row r="26" spans="2:2" x14ac:dyDescent="0.25">
      <c r="B26" t="s">
        <v>478</v>
      </c>
    </row>
    <row r="27" spans="2:2" x14ac:dyDescent="0.25">
      <c r="B27" s="8" t="s">
        <v>479</v>
      </c>
    </row>
    <row r="28" spans="2:2" x14ac:dyDescent="0.25">
      <c r="B28" s="8" t="s">
        <v>480</v>
      </c>
    </row>
    <row r="29" spans="2:2" x14ac:dyDescent="0.25">
      <c r="B29" s="10"/>
    </row>
    <row r="30" spans="2:2" x14ac:dyDescent="0.25">
      <c r="B30" s="11" t="s">
        <v>13</v>
      </c>
    </row>
    <row r="31" spans="2:2" x14ac:dyDescent="0.25">
      <c r="B31" s="39" t="s">
        <v>653</v>
      </c>
    </row>
    <row r="32" spans="2:2" x14ac:dyDescent="0.25">
      <c r="B32" s="12" t="s">
        <v>657</v>
      </c>
    </row>
    <row r="33" spans="1:2" x14ac:dyDescent="0.25">
      <c r="B33" s="9" t="s">
        <v>658</v>
      </c>
    </row>
    <row r="34" spans="1:2" x14ac:dyDescent="0.25">
      <c r="B34" s="10" t="s">
        <v>659</v>
      </c>
    </row>
    <row r="35" spans="1:2" x14ac:dyDescent="0.25">
      <c r="B35" t="s">
        <v>660</v>
      </c>
    </row>
    <row r="36" spans="1:2" x14ac:dyDescent="0.25">
      <c r="B36" t="s">
        <v>661</v>
      </c>
    </row>
    <row r="37" spans="1:2" x14ac:dyDescent="0.25">
      <c r="A37" s="1" t="s">
        <v>2</v>
      </c>
    </row>
    <row r="38" spans="1:2" x14ac:dyDescent="0.25">
      <c r="A38" s="1"/>
    </row>
    <row r="39" spans="1:2" x14ac:dyDescent="0.25">
      <c r="A39" s="1" t="s">
        <v>8</v>
      </c>
    </row>
    <row r="40" spans="1:2" x14ac:dyDescent="0.25">
      <c r="A40" t="s">
        <v>565</v>
      </c>
    </row>
    <row r="41" spans="1:2" x14ac:dyDescent="0.25">
      <c r="A41" t="s">
        <v>566</v>
      </c>
    </row>
    <row r="42" spans="1:2" x14ac:dyDescent="0.25">
      <c r="A42" t="s">
        <v>507</v>
      </c>
    </row>
    <row r="43" spans="1:2" x14ac:dyDescent="0.25">
      <c r="A43" t="s">
        <v>508</v>
      </c>
    </row>
    <row r="45" spans="1:2" x14ac:dyDescent="0.25">
      <c r="A45" s="1" t="s">
        <v>9</v>
      </c>
    </row>
    <row r="46" spans="1:2" x14ac:dyDescent="0.25">
      <c r="A46" t="s">
        <v>482</v>
      </c>
    </row>
    <row r="47" spans="1:2" x14ac:dyDescent="0.25">
      <c r="A47" t="s">
        <v>483</v>
      </c>
    </row>
    <row r="48" spans="1:2" x14ac:dyDescent="0.25">
      <c r="A48" t="s">
        <v>484</v>
      </c>
    </row>
    <row r="49" spans="1:1" x14ac:dyDescent="0.25">
      <c r="A49" t="s">
        <v>485</v>
      </c>
    </row>
    <row r="51" spans="1:1" x14ac:dyDescent="0.25">
      <c r="A51" s="1" t="s">
        <v>13</v>
      </c>
    </row>
    <row r="52" spans="1:1" x14ac:dyDescent="0.25">
      <c r="A52" t="s">
        <v>499</v>
      </c>
    </row>
    <row r="53" spans="1:1" x14ac:dyDescent="0.25">
      <c r="A53" t="s">
        <v>498</v>
      </c>
    </row>
    <row r="54" spans="1:1" x14ac:dyDescent="0.25">
      <c r="A54" t="s">
        <v>484</v>
      </c>
    </row>
    <row r="55" spans="1:1" x14ac:dyDescent="0.25">
      <c r="A55" t="s">
        <v>500</v>
      </c>
    </row>
    <row r="57" spans="1:1" x14ac:dyDescent="0.25">
      <c r="A57" s="1" t="s">
        <v>509</v>
      </c>
    </row>
    <row r="58" spans="1:1" x14ac:dyDescent="0.25">
      <c r="A58" t="s">
        <v>516</v>
      </c>
    </row>
    <row r="59" spans="1:1" x14ac:dyDescent="0.25">
      <c r="A59" t="s">
        <v>514</v>
      </c>
    </row>
    <row r="60" spans="1:1" x14ac:dyDescent="0.25">
      <c r="A60" t="s">
        <v>515</v>
      </c>
    </row>
    <row r="62" spans="1:1" x14ac:dyDescent="0.25">
      <c r="A62" t="s">
        <v>567</v>
      </c>
    </row>
    <row r="65" spans="1:2" x14ac:dyDescent="0.25">
      <c r="A65" s="24"/>
    </row>
    <row r="66" spans="1:2" x14ac:dyDescent="0.25">
      <c r="A66" s="24">
        <v>1.1820311832875876</v>
      </c>
      <c r="B66" t="s">
        <v>569</v>
      </c>
    </row>
    <row r="68" spans="1:2" x14ac:dyDescent="0.25">
      <c r="A68" t="s">
        <v>568</v>
      </c>
    </row>
  </sheetData>
  <hyperlinks>
    <hyperlink ref="B28" r:id="rId1" xr:uid="{00000000-0004-0000-0000-000000000000}"/>
    <hyperlink ref="B27" r:id="rId2" xr:uid="{00000000-0004-0000-0000-000001000000}"/>
    <hyperlink ref="B10" r:id="rId3" xr:uid="{11C80572-8D22-44E1-8F3D-847B29128E60}"/>
    <hyperlink ref="B11" r:id="rId4" xr:uid="{46354BEF-FC06-408F-BE7D-50B3694C4D2F}"/>
    <hyperlink ref="B13" r:id="rId5" xr:uid="{23551A6C-6ACC-43D6-AD45-7D34EC301DE5}"/>
    <hyperlink ref="B14" r:id="rId6" xr:uid="{8282DE98-7E7C-4468-B614-018F425003B3}"/>
    <hyperlink ref="B15" r:id="rId7" xr:uid="{B13730E6-1530-4495-BE80-3C6E36E1F059}"/>
    <hyperlink ref="B16" r:id="rId8" xr:uid="{534236D0-966F-41A6-ACBB-C6B7561B575D}"/>
    <hyperlink ref="B17" r:id="rId9" xr:uid="{D42FE658-9D72-4BD1-9AA1-6FF601EE60D7}"/>
    <hyperlink ref="B18" r:id="rId10" xr:uid="{924DBD87-E8EC-4506-AFEC-DDBBC825A9DE}"/>
    <hyperlink ref="B19" r:id="rId11" xr:uid="{508A64D3-0917-49E6-BA05-6A1F1FAE567D}"/>
    <hyperlink ref="B20" r:id="rId12" xr:uid="{A305AC4A-1060-46BE-8C50-6B8CB72EF24B}"/>
    <hyperlink ref="B21" r:id="rId13" xr:uid="{C61FC6E3-CCB7-4384-B80C-BD32AE615029}"/>
    <hyperlink ref="B7" r:id="rId14" xr:uid="{D135AE94-913D-4501-A11B-AEEC03CA4076}"/>
    <hyperlink ref="B31" r:id="rId15" xr:uid="{0A709085-06F1-48AA-B41C-3B031623A6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19" t="s">
        <v>512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510</v>
      </c>
      <c r="H1" s="2" t="s">
        <v>511</v>
      </c>
    </row>
    <row r="2" spans="1:8" x14ac:dyDescent="0.25">
      <c r="A2" t="s">
        <v>8</v>
      </c>
      <c r="B2" s="3">
        <f>'SDoVPbT-psgr'!B2</f>
        <v>15084.896582117182</v>
      </c>
      <c r="C2" s="3">
        <f>'SDoVPbT-psgr'!C2</f>
        <v>9209.6038526784087</v>
      </c>
      <c r="D2" s="3">
        <f>'SDoVPbT-psgr'!D2</f>
        <v>8008.3511762420958</v>
      </c>
      <c r="E2" s="3">
        <f>'SDoVPbT-psgr'!E2</f>
        <v>11756.941088525629</v>
      </c>
      <c r="F2" s="3">
        <f>'SDoVPbT-psgr'!F2</f>
        <v>12063.643899530645</v>
      </c>
      <c r="G2" s="3">
        <f>'SDoVPbT-psgr'!G2</f>
        <v>8408.7687350542001</v>
      </c>
      <c r="H2" s="3">
        <f>'SDoVPbT-psgr'!H2</f>
        <v>22260.485684969553</v>
      </c>
    </row>
    <row r="3" spans="1:8" x14ac:dyDescent="0.25">
      <c r="A3" t="s">
        <v>9</v>
      </c>
      <c r="B3" s="3">
        <f>E3*('Data from BNVP'!E2/'Data from BNVP'!E5)</f>
        <v>17488.406693718392</v>
      </c>
      <c r="C3" s="3">
        <f>E3*('Data from BNVP'!E3/'Data from BNVP'!E5)</f>
        <v>15674.730749898968</v>
      </c>
      <c r="D3" s="3">
        <f>E3*('Data from BNVP'!E4/'Data from BNVP'!E5)</f>
        <v>13630.200652086061</v>
      </c>
      <c r="E3" s="17">
        <f>Calculations!B3</f>
        <v>13630.200652086061</v>
      </c>
      <c r="F3" s="3">
        <f>E3*('Data from BNVP'!E6/'Data from BNVP'!E5)</f>
        <v>0</v>
      </c>
      <c r="G3" s="3">
        <f>E3*('Data from BNVP'!E7/'Data from BNVP'!E5)</f>
        <v>0</v>
      </c>
      <c r="H3" s="3">
        <f>E3*('Data from BNVP'!E8/'Data from BNVP'!E5)</f>
        <v>25807.298362254016</v>
      </c>
    </row>
    <row r="4" spans="1:8" x14ac:dyDescent="0.25">
      <c r="A4" t="s">
        <v>10</v>
      </c>
      <c r="B4" s="3">
        <f>'SDoVPbT-psgr'!B4</f>
        <v>137968313.26952001</v>
      </c>
      <c r="C4" s="3">
        <f>'SDoVPbT-psgr'!C4</f>
        <v>0</v>
      </c>
      <c r="D4" s="3">
        <f>'SDoVPbT-psgr'!D4</f>
        <v>0</v>
      </c>
      <c r="E4" s="3">
        <f>'SDoVPbT-psgr'!E4</f>
        <v>58465761.431020483</v>
      </c>
      <c r="F4" s="3">
        <f>'SDoVPbT-psgr'!F4</f>
        <v>0</v>
      </c>
      <c r="G4" s="3">
        <f>'SDoVPbT-psgr'!G4</f>
        <v>0</v>
      </c>
      <c r="H4" s="3">
        <f>'SDoVPbT-psgr'!H4</f>
        <v>174458424.25817317</v>
      </c>
    </row>
    <row r="5" spans="1:8" x14ac:dyDescent="0.25">
      <c r="A5" t="s">
        <v>11</v>
      </c>
      <c r="B5" s="3">
        <f>$E$3*('Data from BNVP'!I2/'Data from BNVP'!$E$5)</f>
        <v>604957.96303721669</v>
      </c>
      <c r="C5" s="3">
        <v>0</v>
      </c>
      <c r="D5" s="3">
        <v>0</v>
      </c>
      <c r="E5" s="3">
        <f>$E$3*('Data from BNVP'!I5/'Data from BNVP'!$E$5)</f>
        <v>256358.34130722689</v>
      </c>
      <c r="F5">
        <v>0</v>
      </c>
      <c r="G5">
        <v>0</v>
      </c>
      <c r="H5" s="3">
        <f>$E$3*('Data from BNVP'!I8/'Data from BNVP'!$E$5)</f>
        <v>764958.34784712794</v>
      </c>
    </row>
    <row r="6" spans="1:8" x14ac:dyDescent="0.25">
      <c r="A6" t="s">
        <v>12</v>
      </c>
      <c r="B6" s="3">
        <f>$E$3*('Data from BNVP'!K2/'Data from BNVP'!$E$5)</f>
        <v>2419831.8521488667</v>
      </c>
      <c r="C6" s="3">
        <v>0</v>
      </c>
      <c r="D6" s="3">
        <v>0</v>
      </c>
      <c r="E6" s="3">
        <f>$E$3*('Data from BNVP'!K5/'Data from BNVP'!$E$5)</f>
        <v>1025433.3652289076</v>
      </c>
      <c r="F6">
        <v>0</v>
      </c>
      <c r="G6">
        <v>0</v>
      </c>
      <c r="H6" s="3">
        <f>$E$3*('Data from BNVP'!K8/'Data from BNVP'!$E$5)</f>
        <v>3059833.3913885118</v>
      </c>
    </row>
    <row r="7" spans="1:8" x14ac:dyDescent="0.25">
      <c r="A7" t="s">
        <v>13</v>
      </c>
      <c r="B7" s="18">
        <v>0</v>
      </c>
      <c r="C7">
        <v>0</v>
      </c>
      <c r="D7" s="18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/>
  </sheetViews>
  <sheetFormatPr baseColWidth="10" defaultColWidth="9.140625"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5" ht="45" x14ac:dyDescent="0.25">
      <c r="A1" s="14" t="s">
        <v>549</v>
      </c>
      <c r="B1" s="14" t="s">
        <v>474</v>
      </c>
      <c r="C1" s="15" t="s">
        <v>550</v>
      </c>
      <c r="D1" s="15" t="s">
        <v>548</v>
      </c>
      <c r="E1" s="15" t="s">
        <v>551</v>
      </c>
    </row>
    <row r="2" spans="1:5" x14ac:dyDescent="0.25">
      <c r="A2" t="s">
        <v>517</v>
      </c>
      <c r="B2" s="13" t="s">
        <v>518</v>
      </c>
      <c r="C2">
        <v>1</v>
      </c>
      <c r="D2">
        <v>20000</v>
      </c>
      <c r="E2">
        <f>D2*About!A$66</f>
        <v>23640.623665751751</v>
      </c>
    </row>
    <row r="3" spans="1:5" x14ac:dyDescent="0.25">
      <c r="A3" t="s">
        <v>519</v>
      </c>
      <c r="B3" s="13" t="s">
        <v>520</v>
      </c>
      <c r="C3">
        <v>2</v>
      </c>
      <c r="D3">
        <v>14100</v>
      </c>
      <c r="E3">
        <f>D3*About!A$66</f>
        <v>16666.639684354985</v>
      </c>
    </row>
    <row r="4" spans="1:5" x14ac:dyDescent="0.25">
      <c r="A4" t="s">
        <v>517</v>
      </c>
      <c r="B4" s="13" t="s">
        <v>521</v>
      </c>
      <c r="C4">
        <v>3</v>
      </c>
      <c r="D4">
        <v>14860</v>
      </c>
      <c r="E4">
        <f>D4*About!A$66</f>
        <v>17564.983383653551</v>
      </c>
    </row>
    <row r="5" spans="1:5" x14ac:dyDescent="0.25">
      <c r="A5" t="s">
        <v>502</v>
      </c>
      <c r="B5" s="13" t="s">
        <v>522</v>
      </c>
      <c r="C5">
        <v>4</v>
      </c>
      <c r="D5">
        <v>13450</v>
      </c>
      <c r="E5">
        <f>D5*About!A$66</f>
        <v>15898.319415218053</v>
      </c>
    </row>
    <row r="6" spans="1:5" x14ac:dyDescent="0.25">
      <c r="A6" t="s">
        <v>517</v>
      </c>
      <c r="B6" s="13" t="s">
        <v>523</v>
      </c>
      <c r="C6">
        <v>5</v>
      </c>
      <c r="D6">
        <v>30870</v>
      </c>
      <c r="E6">
        <f>D6*About!A$66</f>
        <v>36489.302628087833</v>
      </c>
    </row>
    <row r="7" spans="1:5" x14ac:dyDescent="0.25">
      <c r="A7" t="s">
        <v>539</v>
      </c>
      <c r="B7" s="13">
        <v>208</v>
      </c>
      <c r="C7">
        <v>6</v>
      </c>
      <c r="D7">
        <v>15500</v>
      </c>
      <c r="E7">
        <f>D7*About!A$66</f>
        <v>18321.483340957609</v>
      </c>
    </row>
    <row r="8" spans="1:5" x14ac:dyDescent="0.25">
      <c r="A8" t="s">
        <v>543</v>
      </c>
      <c r="B8" s="13" t="s">
        <v>525</v>
      </c>
      <c r="C8">
        <v>7</v>
      </c>
      <c r="D8">
        <v>7700</v>
      </c>
      <c r="E8">
        <f>D8*About!A$66</f>
        <v>9101.6401113144238</v>
      </c>
    </row>
    <row r="9" spans="1:5" x14ac:dyDescent="0.25">
      <c r="A9" t="s">
        <v>519</v>
      </c>
      <c r="B9" s="13" t="s">
        <v>526</v>
      </c>
      <c r="C9">
        <v>8</v>
      </c>
      <c r="D9">
        <v>18600</v>
      </c>
      <c r="E9">
        <f>D9*About!A$66</f>
        <v>21985.78000914913</v>
      </c>
    </row>
    <row r="10" spans="1:5" x14ac:dyDescent="0.25">
      <c r="A10" t="s">
        <v>502</v>
      </c>
      <c r="B10" s="13" t="s">
        <v>527</v>
      </c>
      <c r="C10">
        <v>9</v>
      </c>
      <c r="D10">
        <v>21000</v>
      </c>
      <c r="E10">
        <f>D10*About!A$66</f>
        <v>24822.65484903934</v>
      </c>
    </row>
    <row r="11" spans="1:5" x14ac:dyDescent="0.25">
      <c r="A11" t="s">
        <v>545</v>
      </c>
      <c r="B11" s="13" t="s">
        <v>528</v>
      </c>
      <c r="C11">
        <v>10</v>
      </c>
      <c r="D11">
        <v>24470</v>
      </c>
      <c r="E11">
        <f>D11*About!A$66</f>
        <v>28924.303055047269</v>
      </c>
    </row>
    <row r="12" spans="1:5" x14ac:dyDescent="0.25">
      <c r="A12" t="s">
        <v>530</v>
      </c>
      <c r="B12" s="13" t="s">
        <v>529</v>
      </c>
      <c r="C12">
        <v>11</v>
      </c>
      <c r="D12">
        <v>13990</v>
      </c>
      <c r="E12">
        <f>D12*About!A$66</f>
        <v>16536.616254193352</v>
      </c>
    </row>
    <row r="13" spans="1:5" x14ac:dyDescent="0.25">
      <c r="A13" t="s">
        <v>543</v>
      </c>
      <c r="B13" s="13" t="s">
        <v>531</v>
      </c>
      <c r="C13">
        <v>12</v>
      </c>
      <c r="D13">
        <v>12190</v>
      </c>
      <c r="E13">
        <f>D13*About!A$66</f>
        <v>14408.960124275693</v>
      </c>
    </row>
    <row r="14" spans="1:5" x14ac:dyDescent="0.25">
      <c r="A14" t="s">
        <v>503</v>
      </c>
      <c r="B14" s="13" t="s">
        <v>532</v>
      </c>
      <c r="C14">
        <v>13</v>
      </c>
      <c r="D14">
        <v>22190</v>
      </c>
      <c r="E14">
        <f>D14*About!A$66</f>
        <v>26229.27195715157</v>
      </c>
    </row>
    <row r="15" spans="1:5" x14ac:dyDescent="0.25">
      <c r="A15" t="s">
        <v>524</v>
      </c>
      <c r="B15" s="13" t="s">
        <v>533</v>
      </c>
      <c r="C15">
        <v>14</v>
      </c>
      <c r="D15">
        <v>12990</v>
      </c>
      <c r="E15">
        <f>D15*About!A$66</f>
        <v>15354.585070905763</v>
      </c>
    </row>
    <row r="16" spans="1:5" x14ac:dyDescent="0.25">
      <c r="A16" t="s">
        <v>501</v>
      </c>
      <c r="B16" s="13" t="s">
        <v>534</v>
      </c>
      <c r="C16">
        <v>15</v>
      </c>
      <c r="D16">
        <v>16190</v>
      </c>
      <c r="E16">
        <f>D16*About!A$66</f>
        <v>19137.084857426042</v>
      </c>
    </row>
    <row r="17" spans="1:5" x14ac:dyDescent="0.25">
      <c r="A17" t="s">
        <v>517</v>
      </c>
      <c r="B17" s="13" t="s">
        <v>535</v>
      </c>
      <c r="C17">
        <v>16</v>
      </c>
      <c r="D17">
        <v>21820</v>
      </c>
      <c r="E17">
        <f>D17*About!A$66</f>
        <v>25791.920419335162</v>
      </c>
    </row>
    <row r="18" spans="1:5" x14ac:dyDescent="0.25">
      <c r="A18" t="s">
        <v>546</v>
      </c>
      <c r="B18" s="13" t="s">
        <v>536</v>
      </c>
      <c r="C18">
        <v>17</v>
      </c>
      <c r="D18">
        <v>26550</v>
      </c>
      <c r="E18">
        <f>D18*About!A$66</f>
        <v>31382.927916285451</v>
      </c>
    </row>
    <row r="19" spans="1:5" x14ac:dyDescent="0.25">
      <c r="A19" t="s">
        <v>539</v>
      </c>
      <c r="B19" s="13">
        <v>3008</v>
      </c>
      <c r="C19">
        <v>18</v>
      </c>
      <c r="D19">
        <v>27650</v>
      </c>
      <c r="E19">
        <f>D19*About!A$66</f>
        <v>32683.162217901798</v>
      </c>
    </row>
    <row r="20" spans="1:5" x14ac:dyDescent="0.25">
      <c r="A20" t="s">
        <v>538</v>
      </c>
      <c r="B20" s="13" t="s">
        <v>537</v>
      </c>
      <c r="C20">
        <v>19</v>
      </c>
      <c r="D20">
        <v>9990</v>
      </c>
      <c r="E20">
        <f>D20*About!A$66</f>
        <v>11808.491521043001</v>
      </c>
    </row>
    <row r="21" spans="1:5" x14ac:dyDescent="0.25">
      <c r="A21" t="s">
        <v>538</v>
      </c>
      <c r="B21" s="13">
        <v>500</v>
      </c>
      <c r="C21">
        <v>20</v>
      </c>
      <c r="D21">
        <v>14990</v>
      </c>
      <c r="E21">
        <f>D21*About!A$66</f>
        <v>17718.647437480937</v>
      </c>
    </row>
    <row r="22" spans="1:5" x14ac:dyDescent="0.25">
      <c r="A22" t="s">
        <v>539</v>
      </c>
      <c r="B22" s="13">
        <v>2008</v>
      </c>
      <c r="C22">
        <v>21</v>
      </c>
      <c r="D22">
        <v>21500</v>
      </c>
      <c r="E22">
        <f>D22*About!A$66</f>
        <v>25413.670440683134</v>
      </c>
    </row>
    <row r="23" spans="1:5" x14ac:dyDescent="0.25">
      <c r="A23" t="s">
        <v>502</v>
      </c>
      <c r="B23" s="13" t="s">
        <v>540</v>
      </c>
      <c r="C23">
        <v>22</v>
      </c>
      <c r="D23">
        <v>26550</v>
      </c>
      <c r="E23">
        <f>D23*About!A$66</f>
        <v>31382.927916285451</v>
      </c>
    </row>
    <row r="24" spans="1:5" x14ac:dyDescent="0.25">
      <c r="A24" t="s">
        <v>545</v>
      </c>
      <c r="B24" s="13" t="s">
        <v>541</v>
      </c>
      <c r="C24">
        <v>23</v>
      </c>
      <c r="D24">
        <v>13990</v>
      </c>
      <c r="E24">
        <f>D24*About!A$66</f>
        <v>16536.616254193352</v>
      </c>
    </row>
    <row r="25" spans="1:5" x14ac:dyDescent="0.25">
      <c r="A25" t="s">
        <v>546</v>
      </c>
      <c r="B25" s="13" t="s">
        <v>542</v>
      </c>
      <c r="C25">
        <v>24</v>
      </c>
      <c r="D25">
        <v>35000</v>
      </c>
      <c r="E25">
        <f>D25*About!A$66</f>
        <v>41371.091415065566</v>
      </c>
    </row>
    <row r="26" spans="1:5" x14ac:dyDescent="0.25">
      <c r="A26" t="s">
        <v>539</v>
      </c>
      <c r="B26" s="13">
        <v>308</v>
      </c>
      <c r="C26">
        <v>25</v>
      </c>
      <c r="D26">
        <v>21650</v>
      </c>
      <c r="E26">
        <f>D26*About!A$66</f>
        <v>25590.975118176273</v>
      </c>
    </row>
    <row r="35" spans="2:2" x14ac:dyDescent="0.25">
      <c r="B35" s="13"/>
    </row>
    <row r="38" spans="2:2" x14ac:dyDescent="0.25">
      <c r="B38" s="13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7"/>
  <sheetViews>
    <sheetView workbookViewId="0"/>
  </sheetViews>
  <sheetFormatPr baseColWidth="10" defaultColWidth="9.140625"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9.140625"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48BE-C045-4077-80CF-66BE558BF174}">
  <dimension ref="A1:F23"/>
  <sheetViews>
    <sheetView topLeftCell="B4" workbookViewId="0">
      <selection activeCell="E38" sqref="E38:E39"/>
    </sheetView>
  </sheetViews>
  <sheetFormatPr baseColWidth="10" defaultColWidth="9.140625" defaultRowHeight="15" x14ac:dyDescent="0.25"/>
  <cols>
    <col min="1" max="1" width="31.140625" customWidth="1"/>
    <col min="2" max="2" width="20.5703125" customWidth="1"/>
    <col min="3" max="3" width="21.5703125" customWidth="1"/>
    <col min="4" max="4" width="13.28515625" bestFit="1" customWidth="1"/>
    <col min="5" max="5" width="16.85546875" bestFit="1" customWidth="1"/>
    <col min="6" max="6" width="29.7109375" bestFit="1" customWidth="1"/>
  </cols>
  <sheetData>
    <row r="1" spans="1:6" x14ac:dyDescent="0.25">
      <c r="A1" t="s">
        <v>594</v>
      </c>
    </row>
    <row r="2" spans="1:6" x14ac:dyDescent="0.25">
      <c r="A2" t="s">
        <v>593</v>
      </c>
    </row>
    <row r="4" spans="1:6" x14ac:dyDescent="0.25">
      <c r="A4" s="6" t="s">
        <v>474</v>
      </c>
      <c r="B4" s="27" t="s">
        <v>592</v>
      </c>
      <c r="C4" s="27" t="s">
        <v>591</v>
      </c>
      <c r="D4" s="7" t="s">
        <v>590</v>
      </c>
      <c r="E4" s="7" t="s">
        <v>589</v>
      </c>
      <c r="F4" s="7" t="s">
        <v>588</v>
      </c>
    </row>
    <row r="5" spans="1:6" x14ac:dyDescent="0.25">
      <c r="A5" t="s">
        <v>587</v>
      </c>
      <c r="B5" s="26">
        <v>84000000</v>
      </c>
      <c r="C5" s="26">
        <v>41000000</v>
      </c>
      <c r="D5" s="5">
        <v>98100000</v>
      </c>
      <c r="E5" s="5">
        <v>43400000</v>
      </c>
      <c r="F5" s="5">
        <f>E5*cpi_2017to2012</f>
        <v>42835800</v>
      </c>
    </row>
    <row r="6" spans="1:6" x14ac:dyDescent="0.25">
      <c r="A6" t="s">
        <v>586</v>
      </c>
      <c r="B6" s="26">
        <v>90000000</v>
      </c>
      <c r="C6" s="26">
        <v>45000000</v>
      </c>
      <c r="D6" s="5"/>
      <c r="E6" s="5"/>
      <c r="F6" s="5"/>
    </row>
    <row r="7" spans="1:6" x14ac:dyDescent="0.25">
      <c r="A7" t="s">
        <v>585</v>
      </c>
      <c r="B7" s="26">
        <v>298000000</v>
      </c>
      <c r="C7" s="26">
        <v>149000000</v>
      </c>
      <c r="D7" s="5">
        <v>347100000</v>
      </c>
      <c r="E7" s="5">
        <v>152900000</v>
      </c>
      <c r="F7" s="5">
        <f>E7*cpi_2017to2012</f>
        <v>150912300</v>
      </c>
    </row>
    <row r="8" spans="1:6" x14ac:dyDescent="0.25">
      <c r="A8" t="s">
        <v>584</v>
      </c>
      <c r="B8" s="26"/>
      <c r="C8" s="26"/>
      <c r="D8" s="5">
        <v>112500000</v>
      </c>
      <c r="E8" s="5">
        <v>51000000</v>
      </c>
      <c r="F8" s="5">
        <f>E8*cpi_2017to2012</f>
        <v>50337000</v>
      </c>
    </row>
    <row r="9" spans="1:6" x14ac:dyDescent="0.25">
      <c r="A9" t="s">
        <v>583</v>
      </c>
      <c r="B9" s="26"/>
      <c r="C9" s="26"/>
      <c r="D9" s="5">
        <v>386800000</v>
      </c>
      <c r="E9" s="5">
        <v>154400000</v>
      </c>
      <c r="F9" s="5">
        <f>E9*cpi_2017to2012</f>
        <v>152392800</v>
      </c>
    </row>
    <row r="10" spans="1:6" x14ac:dyDescent="0.25">
      <c r="A10" t="s">
        <v>582</v>
      </c>
      <c r="B10" s="26"/>
      <c r="C10" s="26"/>
      <c r="D10" s="5">
        <v>270400000</v>
      </c>
      <c r="E10" s="5">
        <v>141900000</v>
      </c>
      <c r="F10" s="5">
        <f>E10*cpi_2017to2012</f>
        <v>140055300</v>
      </c>
    </row>
    <row r="11" spans="1:6" x14ac:dyDescent="0.25">
      <c r="A11" t="s">
        <v>581</v>
      </c>
      <c r="B11" s="26">
        <v>81000000</v>
      </c>
      <c r="C11" s="26">
        <v>30000000</v>
      </c>
      <c r="D11" s="5"/>
      <c r="E11" s="5"/>
      <c r="F11" s="5"/>
    </row>
    <row r="12" spans="1:6" x14ac:dyDescent="0.25">
      <c r="A12" t="s">
        <v>580</v>
      </c>
      <c r="B12" s="26">
        <v>88000000</v>
      </c>
      <c r="C12" s="26">
        <v>40000000</v>
      </c>
      <c r="D12" s="5"/>
      <c r="E12" s="5"/>
      <c r="F12" s="5"/>
    </row>
    <row r="13" spans="1:6" x14ac:dyDescent="0.25">
      <c r="A13" t="s">
        <v>579</v>
      </c>
      <c r="B13" s="26">
        <v>209000000</v>
      </c>
      <c r="C13" s="26">
        <v>84000000</v>
      </c>
      <c r="D13" s="5"/>
      <c r="E13" s="5"/>
      <c r="F13" s="5"/>
    </row>
    <row r="14" spans="1:6" x14ac:dyDescent="0.25">
      <c r="A14" t="s">
        <v>578</v>
      </c>
      <c r="B14" s="25"/>
      <c r="C14" s="25"/>
      <c r="D14" s="5">
        <v>259000000</v>
      </c>
      <c r="E14" s="5">
        <v>102800000</v>
      </c>
      <c r="F14" s="5">
        <f>E14*cpi_2017to2012</f>
        <v>101463600</v>
      </c>
    </row>
    <row r="15" spans="1:6" x14ac:dyDescent="0.25">
      <c r="A15" t="s">
        <v>577</v>
      </c>
      <c r="B15" s="25"/>
      <c r="C15" s="25"/>
      <c r="D15" s="5">
        <v>290600000</v>
      </c>
      <c r="E15" s="5">
        <v>115600000</v>
      </c>
      <c r="F15" s="5">
        <f>E15*cpi_2017to2012</f>
        <v>114097200</v>
      </c>
    </row>
    <row r="16" spans="1:6" x14ac:dyDescent="0.25">
      <c r="A16" t="s">
        <v>576</v>
      </c>
      <c r="B16" s="25"/>
      <c r="C16" s="25"/>
      <c r="D16" s="5">
        <v>108400000</v>
      </c>
      <c r="E16" s="5">
        <v>49200000</v>
      </c>
      <c r="F16" s="5">
        <f>E16*cpi_2017to2012</f>
        <v>48560400</v>
      </c>
    </row>
    <row r="17" spans="1:6" x14ac:dyDescent="0.25">
      <c r="A17" t="s">
        <v>575</v>
      </c>
      <c r="B17" s="25"/>
      <c r="C17" s="25"/>
      <c r="D17" s="5">
        <v>311200000</v>
      </c>
      <c r="E17" s="5">
        <v>150300000</v>
      </c>
      <c r="F17" s="5">
        <f>E17*cpi_2017to2012</f>
        <v>148346100</v>
      </c>
    </row>
    <row r="18" spans="1:6" x14ac:dyDescent="0.25">
      <c r="A18" t="s">
        <v>574</v>
      </c>
      <c r="D18" s="5">
        <v>436900000</v>
      </c>
      <c r="E18" s="5">
        <v>229400000</v>
      </c>
      <c r="F18" s="5">
        <f>E18*cpi_2017to2012</f>
        <v>226417800</v>
      </c>
    </row>
    <row r="20" spans="1:6" x14ac:dyDescent="0.25">
      <c r="A20" t="s">
        <v>573</v>
      </c>
    </row>
    <row r="21" spans="1:6" x14ac:dyDescent="0.25">
      <c r="A21" t="s">
        <v>572</v>
      </c>
    </row>
    <row r="22" spans="1:6" x14ac:dyDescent="0.25">
      <c r="A22" t="s">
        <v>571</v>
      </c>
    </row>
    <row r="23" spans="1:6" x14ac:dyDescent="0.25">
      <c r="A23" t="s">
        <v>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7"/>
  <sheetViews>
    <sheetView workbookViewId="0">
      <selection activeCell="G5" sqref="G5"/>
    </sheetView>
  </sheetViews>
  <sheetFormatPr baseColWidth="10" defaultColWidth="9.140625" defaultRowHeight="15" x14ac:dyDescent="0.25"/>
  <cols>
    <col min="1" max="1" width="36.85546875" customWidth="1"/>
    <col min="2" max="2" width="17.7109375" customWidth="1"/>
    <col min="3" max="3" width="11.7109375" customWidth="1"/>
    <col min="4" max="4" width="11.7109375" bestFit="1" customWidth="1"/>
    <col min="5" max="5" width="10.85546875" bestFit="1" customWidth="1"/>
    <col min="7" max="7" width="27.42578125" bestFit="1" customWidth="1"/>
    <col min="8" max="8" width="10.5703125" bestFit="1" customWidth="1"/>
    <col min="9" max="9" width="12" bestFit="1" customWidth="1"/>
    <col min="11" max="11" width="9.5703125" bestFit="1" customWidth="1"/>
  </cols>
  <sheetData>
    <row r="1" spans="1:5" x14ac:dyDescent="0.25">
      <c r="A1" s="1" t="s">
        <v>647</v>
      </c>
      <c r="B1" s="1"/>
    </row>
    <row r="2" spans="1:5" x14ac:dyDescent="0.25">
      <c r="A2" s="6" t="s">
        <v>474</v>
      </c>
      <c r="B2" s="6" t="s">
        <v>654</v>
      </c>
      <c r="C2" s="6" t="s">
        <v>646</v>
      </c>
      <c r="D2" s="6" t="s">
        <v>652</v>
      </c>
      <c r="E2" s="6" t="s">
        <v>651</v>
      </c>
    </row>
    <row r="3" spans="1:5" x14ac:dyDescent="0.25">
      <c r="A3" t="s">
        <v>612</v>
      </c>
      <c r="B3" t="s">
        <v>656</v>
      </c>
      <c r="C3" s="30">
        <v>19020</v>
      </c>
      <c r="D3">
        <v>17600</v>
      </c>
      <c r="E3" s="3">
        <f>D3*About!$A$66</f>
        <v>20803.748825861541</v>
      </c>
    </row>
    <row r="4" spans="1:5" x14ac:dyDescent="0.25">
      <c r="A4" t="s">
        <v>635</v>
      </c>
      <c r="B4" t="s">
        <v>655</v>
      </c>
      <c r="C4" s="30">
        <f>10008+5373</f>
        <v>15381</v>
      </c>
      <c r="D4">
        <v>3700</v>
      </c>
      <c r="E4" s="3">
        <f>D4*About!$A$66</f>
        <v>4373.5153781640738</v>
      </c>
    </row>
    <row r="5" spans="1:5" x14ac:dyDescent="0.25">
      <c r="A5" t="s">
        <v>626</v>
      </c>
      <c r="B5" t="s">
        <v>655</v>
      </c>
      <c r="C5" s="30">
        <v>10491</v>
      </c>
      <c r="D5">
        <v>6320</v>
      </c>
      <c r="E5" s="3">
        <f>D5*About!$A$66</f>
        <v>7470.4370783775539</v>
      </c>
    </row>
    <row r="6" spans="1:5" x14ac:dyDescent="0.25">
      <c r="A6" t="s">
        <v>637</v>
      </c>
      <c r="B6" t="s">
        <v>655</v>
      </c>
      <c r="C6" s="30">
        <v>10151</v>
      </c>
      <c r="D6">
        <v>2700</v>
      </c>
      <c r="E6" s="3">
        <f>D6*About!$A$66</f>
        <v>3191.4841948764865</v>
      </c>
    </row>
    <row r="7" spans="1:5" x14ac:dyDescent="0.25">
      <c r="A7" t="s">
        <v>634</v>
      </c>
      <c r="B7" t="s">
        <v>655</v>
      </c>
      <c r="C7" s="30">
        <v>9581</v>
      </c>
      <c r="D7">
        <v>3100</v>
      </c>
      <c r="E7" s="3">
        <f>D7*About!$A$66</f>
        <v>3664.2966681915218</v>
      </c>
    </row>
    <row r="8" spans="1:5" x14ac:dyDescent="0.25">
      <c r="A8" t="s">
        <v>617</v>
      </c>
      <c r="B8" t="s">
        <v>655</v>
      </c>
      <c r="C8" s="30">
        <v>8997</v>
      </c>
      <c r="D8">
        <v>4100</v>
      </c>
      <c r="E8" s="3">
        <f>D8*About!$A$66</f>
        <v>4846.3278514791091</v>
      </c>
    </row>
    <row r="9" spans="1:5" x14ac:dyDescent="0.25">
      <c r="A9" t="s">
        <v>618</v>
      </c>
      <c r="B9" t="s">
        <v>655</v>
      </c>
      <c r="C9" s="30">
        <v>8673</v>
      </c>
      <c r="D9">
        <v>5950</v>
      </c>
      <c r="E9" s="3">
        <f>D9*About!$A$66</f>
        <v>7033.0855405611464</v>
      </c>
    </row>
    <row r="10" spans="1:5" x14ac:dyDescent="0.25">
      <c r="A10" t="s">
        <v>619</v>
      </c>
      <c r="B10" t="s">
        <v>655</v>
      </c>
      <c r="C10" s="30">
        <v>8212</v>
      </c>
      <c r="D10">
        <v>4000</v>
      </c>
      <c r="E10" s="3">
        <f>D10*About!$A$66</f>
        <v>4728.12473315035</v>
      </c>
    </row>
    <row r="11" spans="1:5" x14ac:dyDescent="0.25">
      <c r="A11" t="s">
        <v>621</v>
      </c>
      <c r="B11" t="s">
        <v>655</v>
      </c>
      <c r="C11" s="30">
        <v>7531</v>
      </c>
      <c r="D11">
        <v>6000</v>
      </c>
      <c r="E11" s="3">
        <f>D11*About!$A$66</f>
        <v>7092.1870997255255</v>
      </c>
    </row>
    <row r="12" spans="1:5" x14ac:dyDescent="0.25">
      <c r="A12" t="s">
        <v>625</v>
      </c>
      <c r="B12" t="s">
        <v>656</v>
      </c>
      <c r="C12" s="30">
        <v>7529</v>
      </c>
      <c r="D12">
        <v>13600</v>
      </c>
      <c r="E12" s="3">
        <f>D12*About!$A$66</f>
        <v>16075.624092711192</v>
      </c>
    </row>
    <row r="13" spans="1:5" x14ac:dyDescent="0.25">
      <c r="A13" t="s">
        <v>608</v>
      </c>
      <c r="B13" t="s">
        <v>656</v>
      </c>
      <c r="C13" s="30">
        <v>7301</v>
      </c>
      <c r="D13">
        <v>7100</v>
      </c>
      <c r="E13" s="3">
        <f>D13*About!$A$66</f>
        <v>8392.4214013418714</v>
      </c>
    </row>
    <row r="14" spans="1:5" x14ac:dyDescent="0.25">
      <c r="A14" t="s">
        <v>630</v>
      </c>
      <c r="B14" t="s">
        <v>655</v>
      </c>
      <c r="C14" s="30">
        <v>7179</v>
      </c>
      <c r="D14">
        <v>2500</v>
      </c>
      <c r="E14" s="3">
        <f>D14*About!$A$66</f>
        <v>2955.0779582189689</v>
      </c>
    </row>
    <row r="15" spans="1:5" x14ac:dyDescent="0.25">
      <c r="A15" t="s">
        <v>611</v>
      </c>
      <c r="B15" t="s">
        <v>655</v>
      </c>
      <c r="C15" s="30">
        <v>6683</v>
      </c>
      <c r="D15">
        <v>3200</v>
      </c>
      <c r="E15" s="3">
        <f>D15*About!$A$66</f>
        <v>3782.4997865202804</v>
      </c>
    </row>
    <row r="16" spans="1:5" x14ac:dyDescent="0.25">
      <c r="A16" t="s">
        <v>623</v>
      </c>
      <c r="B16" t="s">
        <v>655</v>
      </c>
      <c r="C16" s="30">
        <v>6575</v>
      </c>
      <c r="D16">
        <v>5900</v>
      </c>
      <c r="E16" s="3">
        <f>D16*About!$A$66</f>
        <v>6973.9839813967665</v>
      </c>
    </row>
    <row r="17" spans="1:5" x14ac:dyDescent="0.25">
      <c r="A17" t="s">
        <v>641</v>
      </c>
      <c r="B17" t="s">
        <v>656</v>
      </c>
      <c r="C17" s="30">
        <v>5885</v>
      </c>
      <c r="D17">
        <v>9500</v>
      </c>
      <c r="E17" s="3">
        <f>D17*About!$A$66</f>
        <v>11229.296241232083</v>
      </c>
    </row>
    <row r="18" spans="1:5" x14ac:dyDescent="0.25">
      <c r="A18" t="s">
        <v>627</v>
      </c>
      <c r="B18" t="s">
        <v>655</v>
      </c>
      <c r="C18" s="30">
        <v>5806</v>
      </c>
      <c r="D18">
        <v>3300</v>
      </c>
      <c r="E18" s="3">
        <f>D18*About!$A$66</f>
        <v>3900.702904849039</v>
      </c>
    </row>
    <row r="19" spans="1:5" x14ac:dyDescent="0.25">
      <c r="A19" t="s">
        <v>636</v>
      </c>
      <c r="B19" t="s">
        <v>655</v>
      </c>
      <c r="C19" s="30">
        <v>5213</v>
      </c>
      <c r="D19">
        <v>4700</v>
      </c>
      <c r="E19" s="3">
        <f>D19*About!$A$66</f>
        <v>5555.5465614516615</v>
      </c>
    </row>
    <row r="20" spans="1:5" x14ac:dyDescent="0.25">
      <c r="C20" s="34">
        <f>SUM(C3:C19)</f>
        <v>150208</v>
      </c>
    </row>
    <row r="21" spans="1:5" x14ac:dyDescent="0.25">
      <c r="A21" t="s">
        <v>648</v>
      </c>
      <c r="C21" s="34">
        <v>1516000</v>
      </c>
    </row>
    <row r="22" spans="1:5" x14ac:dyDescent="0.25">
      <c r="A22" t="s">
        <v>649</v>
      </c>
      <c r="C22" s="35">
        <f>C20/C21</f>
        <v>9.9081794195250664E-2</v>
      </c>
    </row>
    <row r="26" spans="1:5" x14ac:dyDescent="0.25">
      <c r="A26" t="s">
        <v>596</v>
      </c>
      <c r="C26" s="36"/>
      <c r="D26" s="36"/>
      <c r="E26" s="36"/>
    </row>
    <row r="27" spans="1:5" x14ac:dyDescent="0.25">
      <c r="A27" s="8" t="s">
        <v>650</v>
      </c>
      <c r="B27" s="8"/>
      <c r="C27" s="37"/>
      <c r="D27" s="37"/>
      <c r="E27" s="37"/>
    </row>
    <row r="28" spans="1:5" x14ac:dyDescent="0.25">
      <c r="A28" s="36"/>
      <c r="B28" s="36"/>
      <c r="C28" s="36"/>
      <c r="D28" s="38"/>
      <c r="E28" s="37"/>
    </row>
    <row r="29" spans="1:5" x14ac:dyDescent="0.25">
      <c r="A29" s="36"/>
      <c r="B29" s="36"/>
      <c r="C29" s="36"/>
      <c r="D29" s="36"/>
      <c r="E29" s="36"/>
    </row>
    <row r="41" spans="4:9" x14ac:dyDescent="0.25">
      <c r="G41" t="s">
        <v>644</v>
      </c>
      <c r="H41" t="s">
        <v>645</v>
      </c>
    </row>
    <row r="42" spans="4:9" x14ac:dyDescent="0.25">
      <c r="D42" s="31"/>
      <c r="G42" t="s">
        <v>612</v>
      </c>
      <c r="H42" s="32">
        <v>19020</v>
      </c>
    </row>
    <row r="43" spans="4:9" x14ac:dyDescent="0.25">
      <c r="G43" t="s">
        <v>635</v>
      </c>
      <c r="H43" s="32">
        <f>10008+5373</f>
        <v>15381</v>
      </c>
    </row>
    <row r="44" spans="4:9" x14ac:dyDescent="0.25">
      <c r="D44" s="31"/>
      <c r="G44" t="s">
        <v>626</v>
      </c>
      <c r="H44" s="28">
        <v>10491</v>
      </c>
    </row>
    <row r="45" spans="4:9" x14ac:dyDescent="0.25">
      <c r="G45" t="s">
        <v>637</v>
      </c>
      <c r="H45" s="32">
        <v>10151</v>
      </c>
      <c r="I45" s="33"/>
    </row>
    <row r="46" spans="4:9" x14ac:dyDescent="0.25">
      <c r="D46" s="31"/>
      <c r="G46" t="s">
        <v>634</v>
      </c>
      <c r="H46" s="32">
        <v>9581</v>
      </c>
    </row>
    <row r="47" spans="4:9" x14ac:dyDescent="0.25">
      <c r="G47" t="s">
        <v>617</v>
      </c>
      <c r="H47" s="28">
        <v>8997</v>
      </c>
    </row>
    <row r="48" spans="4:9" x14ac:dyDescent="0.25">
      <c r="D48" s="31"/>
      <c r="G48" t="s">
        <v>618</v>
      </c>
      <c r="H48" s="28">
        <v>8673</v>
      </c>
    </row>
    <row r="49" spans="4:8" x14ac:dyDescent="0.25">
      <c r="G49" t="s">
        <v>619</v>
      </c>
      <c r="H49" s="28">
        <v>8212</v>
      </c>
    </row>
    <row r="50" spans="4:8" x14ac:dyDescent="0.25">
      <c r="D50" s="31"/>
      <c r="G50" t="s">
        <v>621</v>
      </c>
      <c r="H50" s="32">
        <v>7531</v>
      </c>
    </row>
    <row r="51" spans="4:8" x14ac:dyDescent="0.25">
      <c r="G51" t="s">
        <v>625</v>
      </c>
      <c r="H51" s="28">
        <v>7529</v>
      </c>
    </row>
    <row r="52" spans="4:8" x14ac:dyDescent="0.25">
      <c r="D52" s="31"/>
      <c r="G52" t="s">
        <v>608</v>
      </c>
      <c r="H52" s="32">
        <v>7301</v>
      </c>
    </row>
    <row r="53" spans="4:8" x14ac:dyDescent="0.25">
      <c r="G53" t="s">
        <v>630</v>
      </c>
      <c r="H53" s="28">
        <v>7179</v>
      </c>
    </row>
    <row r="54" spans="4:8" x14ac:dyDescent="0.25">
      <c r="D54" s="31"/>
      <c r="G54" t="s">
        <v>611</v>
      </c>
      <c r="H54" s="32">
        <v>6683</v>
      </c>
    </row>
    <row r="55" spans="4:8" x14ac:dyDescent="0.25">
      <c r="G55" t="s">
        <v>623</v>
      </c>
      <c r="H55" s="32">
        <v>6575</v>
      </c>
    </row>
    <row r="56" spans="4:8" x14ac:dyDescent="0.25">
      <c r="D56" s="31"/>
      <c r="G56" t="s">
        <v>641</v>
      </c>
      <c r="H56" s="32">
        <v>5885</v>
      </c>
    </row>
    <row r="57" spans="4:8" x14ac:dyDescent="0.25">
      <c r="G57" t="s">
        <v>627</v>
      </c>
      <c r="H57" s="28">
        <v>5806</v>
      </c>
    </row>
    <row r="58" spans="4:8" x14ac:dyDescent="0.25">
      <c r="D58" s="31"/>
      <c r="G58" t="s">
        <v>636</v>
      </c>
      <c r="H58" s="32">
        <v>5213</v>
      </c>
    </row>
    <row r="59" spans="4:8" x14ac:dyDescent="0.25">
      <c r="G59" t="s">
        <v>629</v>
      </c>
      <c r="H59" s="32">
        <v>4840</v>
      </c>
    </row>
    <row r="60" spans="4:8" x14ac:dyDescent="0.25">
      <c r="D60" s="18"/>
      <c r="G60" t="s">
        <v>632</v>
      </c>
      <c r="H60" s="32">
        <v>4557</v>
      </c>
    </row>
    <row r="61" spans="4:8" x14ac:dyDescent="0.25">
      <c r="G61" t="s">
        <v>622</v>
      </c>
      <c r="H61" s="28">
        <v>4263</v>
      </c>
    </row>
    <row r="62" spans="4:8" x14ac:dyDescent="0.25">
      <c r="D62" s="31"/>
      <c r="G62" t="s">
        <v>605</v>
      </c>
      <c r="H62" s="32">
        <v>4179</v>
      </c>
    </row>
    <row r="63" spans="4:8" x14ac:dyDescent="0.25">
      <c r="G63" t="s">
        <v>638</v>
      </c>
      <c r="H63" s="32">
        <v>4026</v>
      </c>
    </row>
    <row r="64" spans="4:8" x14ac:dyDescent="0.25">
      <c r="D64" s="31"/>
      <c r="G64" t="s">
        <v>624</v>
      </c>
      <c r="H64" s="28">
        <v>3825</v>
      </c>
    </row>
    <row r="65" spans="4:11" x14ac:dyDescent="0.25">
      <c r="G65" t="s">
        <v>614</v>
      </c>
      <c r="H65" s="32">
        <v>3507</v>
      </c>
    </row>
    <row r="66" spans="4:11" x14ac:dyDescent="0.25">
      <c r="D66" s="31"/>
      <c r="G66" t="s">
        <v>639</v>
      </c>
      <c r="H66" s="32">
        <v>3365</v>
      </c>
    </row>
    <row r="67" spans="4:11" x14ac:dyDescent="0.25">
      <c r="G67" t="s">
        <v>597</v>
      </c>
      <c r="H67" s="32">
        <v>3313</v>
      </c>
    </row>
    <row r="68" spans="4:11" x14ac:dyDescent="0.25">
      <c r="D68" s="31"/>
      <c r="G68" t="s">
        <v>628</v>
      </c>
      <c r="H68" s="28">
        <v>3066</v>
      </c>
    </row>
    <row r="69" spans="4:11" x14ac:dyDescent="0.25">
      <c r="G69" t="s">
        <v>598</v>
      </c>
      <c r="H69" s="32">
        <v>2720</v>
      </c>
    </row>
    <row r="70" spans="4:11" x14ac:dyDescent="0.25">
      <c r="D70" s="31"/>
      <c r="G70" t="s">
        <v>604</v>
      </c>
      <c r="H70" s="32">
        <v>2580</v>
      </c>
    </row>
    <row r="71" spans="4:11" x14ac:dyDescent="0.25">
      <c r="G71" t="s">
        <v>599</v>
      </c>
      <c r="H71" s="32">
        <v>2074</v>
      </c>
    </row>
    <row r="72" spans="4:11" x14ac:dyDescent="0.25">
      <c r="D72" s="31"/>
      <c r="G72" t="s">
        <v>642</v>
      </c>
      <c r="H72" s="32">
        <v>1839</v>
      </c>
    </row>
    <row r="73" spans="4:11" x14ac:dyDescent="0.25">
      <c r="G73" t="s">
        <v>643</v>
      </c>
      <c r="H73" s="32">
        <v>1810</v>
      </c>
    </row>
    <row r="74" spans="4:11" x14ac:dyDescent="0.25">
      <c r="D74" s="31"/>
      <c r="G74" t="s">
        <v>600</v>
      </c>
      <c r="H74" s="32">
        <v>1786</v>
      </c>
    </row>
    <row r="75" spans="4:11" x14ac:dyDescent="0.25">
      <c r="G75" t="s">
        <v>601</v>
      </c>
      <c r="H75" s="32">
        <v>1745</v>
      </c>
    </row>
    <row r="76" spans="4:11" x14ac:dyDescent="0.25">
      <c r="D76" s="31"/>
      <c r="G76" t="s">
        <v>609</v>
      </c>
      <c r="H76" s="32">
        <v>1653</v>
      </c>
    </row>
    <row r="77" spans="4:11" x14ac:dyDescent="0.25">
      <c r="G77" t="s">
        <v>602</v>
      </c>
      <c r="H77" s="32">
        <v>1646</v>
      </c>
      <c r="J77" t="s">
        <v>620</v>
      </c>
      <c r="K77" s="28">
        <v>5162</v>
      </c>
    </row>
    <row r="78" spans="4:11" x14ac:dyDescent="0.25">
      <c r="D78" s="31"/>
      <c r="G78" t="s">
        <v>613</v>
      </c>
      <c r="H78" s="32">
        <v>1572</v>
      </c>
      <c r="J78" t="s">
        <v>633</v>
      </c>
      <c r="K78" s="32">
        <v>6793</v>
      </c>
    </row>
    <row r="79" spans="4:11" x14ac:dyDescent="0.25">
      <c r="G79" t="s">
        <v>610</v>
      </c>
      <c r="H79" s="32">
        <v>1517</v>
      </c>
      <c r="J79" t="s">
        <v>631</v>
      </c>
      <c r="K79" s="32">
        <v>2846</v>
      </c>
    </row>
    <row r="80" spans="4:11" x14ac:dyDescent="0.25">
      <c r="D80" s="31"/>
      <c r="G80" t="s">
        <v>603</v>
      </c>
      <c r="H80" s="32">
        <v>1484</v>
      </c>
      <c r="J80" t="s">
        <v>640</v>
      </c>
      <c r="K80" s="32">
        <v>2936</v>
      </c>
    </row>
    <row r="81" spans="7:8" x14ac:dyDescent="0.25">
      <c r="G81" t="s">
        <v>615</v>
      </c>
      <c r="H81" s="32">
        <v>1472</v>
      </c>
    </row>
    <row r="82" spans="7:8" x14ac:dyDescent="0.25">
      <c r="G82" t="s">
        <v>606</v>
      </c>
      <c r="H82" s="32">
        <v>1390</v>
      </c>
    </row>
    <row r="83" spans="7:8" x14ac:dyDescent="0.25">
      <c r="G83" t="s">
        <v>616</v>
      </c>
      <c r="H83" s="32">
        <v>1376</v>
      </c>
    </row>
    <row r="84" spans="7:8" x14ac:dyDescent="0.25">
      <c r="G84" t="s">
        <v>607</v>
      </c>
      <c r="H84" s="32">
        <v>1305</v>
      </c>
    </row>
    <row r="85" spans="7:8" x14ac:dyDescent="0.25">
      <c r="H85" s="28"/>
    </row>
    <row r="86" spans="7:8" x14ac:dyDescent="0.25">
      <c r="H86" s="32"/>
    </row>
    <row r="87" spans="7:8" x14ac:dyDescent="0.25">
      <c r="H87" s="32"/>
    </row>
    <row r="88" spans="7:8" x14ac:dyDescent="0.25">
      <c r="H88" s="32"/>
    </row>
    <row r="89" spans="7:8" x14ac:dyDescent="0.25">
      <c r="H89" s="32"/>
    </row>
    <row r="90" spans="7:8" x14ac:dyDescent="0.25">
      <c r="H90" s="32"/>
    </row>
    <row r="91" spans="7:8" x14ac:dyDescent="0.25">
      <c r="H91" s="32"/>
    </row>
    <row r="92" spans="7:8" x14ac:dyDescent="0.25">
      <c r="H92" s="28"/>
    </row>
    <row r="93" spans="7:8" x14ac:dyDescent="0.25">
      <c r="H93" s="32"/>
    </row>
    <row r="94" spans="7:8" x14ac:dyDescent="0.25">
      <c r="H94" s="32"/>
    </row>
    <row r="95" spans="7:8" x14ac:dyDescent="0.25">
      <c r="H95" s="32"/>
    </row>
    <row r="100" spans="8:8" x14ac:dyDescent="0.25">
      <c r="H100" s="32"/>
    </row>
    <row r="101" spans="8:8" x14ac:dyDescent="0.25">
      <c r="H101" s="28"/>
    </row>
    <row r="102" spans="8:8" x14ac:dyDescent="0.25">
      <c r="H102" s="32"/>
    </row>
    <row r="103" spans="8:8" x14ac:dyDescent="0.25">
      <c r="H103" s="32"/>
    </row>
    <row r="104" spans="8:8" x14ac:dyDescent="0.25">
      <c r="H104" s="32"/>
    </row>
    <row r="105" spans="8:8" x14ac:dyDescent="0.25">
      <c r="H105" s="32"/>
    </row>
    <row r="106" spans="8:8" x14ac:dyDescent="0.25">
      <c r="H106" s="32"/>
    </row>
    <row r="108" spans="8:8" x14ac:dyDescent="0.25">
      <c r="H108" s="32"/>
    </row>
    <row r="109" spans="8:8" x14ac:dyDescent="0.25">
      <c r="H109" s="32"/>
    </row>
    <row r="110" spans="8:8" x14ac:dyDescent="0.25">
      <c r="H110" s="28"/>
    </row>
    <row r="111" spans="8:8" x14ac:dyDescent="0.25">
      <c r="H111" s="28"/>
    </row>
    <row r="112" spans="8:8" x14ac:dyDescent="0.25">
      <c r="H112" s="32"/>
    </row>
    <row r="113" spans="8:8" x14ac:dyDescent="0.25">
      <c r="H113" s="32"/>
    </row>
    <row r="114" spans="8:8" x14ac:dyDescent="0.25">
      <c r="H114" s="32"/>
    </row>
    <row r="115" spans="8:8" x14ac:dyDescent="0.25">
      <c r="H115" s="32"/>
    </row>
    <row r="116" spans="8:8" x14ac:dyDescent="0.25">
      <c r="H116" s="32"/>
    </row>
    <row r="117" spans="8:8" x14ac:dyDescent="0.25">
      <c r="H117" s="32"/>
    </row>
    <row r="118" spans="8:8" x14ac:dyDescent="0.25">
      <c r="H118" s="32"/>
    </row>
    <row r="119" spans="8:8" x14ac:dyDescent="0.25">
      <c r="H119" s="32"/>
    </row>
    <row r="120" spans="8:8" x14ac:dyDescent="0.25">
      <c r="H120" s="32"/>
    </row>
    <row r="121" spans="8:8" x14ac:dyDescent="0.25">
      <c r="H121" s="32"/>
    </row>
    <row r="122" spans="8:8" x14ac:dyDescent="0.25">
      <c r="H122" s="32"/>
    </row>
    <row r="123" spans="8:8" x14ac:dyDescent="0.25">
      <c r="H123" s="32"/>
    </row>
    <row r="124" spans="8:8" x14ac:dyDescent="0.25">
      <c r="H124" s="32"/>
    </row>
    <row r="125" spans="8:8" x14ac:dyDescent="0.25">
      <c r="H125" s="32"/>
    </row>
    <row r="126" spans="8:8" x14ac:dyDescent="0.25">
      <c r="H126" s="32"/>
    </row>
    <row r="127" spans="8:8" x14ac:dyDescent="0.25">
      <c r="H127" s="32"/>
    </row>
    <row r="128" spans="8:8" x14ac:dyDescent="0.25">
      <c r="H128" s="32"/>
    </row>
    <row r="129" spans="8:8" x14ac:dyDescent="0.25">
      <c r="H129" s="32"/>
    </row>
    <row r="130" spans="8:8" x14ac:dyDescent="0.25">
      <c r="H130" s="32"/>
    </row>
    <row r="131" spans="8:8" x14ac:dyDescent="0.25">
      <c r="H131" s="32"/>
    </row>
    <row r="132" spans="8:8" x14ac:dyDescent="0.25">
      <c r="H132" s="32"/>
    </row>
    <row r="133" spans="8:8" x14ac:dyDescent="0.25">
      <c r="H133" s="32"/>
    </row>
    <row r="134" spans="8:8" x14ac:dyDescent="0.25">
      <c r="H134" s="32"/>
    </row>
    <row r="135" spans="8:8" x14ac:dyDescent="0.25">
      <c r="H135" s="32"/>
    </row>
    <row r="136" spans="8:8" x14ac:dyDescent="0.25">
      <c r="H136" s="32"/>
    </row>
    <row r="137" spans="8:8" x14ac:dyDescent="0.25">
      <c r="H137" s="32"/>
    </row>
    <row r="138" spans="8:8" x14ac:dyDescent="0.25">
      <c r="H138" s="32"/>
    </row>
    <row r="139" spans="8:8" x14ac:dyDescent="0.25">
      <c r="H139" s="32"/>
    </row>
    <row r="140" spans="8:8" x14ac:dyDescent="0.25">
      <c r="H140" s="32"/>
    </row>
    <row r="141" spans="8:8" x14ac:dyDescent="0.25">
      <c r="H141" s="32"/>
    </row>
    <row r="142" spans="8:8" x14ac:dyDescent="0.25">
      <c r="H142" s="32"/>
    </row>
    <row r="143" spans="8:8" x14ac:dyDescent="0.25">
      <c r="H143" s="32"/>
    </row>
    <row r="144" spans="8:8" x14ac:dyDescent="0.25">
      <c r="H144" s="32"/>
    </row>
    <row r="145" spans="8:8" x14ac:dyDescent="0.25">
      <c r="H145" s="32"/>
    </row>
    <row r="146" spans="8:8" x14ac:dyDescent="0.25">
      <c r="H146" s="32"/>
    </row>
    <row r="147" spans="8:8" x14ac:dyDescent="0.25">
      <c r="H147" s="32"/>
    </row>
    <row r="148" spans="8:8" x14ac:dyDescent="0.25">
      <c r="H148" s="32"/>
    </row>
    <row r="149" spans="8:8" x14ac:dyDescent="0.25">
      <c r="H149" s="32"/>
    </row>
    <row r="150" spans="8:8" x14ac:dyDescent="0.25">
      <c r="H150" s="28"/>
    </row>
    <row r="151" spans="8:8" x14ac:dyDescent="0.25">
      <c r="H151" s="28"/>
    </row>
    <row r="152" spans="8:8" x14ac:dyDescent="0.25">
      <c r="H152" s="28"/>
    </row>
    <row r="153" spans="8:8" x14ac:dyDescent="0.25">
      <c r="H153" s="28"/>
    </row>
    <row r="154" spans="8:8" x14ac:dyDescent="0.25">
      <c r="H154" s="28"/>
    </row>
    <row r="155" spans="8:8" x14ac:dyDescent="0.25">
      <c r="H155" s="28"/>
    </row>
    <row r="156" spans="8:8" x14ac:dyDescent="0.25">
      <c r="H156" s="28"/>
    </row>
    <row r="157" spans="8:8" x14ac:dyDescent="0.25">
      <c r="H157" s="28"/>
    </row>
    <row r="158" spans="8:8" x14ac:dyDescent="0.25">
      <c r="H158" s="28"/>
    </row>
    <row r="159" spans="8:8" x14ac:dyDescent="0.25">
      <c r="H159" s="28"/>
    </row>
    <row r="160" spans="8:8" x14ac:dyDescent="0.25">
      <c r="H160" s="28"/>
    </row>
    <row r="161" spans="8:8" x14ac:dyDescent="0.25">
      <c r="H161" s="28"/>
    </row>
    <row r="162" spans="8:8" x14ac:dyDescent="0.25">
      <c r="H162" s="28"/>
    </row>
    <row r="163" spans="8:8" x14ac:dyDescent="0.25">
      <c r="H163" s="28"/>
    </row>
    <row r="164" spans="8:8" x14ac:dyDescent="0.25">
      <c r="H164" s="28"/>
    </row>
    <row r="165" spans="8:8" x14ac:dyDescent="0.25">
      <c r="H165" s="28"/>
    </row>
    <row r="166" spans="8:8" x14ac:dyDescent="0.25">
      <c r="H166" s="28"/>
    </row>
    <row r="167" spans="8:8" x14ac:dyDescent="0.25">
      <c r="H167" s="32"/>
    </row>
    <row r="168" spans="8:8" x14ac:dyDescent="0.25">
      <c r="H168" s="32"/>
    </row>
    <row r="169" spans="8:8" x14ac:dyDescent="0.25">
      <c r="H169" s="32"/>
    </row>
    <row r="170" spans="8:8" x14ac:dyDescent="0.25">
      <c r="H170" s="32"/>
    </row>
    <row r="171" spans="8:8" x14ac:dyDescent="0.25">
      <c r="H171" s="32"/>
    </row>
    <row r="172" spans="8:8" x14ac:dyDescent="0.25">
      <c r="H172" s="32"/>
    </row>
    <row r="173" spans="8:8" x14ac:dyDescent="0.25">
      <c r="H173" s="32"/>
    </row>
    <row r="174" spans="8:8" x14ac:dyDescent="0.25">
      <c r="H174" s="32"/>
    </row>
    <row r="175" spans="8:8" x14ac:dyDescent="0.25">
      <c r="H175" s="32"/>
    </row>
    <row r="176" spans="8:8" x14ac:dyDescent="0.25">
      <c r="H176" s="32"/>
    </row>
    <row r="177" spans="8:8" x14ac:dyDescent="0.25">
      <c r="H177" s="32"/>
    </row>
  </sheetData>
  <autoFilter ref="G41:H177" xr:uid="{2F5D7A47-2C78-4C58-A779-263E43192A67}">
    <sortState xmlns:xlrd2="http://schemas.microsoft.com/office/spreadsheetml/2017/richdata2" ref="G42:H177">
      <sortCondition descending="1" ref="H41:H177"/>
    </sortState>
  </autoFilter>
  <hyperlinks>
    <hyperlink ref="A27" r:id="rId1" xr:uid="{6C818BC5-8146-4D95-86FA-B0E43DF453E7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469</v>
      </c>
      <c r="B1" s="7" t="s">
        <v>470</v>
      </c>
      <c r="C1" s="7" t="s">
        <v>471</v>
      </c>
    </row>
    <row r="2" spans="1:3" x14ac:dyDescent="0.25">
      <c r="A2" s="16" t="s">
        <v>506</v>
      </c>
      <c r="B2" s="29">
        <f>_xlfn.STDEV.S(LDVs!E2:E26)</f>
        <v>8008.3511762420958</v>
      </c>
      <c r="C2" s="2" t="s">
        <v>473</v>
      </c>
    </row>
    <row r="3" spans="1:3" x14ac:dyDescent="0.25">
      <c r="A3" t="s">
        <v>472</v>
      </c>
      <c r="B3" s="30">
        <f>_xlfn.STDEV.S('Conventional Daycab Trucks'!C:C,'Conventional Sleeper Trucks'!C:C)</f>
        <v>13630.200652086061</v>
      </c>
      <c r="C3" s="2" t="s">
        <v>473</v>
      </c>
    </row>
    <row r="4" spans="1:3" x14ac:dyDescent="0.25">
      <c r="A4" t="s">
        <v>595</v>
      </c>
      <c r="B4" s="30">
        <f>_xlfn.STDEV.S('Passenger Aircraft'!F5:F18)</f>
        <v>58465761.431020483</v>
      </c>
      <c r="C4" s="2" t="s">
        <v>473</v>
      </c>
    </row>
    <row r="5" spans="1:3" x14ac:dyDescent="0.25">
      <c r="A5" t="s">
        <v>475</v>
      </c>
      <c r="B5" s="30">
        <f>_xlfn.STDEV.S(Motorbikes!E3:E19)</f>
        <v>4829.2703090896348</v>
      </c>
      <c r="C5" s="2" t="s">
        <v>473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3" t="s">
        <v>513</v>
      </c>
      <c r="B1" s="22" t="s">
        <v>486</v>
      </c>
      <c r="C1" s="22" t="s">
        <v>487</v>
      </c>
      <c r="D1" s="22" t="s">
        <v>488</v>
      </c>
      <c r="E1" s="22" t="s">
        <v>489</v>
      </c>
      <c r="F1" s="22" t="s">
        <v>490</v>
      </c>
      <c r="G1" s="22" t="s">
        <v>491</v>
      </c>
      <c r="H1" s="22" t="s">
        <v>492</v>
      </c>
      <c r="I1" s="22" t="s">
        <v>493</v>
      </c>
      <c r="J1" s="22" t="s">
        <v>494</v>
      </c>
      <c r="K1" s="22" t="s">
        <v>495</v>
      </c>
      <c r="L1" s="22" t="s">
        <v>496</v>
      </c>
      <c r="M1" s="22" t="s">
        <v>497</v>
      </c>
    </row>
    <row r="2" spans="1:13" x14ac:dyDescent="0.25">
      <c r="A2" s="1" t="s">
        <v>3</v>
      </c>
      <c r="B2" s="3">
        <v>53908.855010931919</v>
      </c>
      <c r="C2" s="3">
        <v>53908.855010931919</v>
      </c>
      <c r="D2" s="3">
        <v>613692.86438700813</v>
      </c>
      <c r="E2" s="3">
        <v>170546.495625432</v>
      </c>
      <c r="F2" s="20">
        <v>263229662.22278959</v>
      </c>
      <c r="G2" s="20">
        <v>263229662.22278959</v>
      </c>
      <c r="H2" s="3">
        <v>5899534.611906955</v>
      </c>
      <c r="I2" s="3">
        <v>5899534.611906955</v>
      </c>
      <c r="J2" s="3">
        <v>0</v>
      </c>
      <c r="K2" s="3">
        <v>23598138.44762782</v>
      </c>
      <c r="L2" s="3">
        <v>18180.647304663158</v>
      </c>
      <c r="M2">
        <v>0</v>
      </c>
    </row>
    <row r="3" spans="1:13" x14ac:dyDescent="0.25">
      <c r="A3" s="1" t="s">
        <v>4</v>
      </c>
      <c r="B3" s="3">
        <v>32912.336925844473</v>
      </c>
      <c r="C3" s="3">
        <v>32912.336925844473</v>
      </c>
      <c r="D3" s="3">
        <v>320955.29752787802</v>
      </c>
      <c r="E3" s="3">
        <v>152859.57412161925</v>
      </c>
      <c r="F3" s="21">
        <v>0</v>
      </c>
      <c r="G3" s="21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7">
        <v>28619.423413777804</v>
      </c>
      <c r="C4" s="3">
        <v>28619.423413777804</v>
      </c>
      <c r="D4" s="3">
        <v>260059.86266628545</v>
      </c>
      <c r="E4" s="3">
        <v>132921.36880140807</v>
      </c>
      <c r="F4" s="21">
        <v>0</v>
      </c>
      <c r="G4" s="21">
        <v>0</v>
      </c>
      <c r="H4" s="3">
        <v>0</v>
      </c>
      <c r="I4" s="3">
        <v>0</v>
      </c>
      <c r="J4" s="3">
        <v>0</v>
      </c>
      <c r="K4" s="3">
        <v>0</v>
      </c>
      <c r="L4" s="17">
        <v>9651.84</v>
      </c>
      <c r="M4">
        <v>0</v>
      </c>
    </row>
    <row r="5" spans="1:13" x14ac:dyDescent="0.25">
      <c r="A5" s="1" t="s">
        <v>6</v>
      </c>
      <c r="B5" s="3">
        <v>42015.749267035499</v>
      </c>
      <c r="C5" s="3">
        <v>42015.749267035499</v>
      </c>
      <c r="D5" s="3">
        <v>260059.86266628545</v>
      </c>
      <c r="E5" s="17">
        <v>132921.36880140807</v>
      </c>
      <c r="F5" s="20">
        <v>111546791.20430811</v>
      </c>
      <c r="G5" s="20">
        <v>111546791.20430811</v>
      </c>
      <c r="H5" s="3">
        <v>2500000</v>
      </c>
      <c r="I5" s="3">
        <v>2500000</v>
      </c>
      <c r="J5" s="3">
        <v>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43111.812291392947</v>
      </c>
      <c r="C6" s="3">
        <v>43111.812291392947</v>
      </c>
      <c r="D6" s="3">
        <v>266844.03299671033</v>
      </c>
      <c r="E6" s="3">
        <v>0</v>
      </c>
      <c r="F6" s="21">
        <v>0</v>
      </c>
      <c r="G6" s="21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510</v>
      </c>
      <c r="B7" s="3">
        <v>30050.394584466696</v>
      </c>
      <c r="C7" s="3">
        <v>30050.394584466696</v>
      </c>
      <c r="D7" s="3">
        <v>273062.85579959973</v>
      </c>
      <c r="E7" s="3">
        <v>0</v>
      </c>
      <c r="F7" s="21">
        <v>0</v>
      </c>
      <c r="G7" s="21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511</v>
      </c>
      <c r="B8" s="3">
        <v>79552.238805970163</v>
      </c>
      <c r="C8" s="3">
        <v>79552.238805970163</v>
      </c>
      <c r="D8" s="3">
        <v>776003.47182830132</v>
      </c>
      <c r="E8" s="3">
        <v>251672.11480867941</v>
      </c>
      <c r="F8" s="20">
        <v>332849123.11488181</v>
      </c>
      <c r="G8" s="20">
        <v>332849123.11488181</v>
      </c>
      <c r="H8" s="3">
        <v>7459854.2800132716</v>
      </c>
      <c r="I8" s="3">
        <v>7459854.2800132716</v>
      </c>
      <c r="J8" s="3">
        <v>0</v>
      </c>
      <c r="K8" s="3">
        <v>29839417.120053086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19" t="s">
        <v>512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510</v>
      </c>
      <c r="H1" s="2" t="s">
        <v>511</v>
      </c>
    </row>
    <row r="2" spans="1:8" x14ac:dyDescent="0.25">
      <c r="A2" t="s">
        <v>8</v>
      </c>
      <c r="B2" s="3">
        <f>D2*('Data from BNVP'!B2/'Data from BNVP'!B4)</f>
        <v>15084.896582117182</v>
      </c>
      <c r="C2" s="3">
        <f>D2*('Data from BNVP'!B3/'Data from BNVP'!B4)</f>
        <v>9209.6038526784087</v>
      </c>
      <c r="D2" s="17">
        <f>Calculations!B2</f>
        <v>8008.3511762420958</v>
      </c>
      <c r="E2" s="3">
        <f>D2*('Data from BNVP'!B5/'Data from BNVP'!B4)</f>
        <v>11756.941088525629</v>
      </c>
      <c r="F2" s="3">
        <f>D2*('Data from BNVP'!B6/'Data from BNVP'!B4)</f>
        <v>12063.643899530645</v>
      </c>
      <c r="G2" s="3">
        <f>D2*('Data from BNVP'!B7/'Data from BNVP'!B4)</f>
        <v>8408.7687350542001</v>
      </c>
      <c r="H2" s="3">
        <f>D2*('Data from BNVP'!B8/'Data from BNVP'!B4)</f>
        <v>22260.485684969553</v>
      </c>
    </row>
    <row r="3" spans="1:8" x14ac:dyDescent="0.25">
      <c r="A3" t="s">
        <v>9</v>
      </c>
      <c r="B3" s="3">
        <f>'SDoVPbT-frgt'!E$3*('Data from BNVP'!D2/'Data from BNVP'!$D$5)</f>
        <v>32164.736205687386</v>
      </c>
      <c r="C3" s="3">
        <f>'SDoVPbT-frgt'!E3*('Data from BNVP'!D3/'Data from BNVP'!D5)</f>
        <v>16821.838867417428</v>
      </c>
      <c r="D3" s="3">
        <f>'SDoVPbT-frgt'!E3*('Data from BNVP'!D4/'Data from BNVP'!D5)</f>
        <v>13630.200652086061</v>
      </c>
      <c r="E3" s="3">
        <f>'SDoVPbT-frgt'!E3</f>
        <v>13630.200652086061</v>
      </c>
      <c r="F3" s="3">
        <f>'SDoVPbT-frgt'!E3*('Data from BNVP'!D6/'Data from BNVP'!D5)</f>
        <v>13985.771103879611</v>
      </c>
      <c r="G3" s="3">
        <f>'SDoVPbT-frgt'!E3*('Data from BNVP'!D7/'Data from BNVP'!D5)</f>
        <v>14311.710684690364</v>
      </c>
      <c r="H3" s="3">
        <f>'SDoVPbT-frgt'!E3*('Data from BNVP'!D8/'Data from BNVP'!D5)</f>
        <v>40671.724268761558</v>
      </c>
    </row>
    <row r="4" spans="1:8" x14ac:dyDescent="0.25">
      <c r="A4" t="s">
        <v>10</v>
      </c>
      <c r="B4" s="3">
        <f>E4*('Data from BNVP'!F2/'Data from BNVP'!$F$5)</f>
        <v>137968313.26952001</v>
      </c>
      <c r="C4" s="3">
        <v>0</v>
      </c>
      <c r="D4" s="3">
        <v>0</v>
      </c>
      <c r="E4" s="17">
        <f>Calculations!B4</f>
        <v>58465761.431020483</v>
      </c>
      <c r="F4">
        <v>0</v>
      </c>
      <c r="G4">
        <v>0</v>
      </c>
      <c r="H4" s="3">
        <f>E4*('Data from BNVP'!F8/'Data from BNVP'!$F$5)</f>
        <v>174458424.25817317</v>
      </c>
    </row>
    <row r="5" spans="1:8" x14ac:dyDescent="0.25">
      <c r="A5" t="s">
        <v>11</v>
      </c>
      <c r="B5" s="3">
        <f>E5*('Data from BNVP'!H2/'Data from BNVP'!$E$5)</f>
        <v>11378117.162279934</v>
      </c>
      <c r="C5" s="3">
        <v>0</v>
      </c>
      <c r="D5" s="3">
        <v>0</v>
      </c>
      <c r="E5" s="3">
        <f>'SDoVPbT-frgt'!$E$3*('Data from BNVP'!H5/'Data from BNVP'!$E$5)</f>
        <v>256358.34130722689</v>
      </c>
      <c r="F5">
        <v>0</v>
      </c>
      <c r="G5">
        <v>0</v>
      </c>
      <c r="H5" s="3">
        <f>'SDoVPbT-frgt'!$E$3*('Data from BNVP'!H8/'Data from BNVP'!$E$5)</f>
        <v>764958.34784712794</v>
      </c>
    </row>
    <row r="6" spans="1:8" x14ac:dyDescent="0.25">
      <c r="A6" t="s">
        <v>12</v>
      </c>
      <c r="B6" s="3">
        <f>'SDoVPbT-frgt'!$E$3*('Data from BNVP'!J2/'Data from BNVP'!$E$5)</f>
        <v>0</v>
      </c>
      <c r="C6" s="3">
        <v>0</v>
      </c>
      <c r="D6" s="3">
        <f>'SDoVPbT-frgt'!$E$3*('Data from BNVP'!J4/'Data from BNVP'!$E$5)</f>
        <v>0</v>
      </c>
      <c r="E6" s="3">
        <f>'SDoVPbT-frgt'!$E$3*('Data from BNVP'!J5/'Data from BNVP'!$E$5)</f>
        <v>0</v>
      </c>
      <c r="F6">
        <v>0</v>
      </c>
      <c r="G6">
        <v>0</v>
      </c>
      <c r="H6" s="3">
        <f>'SDoVPbT-frgt'!$E$3*('Data from BNVP'!J8/'Data from BNVP'!$E$5)</f>
        <v>0</v>
      </c>
    </row>
    <row r="7" spans="1:8" x14ac:dyDescent="0.25">
      <c r="A7" t="s">
        <v>13</v>
      </c>
      <c r="B7" s="3">
        <f>D7*('Data from BNVP'!L2/'Data from BNVP'!L4)</f>
        <v>9096.6344477778621</v>
      </c>
      <c r="C7">
        <v>0</v>
      </c>
      <c r="D7" s="17">
        <f>Calculations!B5</f>
        <v>4829.2703090896348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About</vt:lpstr>
      <vt:lpstr>LDVs</vt:lpstr>
      <vt:lpstr>Conventional Daycab Trucks</vt:lpstr>
      <vt:lpstr>Conventional Sleeper Trucks</vt:lpstr>
      <vt:lpstr>Passenger Aircraft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2017-07-07T00:09:52Z</dcterms:created>
  <dcterms:modified xsi:type="dcterms:W3CDTF">2020-06-03T14:35:17Z</dcterms:modified>
</cp:coreProperties>
</file>