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n\Documents\state-eps-data-repository\FL\trans\AVLo\"/>
    </mc:Choice>
  </mc:AlternateContent>
  <xr:revisionPtr revIDLastSave="0" documentId="8_{F968745B-B19A-41CF-B6BB-70B569CA4DFF}" xr6:coauthVersionLast="47" xr6:coauthVersionMax="47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About" sheetId="1" r:id="rId1"/>
    <sheet name="BTS NTS Modal Profile Data" sheetId="3" r:id="rId2"/>
    <sheet name="Annual Service Data_rail only" sheetId="7" r:id="rId3"/>
    <sheet name="Fuel and Energy_rail only" sheetId="8" r:id="rId4"/>
    <sheet name="psgr rail calcs" sheetId="9" r:id="rId5"/>
    <sheet name="SYAVLo-passengers" sheetId="2" r:id="rId6"/>
    <sheet name="SYAVLo-freight" sheetId="4" r:id="rId7"/>
    <sheet name="AVLo-passengers" sheetId="5" r:id="rId8"/>
    <sheet name="AVLo-freight" sheetId="6" r:id="rId9"/>
  </sheets>
  <definedNames>
    <definedName name="_xlnm._FilterDatabase" localSheetId="2" hidden="1">'Annual Service Data_rail only'!$A$1:$AX$1</definedName>
    <definedName name="Eno_TM">#REF!</definedName>
    <definedName name="Eno_Tons">#REF!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um_T2">#REF!</definedName>
    <definedName name="Sum_TTM">#REF!</definedName>
    <definedName name="ti_tbl_50">#REF!</definedName>
    <definedName name="ti_tbl_69">#REF!</definedName>
    <definedName name="TitleRegion1.f2.y3.5">#REF!</definedName>
    <definedName name="TitleRegion1.f3.n4.5">#REF!</definedName>
    <definedName name="TitleRegion2.e6.y15.5">#REF!</definedName>
    <definedName name="TitleRegion2.e8.n17.5">#REF!</definedName>
    <definedName name="TitleRegion3.c19.y51.5">#REF!</definedName>
    <definedName name="TitleRegion3.c24.n53.5">#REF!</definedName>
    <definedName name="TitleRegion4.e54.y63.5">#REF!</definedName>
    <definedName name="TitleRegion4.e57.n66.5">#REF!</definedName>
    <definedName name="TitleRegion5.d68.y124.5">#REF!</definedName>
    <definedName name="TitleRegion5.d73.n129.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9" i="9" l="1"/>
  <c r="Q59" i="9"/>
  <c r="P59" i="9"/>
  <c r="I59" i="9"/>
  <c r="H59" i="9"/>
  <c r="G59" i="9"/>
  <c r="F59" i="9"/>
  <c r="E59" i="9"/>
  <c r="R58" i="9"/>
  <c r="Q58" i="9"/>
  <c r="P58" i="9"/>
  <c r="I58" i="9"/>
  <c r="H58" i="9"/>
  <c r="G58" i="9"/>
  <c r="F58" i="9"/>
  <c r="E58" i="9"/>
  <c r="N58" i="9" s="1"/>
  <c r="R57" i="9"/>
  <c r="Q57" i="9"/>
  <c r="P57" i="9"/>
  <c r="I57" i="9"/>
  <c r="H57" i="9"/>
  <c r="G57" i="9"/>
  <c r="F57" i="9"/>
  <c r="E57" i="9"/>
  <c r="R56" i="9"/>
  <c r="Q56" i="9"/>
  <c r="P56" i="9"/>
  <c r="I56" i="9"/>
  <c r="H56" i="9"/>
  <c r="G56" i="9"/>
  <c r="F56" i="9"/>
  <c r="E56" i="9"/>
  <c r="M56" i="9" s="1"/>
  <c r="R55" i="9"/>
  <c r="Q55" i="9"/>
  <c r="P55" i="9"/>
  <c r="I55" i="9"/>
  <c r="H55" i="9"/>
  <c r="G55" i="9"/>
  <c r="F55" i="9"/>
  <c r="E55" i="9"/>
  <c r="M55" i="9" s="1"/>
  <c r="R54" i="9"/>
  <c r="Q54" i="9"/>
  <c r="P54" i="9"/>
  <c r="I54" i="9"/>
  <c r="H54" i="9"/>
  <c r="G54" i="9"/>
  <c r="F54" i="9"/>
  <c r="E54" i="9"/>
  <c r="R53" i="9"/>
  <c r="Q53" i="9"/>
  <c r="P53" i="9"/>
  <c r="I53" i="9"/>
  <c r="H53" i="9"/>
  <c r="G53" i="9"/>
  <c r="F53" i="9"/>
  <c r="E53" i="9"/>
  <c r="R52" i="9"/>
  <c r="Q52" i="9"/>
  <c r="P52" i="9"/>
  <c r="I52" i="9"/>
  <c r="H52" i="9"/>
  <c r="G52" i="9"/>
  <c r="F52" i="9"/>
  <c r="E52" i="9"/>
  <c r="R51" i="9"/>
  <c r="Q51" i="9"/>
  <c r="P51" i="9"/>
  <c r="I51" i="9"/>
  <c r="H51" i="9"/>
  <c r="G51" i="9"/>
  <c r="F51" i="9"/>
  <c r="E51" i="9"/>
  <c r="N51" i="9" s="1"/>
  <c r="R50" i="9"/>
  <c r="Q50" i="9"/>
  <c r="P50" i="9"/>
  <c r="I50" i="9"/>
  <c r="H50" i="9"/>
  <c r="G50" i="9"/>
  <c r="F50" i="9"/>
  <c r="E50" i="9"/>
  <c r="M50" i="9" s="1"/>
  <c r="R49" i="9"/>
  <c r="Q49" i="9"/>
  <c r="P49" i="9"/>
  <c r="I49" i="9"/>
  <c r="H49" i="9"/>
  <c r="G49" i="9"/>
  <c r="F49" i="9"/>
  <c r="E49" i="9"/>
  <c r="R48" i="9"/>
  <c r="Q48" i="9"/>
  <c r="P48" i="9"/>
  <c r="I48" i="9"/>
  <c r="H48" i="9"/>
  <c r="G48" i="9"/>
  <c r="F48" i="9"/>
  <c r="E48" i="9"/>
  <c r="M48" i="9" s="1"/>
  <c r="R47" i="9"/>
  <c r="Q47" i="9"/>
  <c r="P47" i="9"/>
  <c r="I47" i="9"/>
  <c r="H47" i="9"/>
  <c r="G47" i="9"/>
  <c r="F47" i="9"/>
  <c r="E47" i="9"/>
  <c r="M47" i="9" s="1"/>
  <c r="R46" i="9"/>
  <c r="Q46" i="9"/>
  <c r="P46" i="9"/>
  <c r="I46" i="9"/>
  <c r="H46" i="9"/>
  <c r="G46" i="9"/>
  <c r="F46" i="9"/>
  <c r="E46" i="9"/>
  <c r="M46" i="9" s="1"/>
  <c r="R45" i="9"/>
  <c r="Q45" i="9"/>
  <c r="P45" i="9"/>
  <c r="I45" i="9"/>
  <c r="H45" i="9"/>
  <c r="G45" i="9"/>
  <c r="F45" i="9"/>
  <c r="E45" i="9"/>
  <c r="R44" i="9"/>
  <c r="Q44" i="9"/>
  <c r="P44" i="9"/>
  <c r="I44" i="9"/>
  <c r="H44" i="9"/>
  <c r="G44" i="9"/>
  <c r="F44" i="9"/>
  <c r="E44" i="9"/>
  <c r="R43" i="9"/>
  <c r="Q43" i="9"/>
  <c r="P43" i="9"/>
  <c r="I43" i="9"/>
  <c r="H43" i="9"/>
  <c r="G43" i="9"/>
  <c r="F43" i="9"/>
  <c r="E43" i="9"/>
  <c r="R42" i="9"/>
  <c r="Q42" i="9"/>
  <c r="P42" i="9"/>
  <c r="I42" i="9"/>
  <c r="H42" i="9"/>
  <c r="G42" i="9"/>
  <c r="F42" i="9"/>
  <c r="E42" i="9"/>
  <c r="R41" i="9"/>
  <c r="Q41" i="9"/>
  <c r="P41" i="9"/>
  <c r="I41" i="9"/>
  <c r="H41" i="9"/>
  <c r="G41" i="9"/>
  <c r="F41" i="9"/>
  <c r="E41" i="9"/>
  <c r="R40" i="9"/>
  <c r="Q40" i="9"/>
  <c r="P40" i="9"/>
  <c r="I40" i="9"/>
  <c r="H40" i="9"/>
  <c r="G40" i="9"/>
  <c r="F40" i="9"/>
  <c r="E40" i="9"/>
  <c r="M40" i="9" s="1"/>
  <c r="R39" i="9"/>
  <c r="Q39" i="9"/>
  <c r="P39" i="9"/>
  <c r="I39" i="9"/>
  <c r="H39" i="9"/>
  <c r="G39" i="9"/>
  <c r="F39" i="9"/>
  <c r="E39" i="9"/>
  <c r="M39" i="9" s="1"/>
  <c r="R38" i="9"/>
  <c r="Q38" i="9"/>
  <c r="P38" i="9"/>
  <c r="I38" i="9"/>
  <c r="H38" i="9"/>
  <c r="G38" i="9"/>
  <c r="F38" i="9"/>
  <c r="E38" i="9"/>
  <c r="M38" i="9" s="1"/>
  <c r="R37" i="9"/>
  <c r="Q37" i="9"/>
  <c r="P37" i="9"/>
  <c r="I37" i="9"/>
  <c r="H37" i="9"/>
  <c r="G37" i="9"/>
  <c r="F37" i="9"/>
  <c r="E37" i="9"/>
  <c r="M37" i="9" s="1"/>
  <c r="R36" i="9"/>
  <c r="Q36" i="9"/>
  <c r="P36" i="9"/>
  <c r="I36" i="9"/>
  <c r="H36" i="9"/>
  <c r="G36" i="9"/>
  <c r="F36" i="9"/>
  <c r="E36" i="9"/>
  <c r="R35" i="9"/>
  <c r="Q35" i="9"/>
  <c r="P35" i="9"/>
  <c r="I35" i="9"/>
  <c r="H35" i="9"/>
  <c r="G35" i="9"/>
  <c r="F35" i="9"/>
  <c r="E35" i="9"/>
  <c r="R34" i="9"/>
  <c r="Q34" i="9"/>
  <c r="P34" i="9"/>
  <c r="I34" i="9"/>
  <c r="H34" i="9"/>
  <c r="G34" i="9"/>
  <c r="F34" i="9"/>
  <c r="E34" i="9"/>
  <c r="M34" i="9" s="1"/>
  <c r="R33" i="9"/>
  <c r="Q33" i="9"/>
  <c r="P33" i="9"/>
  <c r="I33" i="9"/>
  <c r="H33" i="9"/>
  <c r="G33" i="9"/>
  <c r="F33" i="9"/>
  <c r="E33" i="9"/>
  <c r="R32" i="9"/>
  <c r="Q32" i="9"/>
  <c r="P32" i="9"/>
  <c r="I32" i="9"/>
  <c r="H32" i="9"/>
  <c r="G32" i="9"/>
  <c r="F32" i="9"/>
  <c r="E32" i="9"/>
  <c r="M32" i="9" s="1"/>
  <c r="R31" i="9"/>
  <c r="Q31" i="9"/>
  <c r="P31" i="9"/>
  <c r="I31" i="9"/>
  <c r="H31" i="9"/>
  <c r="G31" i="9"/>
  <c r="F31" i="9"/>
  <c r="E31" i="9"/>
  <c r="M31" i="9" s="1"/>
  <c r="R30" i="9"/>
  <c r="Q30" i="9"/>
  <c r="P30" i="9"/>
  <c r="I30" i="9"/>
  <c r="H30" i="9"/>
  <c r="G30" i="9"/>
  <c r="F30" i="9"/>
  <c r="E30" i="9"/>
  <c r="M30" i="9" s="1"/>
  <c r="R29" i="9"/>
  <c r="Q29" i="9"/>
  <c r="P29" i="9"/>
  <c r="I29" i="9"/>
  <c r="H29" i="9"/>
  <c r="G29" i="9"/>
  <c r="F29" i="9"/>
  <c r="E29" i="9"/>
  <c r="R28" i="9"/>
  <c r="Q28" i="9"/>
  <c r="P28" i="9"/>
  <c r="I28" i="9"/>
  <c r="H28" i="9"/>
  <c r="G28" i="9"/>
  <c r="F28" i="9"/>
  <c r="E28" i="9"/>
  <c r="M28" i="9" s="1"/>
  <c r="R27" i="9"/>
  <c r="Q27" i="9"/>
  <c r="P27" i="9"/>
  <c r="I27" i="9"/>
  <c r="H27" i="9"/>
  <c r="G27" i="9"/>
  <c r="F27" i="9"/>
  <c r="E27" i="9"/>
  <c r="R26" i="9"/>
  <c r="Q26" i="9"/>
  <c r="P26" i="9"/>
  <c r="I26" i="9"/>
  <c r="H26" i="9"/>
  <c r="G26" i="9"/>
  <c r="F26" i="9"/>
  <c r="E26" i="9"/>
  <c r="R25" i="9"/>
  <c r="Q25" i="9"/>
  <c r="P25" i="9"/>
  <c r="I25" i="9"/>
  <c r="H25" i="9"/>
  <c r="G25" i="9"/>
  <c r="F25" i="9"/>
  <c r="E25" i="9"/>
  <c r="R24" i="9"/>
  <c r="Q24" i="9"/>
  <c r="P24" i="9"/>
  <c r="I24" i="9"/>
  <c r="H24" i="9"/>
  <c r="G24" i="9"/>
  <c r="F24" i="9"/>
  <c r="E24" i="9"/>
  <c r="R23" i="9"/>
  <c r="Q23" i="9"/>
  <c r="P23" i="9"/>
  <c r="I23" i="9"/>
  <c r="H23" i="9"/>
  <c r="G23" i="9"/>
  <c r="F23" i="9"/>
  <c r="E23" i="9"/>
  <c r="R22" i="9"/>
  <c r="Q22" i="9"/>
  <c r="P22" i="9"/>
  <c r="I22" i="9"/>
  <c r="H22" i="9"/>
  <c r="G22" i="9"/>
  <c r="F22" i="9"/>
  <c r="E22" i="9"/>
  <c r="M22" i="9" s="1"/>
  <c r="R21" i="9"/>
  <c r="Q21" i="9"/>
  <c r="P21" i="9"/>
  <c r="I21" i="9"/>
  <c r="H21" i="9"/>
  <c r="G21" i="9"/>
  <c r="F21" i="9"/>
  <c r="E21" i="9"/>
  <c r="R20" i="9"/>
  <c r="Q20" i="9"/>
  <c r="P20" i="9"/>
  <c r="I20" i="9"/>
  <c r="H20" i="9"/>
  <c r="G20" i="9"/>
  <c r="F20" i="9"/>
  <c r="E20" i="9"/>
  <c r="R19" i="9"/>
  <c r="Q19" i="9"/>
  <c r="P19" i="9"/>
  <c r="I19" i="9"/>
  <c r="H19" i="9"/>
  <c r="G19" i="9"/>
  <c r="F19" i="9"/>
  <c r="E19" i="9"/>
  <c r="M19" i="9" s="1"/>
  <c r="R18" i="9"/>
  <c r="Q18" i="9"/>
  <c r="P18" i="9"/>
  <c r="I18" i="9"/>
  <c r="H18" i="9"/>
  <c r="G18" i="9"/>
  <c r="F18" i="9"/>
  <c r="E18" i="9"/>
  <c r="R17" i="9"/>
  <c r="Q17" i="9"/>
  <c r="P17" i="9"/>
  <c r="I17" i="9"/>
  <c r="H17" i="9"/>
  <c r="G17" i="9"/>
  <c r="F17" i="9"/>
  <c r="E17" i="9"/>
  <c r="N17" i="9" s="1"/>
  <c r="R16" i="9"/>
  <c r="Q16" i="9"/>
  <c r="P16" i="9"/>
  <c r="I16" i="9"/>
  <c r="H16" i="9"/>
  <c r="G16" i="9"/>
  <c r="F16" i="9"/>
  <c r="E16" i="9"/>
  <c r="R15" i="9"/>
  <c r="Q15" i="9"/>
  <c r="P15" i="9"/>
  <c r="I15" i="9"/>
  <c r="H15" i="9"/>
  <c r="G15" i="9"/>
  <c r="F15" i="9"/>
  <c r="E15" i="9"/>
  <c r="R14" i="9"/>
  <c r="Q14" i="9"/>
  <c r="P14" i="9"/>
  <c r="I14" i="9"/>
  <c r="H14" i="9"/>
  <c r="G14" i="9"/>
  <c r="F14" i="9"/>
  <c r="E14" i="9"/>
  <c r="M14" i="9" s="1"/>
  <c r="R13" i="9"/>
  <c r="Q13" i="9"/>
  <c r="P13" i="9"/>
  <c r="I13" i="9"/>
  <c r="H13" i="9"/>
  <c r="G13" i="9"/>
  <c r="F13" i="9"/>
  <c r="E13" i="9"/>
  <c r="R12" i="9"/>
  <c r="Q12" i="9"/>
  <c r="P12" i="9"/>
  <c r="I12" i="9"/>
  <c r="H12" i="9"/>
  <c r="G12" i="9"/>
  <c r="F12" i="9"/>
  <c r="E12" i="9"/>
  <c r="R11" i="9"/>
  <c r="Q11" i="9"/>
  <c r="P11" i="9"/>
  <c r="I11" i="9"/>
  <c r="H11" i="9"/>
  <c r="G11" i="9"/>
  <c r="F11" i="9"/>
  <c r="E11" i="9"/>
  <c r="M11" i="9" s="1"/>
  <c r="R10" i="9"/>
  <c r="Q10" i="9"/>
  <c r="P10" i="9"/>
  <c r="I10" i="9"/>
  <c r="H10" i="9"/>
  <c r="G10" i="9"/>
  <c r="F10" i="9"/>
  <c r="E10" i="9"/>
  <c r="M10" i="9" s="1"/>
  <c r="R9" i="9"/>
  <c r="Q9" i="9"/>
  <c r="P9" i="9"/>
  <c r="I9" i="9"/>
  <c r="H9" i="9"/>
  <c r="G9" i="9"/>
  <c r="F9" i="9"/>
  <c r="E9" i="9"/>
  <c r="V61" i="9"/>
  <c r="U61" i="9"/>
  <c r="T61" i="9"/>
  <c r="S61" i="9"/>
  <c r="O61" i="9"/>
  <c r="N61" i="9"/>
  <c r="M61" i="9"/>
  <c r="L61" i="9"/>
  <c r="G61" i="9"/>
  <c r="F61" i="9"/>
  <c r="E61" i="9"/>
  <c r="T59" i="9"/>
  <c r="S59" i="9"/>
  <c r="K59" i="9"/>
  <c r="J59" i="9"/>
  <c r="L59" i="9"/>
  <c r="S58" i="9"/>
  <c r="T58" i="9"/>
  <c r="K58" i="9"/>
  <c r="J58" i="9"/>
  <c r="T57" i="9"/>
  <c r="S57" i="9"/>
  <c r="J57" i="9"/>
  <c r="L57" i="9"/>
  <c r="T56" i="9"/>
  <c r="K56" i="9"/>
  <c r="T55" i="9"/>
  <c r="K55" i="9"/>
  <c r="T54" i="9"/>
  <c r="S54" i="9"/>
  <c r="J54" i="9"/>
  <c r="S53" i="9"/>
  <c r="T53" i="9"/>
  <c r="K53" i="9"/>
  <c r="T52" i="9"/>
  <c r="J52" i="9"/>
  <c r="N52" i="9"/>
  <c r="T51" i="9"/>
  <c r="J51" i="9"/>
  <c r="T50" i="9"/>
  <c r="S50" i="9"/>
  <c r="K50" i="9"/>
  <c r="J50" i="9"/>
  <c r="L50" i="9"/>
  <c r="T49" i="9"/>
  <c r="S49" i="9"/>
  <c r="T48" i="9"/>
  <c r="K48" i="9"/>
  <c r="T47" i="9"/>
  <c r="K47" i="9"/>
  <c r="O47" i="9" s="1"/>
  <c r="T46" i="9"/>
  <c r="S46" i="9"/>
  <c r="L46" i="9"/>
  <c r="S45" i="9"/>
  <c r="T45" i="9"/>
  <c r="K45" i="9"/>
  <c r="T44" i="9"/>
  <c r="K44" i="9"/>
  <c r="T43" i="9"/>
  <c r="K43" i="9"/>
  <c r="T42" i="9"/>
  <c r="S42" i="9"/>
  <c r="L42" i="9"/>
  <c r="M42" i="9"/>
  <c r="T41" i="9"/>
  <c r="S41" i="9"/>
  <c r="T40" i="9"/>
  <c r="K40" i="9"/>
  <c r="L40" i="9"/>
  <c r="T39" i="9"/>
  <c r="K39" i="9"/>
  <c r="O39" i="9" s="1"/>
  <c r="L39" i="9"/>
  <c r="T38" i="9"/>
  <c r="S38" i="9"/>
  <c r="J38" i="9"/>
  <c r="L38" i="9"/>
  <c r="S37" i="9"/>
  <c r="T37" i="9"/>
  <c r="K37" i="9"/>
  <c r="T36" i="9"/>
  <c r="S36" i="9"/>
  <c r="K36" i="9"/>
  <c r="T35" i="9"/>
  <c r="S35" i="9"/>
  <c r="K35" i="9"/>
  <c r="T34" i="9"/>
  <c r="S34" i="9"/>
  <c r="L34" i="9"/>
  <c r="T33" i="9"/>
  <c r="S33" i="9"/>
  <c r="T32" i="9"/>
  <c r="K32" i="9"/>
  <c r="L32" i="9"/>
  <c r="T31" i="9"/>
  <c r="K31" i="9"/>
  <c r="L31" i="9"/>
  <c r="T30" i="9"/>
  <c r="S30" i="9"/>
  <c r="J30" i="9"/>
  <c r="L30" i="9"/>
  <c r="T29" i="9"/>
  <c r="S29" i="9"/>
  <c r="K29" i="9"/>
  <c r="T28" i="9"/>
  <c r="S28" i="9"/>
  <c r="J28" i="9"/>
  <c r="T27" i="9"/>
  <c r="S27" i="9"/>
  <c r="J27" i="9"/>
  <c r="S26" i="9"/>
  <c r="T26" i="9"/>
  <c r="K26" i="9"/>
  <c r="T25" i="9"/>
  <c r="S25" i="9"/>
  <c r="L25" i="9"/>
  <c r="T24" i="9"/>
  <c r="S24" i="9"/>
  <c r="K24" i="9"/>
  <c r="L24" i="9"/>
  <c r="T23" i="9"/>
  <c r="S23" i="9"/>
  <c r="K23" i="9"/>
  <c r="L23" i="9"/>
  <c r="S22" i="9"/>
  <c r="T22" i="9"/>
  <c r="K22" i="9"/>
  <c r="J22" i="9"/>
  <c r="T21" i="9"/>
  <c r="S21" i="9"/>
  <c r="J21" i="9"/>
  <c r="L21" i="9"/>
  <c r="T20" i="9"/>
  <c r="J20" i="9"/>
  <c r="M20" i="9"/>
  <c r="T19" i="9"/>
  <c r="J19" i="9"/>
  <c r="T18" i="9"/>
  <c r="S18" i="9"/>
  <c r="K18" i="9"/>
  <c r="J18" i="9"/>
  <c r="L18" i="9"/>
  <c r="T17" i="9"/>
  <c r="S17" i="9"/>
  <c r="J17" i="9"/>
  <c r="K17" i="9"/>
  <c r="T16" i="9"/>
  <c r="S16" i="9"/>
  <c r="K16" i="9"/>
  <c r="T15" i="9"/>
  <c r="S15" i="9"/>
  <c r="K15" i="9"/>
  <c r="T14" i="9"/>
  <c r="S14" i="9"/>
  <c r="K14" i="9"/>
  <c r="J14" i="9"/>
  <c r="L14" i="9"/>
  <c r="T13" i="9"/>
  <c r="S13" i="9"/>
  <c r="K13" i="9"/>
  <c r="L13" i="9"/>
  <c r="T12" i="9"/>
  <c r="J12" i="9"/>
  <c r="L12" i="9"/>
  <c r="T11" i="9"/>
  <c r="J11" i="9"/>
  <c r="L11" i="9"/>
  <c r="T10" i="9"/>
  <c r="S10" i="9"/>
  <c r="K10" i="9"/>
  <c r="J10" i="9"/>
  <c r="S9" i="9"/>
  <c r="T9" i="9"/>
  <c r="J9" i="9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N71" i="7"/>
  <c r="C2" i="6"/>
  <c r="D2" i="6"/>
  <c r="E2" i="6"/>
  <c r="F2" i="6"/>
  <c r="C3" i="6"/>
  <c r="D3" i="6"/>
  <c r="E3" i="6"/>
  <c r="F3" i="6"/>
  <c r="B4" i="6"/>
  <c r="C4" i="6" s="1"/>
  <c r="B5" i="6"/>
  <c r="C5" i="6" s="1"/>
  <c r="B6" i="6"/>
  <c r="W6" i="6" s="1"/>
  <c r="C7" i="6"/>
  <c r="D7" i="6"/>
  <c r="E7" i="6"/>
  <c r="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AE6" i="6"/>
  <c r="X6" i="6"/>
  <c r="Q6" i="6"/>
  <c r="O6" i="6"/>
  <c r="H6" i="6"/>
  <c r="AE4" i="6"/>
  <c r="AD4" i="6"/>
  <c r="AC4" i="6"/>
  <c r="W4" i="6"/>
  <c r="V4" i="6"/>
  <c r="U4" i="6"/>
  <c r="O4" i="6"/>
  <c r="N4" i="6"/>
  <c r="M4" i="6"/>
  <c r="G4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U7" i="5"/>
  <c r="O7" i="5"/>
  <c r="B7" i="5"/>
  <c r="N7" i="5" s="1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Y4" i="5"/>
  <c r="B4" i="5"/>
  <c r="AE4" i="5" s="1"/>
  <c r="AE3" i="5"/>
  <c r="AD3" i="5"/>
  <c r="T3" i="5"/>
  <c r="Q3" i="5"/>
  <c r="G3" i="5"/>
  <c r="F3" i="5"/>
  <c r="E3" i="5"/>
  <c r="B3" i="5"/>
  <c r="AC3" i="5" s="1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37" i="3"/>
  <c r="B52" i="3"/>
  <c r="B53" i="3"/>
  <c r="B51" i="3"/>
  <c r="B50" i="3"/>
  <c r="B55" i="3" s="1"/>
  <c r="B6" i="4" s="1"/>
  <c r="O14" i="9" l="1"/>
  <c r="O18" i="9"/>
  <c r="O50" i="9"/>
  <c r="O55" i="9"/>
  <c r="O31" i="9"/>
  <c r="O48" i="9"/>
  <c r="O40" i="9"/>
  <c r="O56" i="9"/>
  <c r="V56" i="9" s="1"/>
  <c r="O58" i="9"/>
  <c r="N11" i="9"/>
  <c r="N19" i="9"/>
  <c r="O26" i="9"/>
  <c r="O32" i="9"/>
  <c r="L9" i="9"/>
  <c r="M15" i="9"/>
  <c r="K20" i="9"/>
  <c r="O20" i="9" s="1"/>
  <c r="L27" i="9"/>
  <c r="M44" i="9"/>
  <c r="M52" i="9"/>
  <c r="N21" i="9"/>
  <c r="O23" i="9"/>
  <c r="O24" i="9"/>
  <c r="S43" i="9"/>
  <c r="S44" i="9"/>
  <c r="J46" i="9"/>
  <c r="L47" i="9"/>
  <c r="L48" i="9"/>
  <c r="S51" i="9"/>
  <c r="S52" i="9"/>
  <c r="L55" i="9"/>
  <c r="L56" i="9"/>
  <c r="K19" i="9"/>
  <c r="O19" i="9" s="1"/>
  <c r="V19" i="9" s="1"/>
  <c r="M36" i="9"/>
  <c r="K49" i="9"/>
  <c r="O49" i="9" s="1"/>
  <c r="K57" i="9"/>
  <c r="O57" i="9" s="1"/>
  <c r="O10" i="9"/>
  <c r="K11" i="9"/>
  <c r="O11" i="9" s="1"/>
  <c r="K12" i="9"/>
  <c r="O12" i="9" s="1"/>
  <c r="L19" i="9"/>
  <c r="L20" i="9"/>
  <c r="V20" i="9" s="1"/>
  <c r="K25" i="9"/>
  <c r="L26" i="9"/>
  <c r="K30" i="9"/>
  <c r="O30" i="9" s="1"/>
  <c r="J31" i="9"/>
  <c r="N31" i="9" s="1"/>
  <c r="J32" i="9"/>
  <c r="L33" i="9"/>
  <c r="K38" i="9"/>
  <c r="O38" i="9" s="1"/>
  <c r="J39" i="9"/>
  <c r="N39" i="9" s="1"/>
  <c r="U39" i="9" s="1"/>
  <c r="J40" i="9"/>
  <c r="N40" i="9" s="1"/>
  <c r="L41" i="9"/>
  <c r="K46" i="9"/>
  <c r="O46" i="9" s="1"/>
  <c r="J47" i="9"/>
  <c r="N47" i="9" s="1"/>
  <c r="J48" i="9"/>
  <c r="L49" i="9"/>
  <c r="K54" i="9"/>
  <c r="O54" i="9" s="1"/>
  <c r="J55" i="9"/>
  <c r="N55" i="9" s="1"/>
  <c r="J56" i="9"/>
  <c r="S12" i="9"/>
  <c r="J13" i="9"/>
  <c r="N13" i="9" s="1"/>
  <c r="M43" i="9"/>
  <c r="L15" i="9"/>
  <c r="L16" i="9"/>
  <c r="K21" i="9"/>
  <c r="L22" i="9"/>
  <c r="V22" i="9" s="1"/>
  <c r="L29" i="9"/>
  <c r="S31" i="9"/>
  <c r="S32" i="9"/>
  <c r="J34" i="9"/>
  <c r="L35" i="9"/>
  <c r="L36" i="9"/>
  <c r="S39" i="9"/>
  <c r="S40" i="9"/>
  <c r="J42" i="9"/>
  <c r="N42" i="9" s="1"/>
  <c r="U42" i="9" s="1"/>
  <c r="L43" i="9"/>
  <c r="L44" i="9"/>
  <c r="S47" i="9"/>
  <c r="S48" i="9"/>
  <c r="L51" i="9"/>
  <c r="V51" i="9" s="1"/>
  <c r="L52" i="9"/>
  <c r="S55" i="9"/>
  <c r="S56" i="9"/>
  <c r="M59" i="9"/>
  <c r="M16" i="9"/>
  <c r="J26" i="9"/>
  <c r="K33" i="9"/>
  <c r="O33" i="9" s="1"/>
  <c r="L58" i="9"/>
  <c r="K9" i="9"/>
  <c r="O9" i="9" s="1"/>
  <c r="L10" i="9"/>
  <c r="V10" i="9" s="1"/>
  <c r="J15" i="9"/>
  <c r="N15" i="9" s="1"/>
  <c r="J16" i="9"/>
  <c r="N16" i="9" s="1"/>
  <c r="L17" i="9"/>
  <c r="M18" i="9"/>
  <c r="S19" i="9"/>
  <c r="U19" i="9" s="1"/>
  <c r="S20" i="9"/>
  <c r="M24" i="9"/>
  <c r="V24" i="9" s="1"/>
  <c r="K27" i="9"/>
  <c r="O27" i="9" s="1"/>
  <c r="K28" i="9"/>
  <c r="O28" i="9" s="1"/>
  <c r="K34" i="9"/>
  <c r="O34" i="9" s="1"/>
  <c r="V34" i="9" s="1"/>
  <c r="J35" i="9"/>
  <c r="J36" i="9"/>
  <c r="N36" i="9" s="1"/>
  <c r="L37" i="9"/>
  <c r="V37" i="9" s="1"/>
  <c r="K42" i="9"/>
  <c r="O42" i="9" s="1"/>
  <c r="J43" i="9"/>
  <c r="N43" i="9" s="1"/>
  <c r="U43" i="9" s="1"/>
  <c r="J44" i="9"/>
  <c r="N44" i="9" s="1"/>
  <c r="L45" i="9"/>
  <c r="L53" i="9"/>
  <c r="L28" i="9"/>
  <c r="M35" i="9"/>
  <c r="M51" i="9"/>
  <c r="O15" i="9"/>
  <c r="O16" i="9"/>
  <c r="V16" i="9" s="1"/>
  <c r="O35" i="9"/>
  <c r="O36" i="9"/>
  <c r="O43" i="9"/>
  <c r="O44" i="9"/>
  <c r="N48" i="9"/>
  <c r="K51" i="9"/>
  <c r="O51" i="9" s="1"/>
  <c r="K52" i="9"/>
  <c r="O52" i="9" s="1"/>
  <c r="L54" i="9"/>
  <c r="N56" i="9"/>
  <c r="N35" i="9"/>
  <c r="U35" i="9" s="1"/>
  <c r="S11" i="9"/>
  <c r="K41" i="9"/>
  <c r="O41" i="9" s="1"/>
  <c r="O22" i="9"/>
  <c r="J23" i="9"/>
  <c r="N23" i="9" s="1"/>
  <c r="J24" i="9"/>
  <c r="N24" i="9" s="1"/>
  <c r="U24" i="9" s="1"/>
  <c r="M26" i="9"/>
  <c r="O37" i="9"/>
  <c r="M41" i="9"/>
  <c r="O45" i="9"/>
  <c r="O53" i="9"/>
  <c r="N57" i="9"/>
  <c r="O59" i="9"/>
  <c r="V59" i="9" s="1"/>
  <c r="V46" i="9"/>
  <c r="V28" i="9"/>
  <c r="V31" i="9"/>
  <c r="V32" i="9"/>
  <c r="M33" i="9"/>
  <c r="V41" i="9"/>
  <c r="V42" i="9"/>
  <c r="V50" i="9"/>
  <c r="E62" i="9"/>
  <c r="N9" i="9"/>
  <c r="V11" i="9"/>
  <c r="U11" i="9"/>
  <c r="T62" i="9"/>
  <c r="O21" i="9"/>
  <c r="N59" i="9"/>
  <c r="U59" i="9" s="1"/>
  <c r="V39" i="9"/>
  <c r="V55" i="9"/>
  <c r="O25" i="9"/>
  <c r="O29" i="9"/>
  <c r="M25" i="9"/>
  <c r="M29" i="9"/>
  <c r="V35" i="9"/>
  <c r="V43" i="9"/>
  <c r="U51" i="9"/>
  <c r="N54" i="9"/>
  <c r="V38" i="9"/>
  <c r="V15" i="9"/>
  <c r="U15" i="9"/>
  <c r="V40" i="9"/>
  <c r="V47" i="9"/>
  <c r="V25" i="9"/>
  <c r="O13" i="9"/>
  <c r="O17" i="9"/>
  <c r="M9" i="9"/>
  <c r="N12" i="9"/>
  <c r="M13" i="9"/>
  <c r="V14" i="9"/>
  <c r="M17" i="9"/>
  <c r="U17" i="9" s="1"/>
  <c r="V18" i="9"/>
  <c r="N20" i="9"/>
  <c r="M21" i="9"/>
  <c r="U21" i="9" s="1"/>
  <c r="N27" i="9"/>
  <c r="N28" i="9"/>
  <c r="U28" i="9" s="1"/>
  <c r="V30" i="9"/>
  <c r="N32" i="9"/>
  <c r="U32" i="9" s="1"/>
  <c r="M45" i="9"/>
  <c r="V45" i="9" s="1"/>
  <c r="M49" i="9"/>
  <c r="M53" i="9"/>
  <c r="M57" i="9"/>
  <c r="U57" i="9" s="1"/>
  <c r="M54" i="9"/>
  <c r="M58" i="9"/>
  <c r="V58" i="9" s="1"/>
  <c r="F62" i="9"/>
  <c r="M62" i="9" s="1"/>
  <c r="N10" i="9"/>
  <c r="N14" i="9"/>
  <c r="U14" i="9" s="1"/>
  <c r="N18" i="9"/>
  <c r="U18" i="9" s="1"/>
  <c r="N22" i="9"/>
  <c r="N26" i="9"/>
  <c r="N30" i="9"/>
  <c r="U30" i="9" s="1"/>
  <c r="N34" i="9"/>
  <c r="U34" i="9" s="1"/>
  <c r="N38" i="9"/>
  <c r="U38" i="9" s="1"/>
  <c r="N46" i="9"/>
  <c r="U46" i="9" s="1"/>
  <c r="N50" i="9"/>
  <c r="U50" i="9" s="1"/>
  <c r="G62" i="9"/>
  <c r="L62" i="9" s="1"/>
  <c r="M23" i="9"/>
  <c r="M27" i="9"/>
  <c r="V27" i="9" s="1"/>
  <c r="J25" i="9"/>
  <c r="N25" i="9" s="1"/>
  <c r="J29" i="9"/>
  <c r="N29" i="9" s="1"/>
  <c r="J33" i="9"/>
  <c r="N33" i="9" s="1"/>
  <c r="J37" i="9"/>
  <c r="N37" i="9" s="1"/>
  <c r="J41" i="9"/>
  <c r="N41" i="9" s="1"/>
  <c r="J45" i="9"/>
  <c r="N45" i="9" s="1"/>
  <c r="U45" i="9" s="1"/>
  <c r="J49" i="9"/>
  <c r="N49" i="9" s="1"/>
  <c r="J53" i="9"/>
  <c r="N53" i="9" s="1"/>
  <c r="U53" i="9" s="1"/>
  <c r="M12" i="9"/>
  <c r="U3" i="5"/>
  <c r="V7" i="5"/>
  <c r="I3" i="5"/>
  <c r="V3" i="5"/>
  <c r="H4" i="5"/>
  <c r="E7" i="5"/>
  <c r="W7" i="5"/>
  <c r="L3" i="5"/>
  <c r="W3" i="5"/>
  <c r="I4" i="5"/>
  <c r="F7" i="5"/>
  <c r="AC7" i="5"/>
  <c r="M3" i="5"/>
  <c r="Y3" i="5"/>
  <c r="P4" i="5"/>
  <c r="G7" i="5"/>
  <c r="AD7" i="5"/>
  <c r="N3" i="5"/>
  <c r="AB3" i="5"/>
  <c r="Q4" i="5"/>
  <c r="M7" i="5"/>
  <c r="AE7" i="5"/>
  <c r="D3" i="5"/>
  <c r="O3" i="5"/>
  <c r="X4" i="5"/>
  <c r="D6" i="6"/>
  <c r="F5" i="6"/>
  <c r="E5" i="6"/>
  <c r="D5" i="6"/>
  <c r="I6" i="6"/>
  <c r="Y6" i="6"/>
  <c r="F6" i="6"/>
  <c r="L6" i="6"/>
  <c r="AB6" i="6"/>
  <c r="E6" i="6"/>
  <c r="F4" i="6"/>
  <c r="P6" i="6"/>
  <c r="C6" i="6"/>
  <c r="E4" i="6"/>
  <c r="D4" i="6"/>
  <c r="AD6" i="6"/>
  <c r="T6" i="6"/>
  <c r="G6" i="6"/>
  <c r="J5" i="6"/>
  <c r="R5" i="6"/>
  <c r="Z5" i="6"/>
  <c r="K5" i="6"/>
  <c r="S5" i="6"/>
  <c r="AA5" i="6"/>
  <c r="L5" i="6"/>
  <c r="T5" i="6"/>
  <c r="AB5" i="6"/>
  <c r="C4" i="5"/>
  <c r="K4" i="5"/>
  <c r="S4" i="5"/>
  <c r="AA4" i="5"/>
  <c r="H7" i="5"/>
  <c r="P7" i="5"/>
  <c r="X7" i="5"/>
  <c r="H4" i="6"/>
  <c r="P4" i="6"/>
  <c r="X4" i="6"/>
  <c r="M5" i="6"/>
  <c r="U5" i="6"/>
  <c r="AC5" i="6"/>
  <c r="J6" i="6"/>
  <c r="R6" i="6"/>
  <c r="Z6" i="6"/>
  <c r="H3" i="5"/>
  <c r="P3" i="5"/>
  <c r="X3" i="5"/>
  <c r="D4" i="5"/>
  <c r="L4" i="5"/>
  <c r="T4" i="5"/>
  <c r="AB4" i="5"/>
  <c r="I7" i="5"/>
  <c r="Q7" i="5"/>
  <c r="Y7" i="5"/>
  <c r="I4" i="6"/>
  <c r="Q4" i="6"/>
  <c r="Y4" i="6"/>
  <c r="N5" i="6"/>
  <c r="V5" i="6"/>
  <c r="AD5" i="6"/>
  <c r="K6" i="6"/>
  <c r="S6" i="6"/>
  <c r="AA6" i="6"/>
  <c r="J4" i="5"/>
  <c r="R4" i="5"/>
  <c r="Z4" i="5"/>
  <c r="E4" i="5"/>
  <c r="M4" i="5"/>
  <c r="U4" i="5"/>
  <c r="AC4" i="5"/>
  <c r="J7" i="5"/>
  <c r="R7" i="5"/>
  <c r="Z7" i="5"/>
  <c r="J4" i="6"/>
  <c r="R4" i="6"/>
  <c r="Z4" i="6"/>
  <c r="G5" i="6"/>
  <c r="O5" i="6"/>
  <c r="W5" i="6"/>
  <c r="AE5" i="6"/>
  <c r="J3" i="5"/>
  <c r="R3" i="5"/>
  <c r="Z3" i="5"/>
  <c r="F4" i="5"/>
  <c r="N4" i="5"/>
  <c r="V4" i="5"/>
  <c r="AD4" i="5"/>
  <c r="C7" i="5"/>
  <c r="K7" i="5"/>
  <c r="S7" i="5"/>
  <c r="AA7" i="5"/>
  <c r="K4" i="6"/>
  <c r="S4" i="6"/>
  <c r="AA4" i="6"/>
  <c r="H5" i="6"/>
  <c r="P5" i="6"/>
  <c r="X5" i="6"/>
  <c r="M6" i="6"/>
  <c r="U6" i="6"/>
  <c r="AC6" i="6"/>
  <c r="C3" i="5"/>
  <c r="K3" i="5"/>
  <c r="S3" i="5"/>
  <c r="AA3" i="5"/>
  <c r="G4" i="5"/>
  <c r="O4" i="5"/>
  <c r="W4" i="5"/>
  <c r="D7" i="5"/>
  <c r="L7" i="5"/>
  <c r="T7" i="5"/>
  <c r="AB7" i="5"/>
  <c r="L4" i="6"/>
  <c r="T4" i="6"/>
  <c r="AB4" i="6"/>
  <c r="I5" i="6"/>
  <c r="Q5" i="6"/>
  <c r="Y5" i="6"/>
  <c r="N6" i="6"/>
  <c r="V6" i="6"/>
  <c r="U55" i="9" l="1"/>
  <c r="V12" i="9"/>
  <c r="V54" i="9"/>
  <c r="V33" i="9"/>
  <c r="U22" i="9"/>
  <c r="U36" i="9"/>
  <c r="U12" i="9"/>
  <c r="U47" i="9"/>
  <c r="U31" i="9"/>
  <c r="U9" i="9"/>
  <c r="V53" i="9"/>
  <c r="U16" i="9"/>
  <c r="V44" i="9"/>
  <c r="S62" i="9"/>
  <c r="V48" i="9"/>
  <c r="V52" i="9"/>
  <c r="U37" i="9"/>
  <c r="V36" i="9"/>
  <c r="V26" i="9"/>
  <c r="U33" i="9"/>
  <c r="U20" i="9"/>
  <c r="U44" i="9"/>
  <c r="U56" i="9"/>
  <c r="V29" i="9"/>
  <c r="U40" i="9"/>
  <c r="V23" i="9"/>
  <c r="U26" i="9"/>
  <c r="V9" i="9"/>
  <c r="U41" i="9"/>
  <c r="U48" i="9"/>
  <c r="U25" i="9"/>
  <c r="B5" i="5"/>
  <c r="B5" i="2"/>
  <c r="U13" i="9"/>
  <c r="V49" i="9"/>
  <c r="U10" i="9"/>
  <c r="U29" i="9"/>
  <c r="V17" i="9"/>
  <c r="U52" i="9"/>
  <c r="N62" i="9"/>
  <c r="U62" i="9" s="1"/>
  <c r="S64" i="9" s="1"/>
  <c r="U27" i="9"/>
  <c r="U58" i="9"/>
  <c r="V13" i="9"/>
  <c r="V57" i="9"/>
  <c r="U54" i="9"/>
  <c r="U49" i="9"/>
  <c r="U23" i="9"/>
  <c r="O62" i="9"/>
  <c r="V21" i="9"/>
  <c r="B65" i="3"/>
  <c r="B60" i="3"/>
  <c r="B7" i="2" s="1"/>
  <c r="B7" i="3"/>
  <c r="B9" i="3" s="1"/>
  <c r="B4" i="4" s="1"/>
  <c r="B35" i="3"/>
  <c r="B36" i="3"/>
  <c r="B34" i="3"/>
  <c r="B26" i="3"/>
  <c r="B19" i="3"/>
  <c r="B5" i="4" s="1"/>
  <c r="B14" i="3"/>
  <c r="B3" i="2" s="1"/>
  <c r="Y5" i="5" l="1"/>
  <c r="M5" i="5"/>
  <c r="W5" i="5"/>
  <c r="I5" i="5"/>
  <c r="E5" i="5"/>
  <c r="G5" i="5"/>
  <c r="C5" i="5"/>
  <c r="J5" i="5"/>
  <c r="S5" i="5"/>
  <c r="L5" i="5"/>
  <c r="F5" i="5"/>
  <c r="U5" i="5"/>
  <c r="P5" i="5"/>
  <c r="AA5" i="5"/>
  <c r="D5" i="5"/>
  <c r="V5" i="5"/>
  <c r="O5" i="5"/>
  <c r="Q5" i="5"/>
  <c r="T5" i="5"/>
  <c r="K5" i="5"/>
  <c r="H5" i="5"/>
  <c r="Z5" i="5"/>
  <c r="AC5" i="5"/>
  <c r="AD5" i="5"/>
  <c r="AE5" i="5"/>
  <c r="R5" i="5"/>
  <c r="AB5" i="5"/>
  <c r="N5" i="5"/>
  <c r="X5" i="5"/>
  <c r="V62" i="9"/>
  <c r="T64" i="9" s="1"/>
  <c r="E64" i="9"/>
  <c r="G64" i="9"/>
  <c r="B8" i="3"/>
  <c r="B4" i="2" s="1"/>
</calcChain>
</file>

<file path=xl/sharedStrings.xml><?xml version="1.0" encoding="utf-8"?>
<sst xmlns="http://schemas.openxmlformats.org/spreadsheetml/2006/main" count="1554" uniqueCount="502">
  <si>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</si>
  <si>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</si>
  <si>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</si>
  <si>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</si>
  <si>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</si>
  <si>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</si>
  <si>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</si>
  <si>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</si>
  <si>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</si>
  <si>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</si>
  <si>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</si>
  <si>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</si>
  <si>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</si>
  <si>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</si>
  <si>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</si>
  <si>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</si>
  <si>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</si>
  <si>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</si>
  <si>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</si>
  <si>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</si>
  <si>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</si>
  <si>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</si>
  <si>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</si>
  <si>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</si>
  <si>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</si>
  <si>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</si>
  <si>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</si>
  <si>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</si>
  <si>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</si>
  <si>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</si>
  <si>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</si>
  <si>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</si>
  <si>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</si>
  <si>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</si>
  <si>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</si>
  <si>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</si>
  <si>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</si>
  <si>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</si>
  <si>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</si>
  <si>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</si>
  <si>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</si>
  <si>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</si>
  <si>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</si>
  <si>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</si>
  <si>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</si>
  <si>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</si>
  <si>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</si>
  <si>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</si>
  <si>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</si>
  <si>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</si>
  <si>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</si>
  <si>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</si>
  <si>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</si>
  <si>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</si>
  <si>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</si>
  <si>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</si>
  <si>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</si>
  <si>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</si>
  <si>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</si>
  <si>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</si>
  <si>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</si>
  <si>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</si>
  <si>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</si>
  <si>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</si>
  <si>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</si>
  <si>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</si>
  <si>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</si>
  <si>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</si>
  <si>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</si>
  <si>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</si>
  <si>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</si>
  <si>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</si>
  <si>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</si>
  <si>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</si>
  <si>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</si>
  <si>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</si>
  <si>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</si>
  <si>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</si>
  <si>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</si>
  <si>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</si>
  <si>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</si>
  <si>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</si>
  <si>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</si>
  <si>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</si>
  <si>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</si>
  <si>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</si>
  <si>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</si>
  <si>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</si>
  <si>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</si>
  <si>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</si>
  <si>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</si>
  <si>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</si>
  <si>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</si>
  <si>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</si>
  <si>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</si>
  <si>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</si>
  <si>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</si>
  <si>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</si>
  <si>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</si>
  <si>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</si>
  <si>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</si>
  <si>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</si>
  <si>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</si>
  <si>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</si>
  <si>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</si>
  <si>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</si>
  <si>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</si>
  <si>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</si>
  <si>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</si>
  <si>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</si>
  <si>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</si>
  <si>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</si>
  <si>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</si>
  <si>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</si>
  <si>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</si>
  <si>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Passenger HDVs, both types of aircraft, freigt rail, freight ships, passenger motorbikes</t>
  </si>
  <si>
    <t>Rail-passenger data</t>
  </si>
  <si>
    <t>National Transit Database Tables</t>
  </si>
  <si>
    <t>American Public Transportation Association</t>
  </si>
  <si>
    <t>https://www.apta.com/research-technical-resources/transit-statistics/ntd-data-tables/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</si>
  <si>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</si>
  <si>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</si>
  <si>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</si>
  <si>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</si>
  <si>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</si>
  <si>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</si>
  <si>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</si>
  <si>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</si>
  <si>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</si>
  <si>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Mode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</si>
  <si>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</si>
  <si>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</si>
  <si>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</si>
  <si>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</si>
  <si>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</si>
  <si>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</si>
  <si>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</si>
  <si>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</si>
  <si>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</si>
  <si>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</si>
  <si>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</si>
  <si>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</si>
  <si>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</si>
  <si>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</si>
  <si>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</si>
  <si>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</si>
  <si>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</si>
  <si>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</si>
  <si>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</si>
  <si>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</si>
  <si>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</si>
  <si>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</si>
  <si>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</si>
  <si>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</si>
  <si>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</si>
  <si>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</si>
  <si>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</si>
  <si>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</si>
  <si>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</si>
  <si>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</si>
  <si>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</si>
  <si>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</si>
  <si>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</si>
  <si>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</si>
  <si>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</si>
  <si>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</si>
  <si>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</si>
  <si>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</si>
  <si>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</si>
  <si>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</si>
  <si>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</si>
  <si>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Brooklyn</t>
  </si>
  <si>
    <t>NY</t>
  </si>
  <si>
    <t>Subsidiary Unit of a Transit Agency, Reporting Separately</t>
  </si>
  <si>
    <t>Full Reporter</t>
  </si>
  <si>
    <t>HR</t>
  </si>
  <si>
    <t>DO</t>
  </si>
  <si>
    <t/>
  </si>
  <si>
    <t>No</t>
  </si>
  <si>
    <t>New Jersey Transit Corporation</t>
  </si>
  <si>
    <t>Newark</t>
  </si>
  <si>
    <t>NJ</t>
  </si>
  <si>
    <t>Other Publicly-Owned or Privately Chartered Corporation</t>
  </si>
  <si>
    <t>LR</t>
  </si>
  <si>
    <t>PT</t>
  </si>
  <si>
    <t>CR</t>
  </si>
  <si>
    <t>Los Angeles County Metropolitan Transportation Authority, dba: Metro</t>
  </si>
  <si>
    <t>Los Angeles</t>
  </si>
  <si>
    <t>CA</t>
  </si>
  <si>
    <t>Independent Public Agency or Authority of Transit Service</t>
  </si>
  <si>
    <t>Washington Metropolitan Area Transit Authority</t>
  </si>
  <si>
    <t>Washington</t>
  </si>
  <si>
    <t>DC</t>
  </si>
  <si>
    <t>Chicago Transit Authority</t>
  </si>
  <si>
    <t>Chicago</t>
  </si>
  <si>
    <t>IL</t>
  </si>
  <si>
    <t>W</t>
  </si>
  <si>
    <t>Yes</t>
  </si>
  <si>
    <t>Massachusetts Bay Transportation Authority</t>
  </si>
  <si>
    <t>Boston</t>
  </si>
  <si>
    <t>MA</t>
  </si>
  <si>
    <t>Q</t>
  </si>
  <si>
    <t>Southeastern Pennsylvania Transportation Authority</t>
  </si>
  <si>
    <t>Philadelphia</t>
  </si>
  <si>
    <t>PA</t>
  </si>
  <si>
    <t>Metropolitan Transit Authority of Harris County, Texas, dba: Metro</t>
  </si>
  <si>
    <t>Houston</t>
  </si>
  <si>
    <t>TX</t>
  </si>
  <si>
    <t>Maryland Transit Administration</t>
  </si>
  <si>
    <t>Baltimore</t>
  </si>
  <si>
    <t>MD</t>
  </si>
  <si>
    <t>State Government Unit or Department of Transportation</t>
  </si>
  <si>
    <t>County of Miami-Dade, dba: Transportation &amp; Public Work</t>
  </si>
  <si>
    <t>Miami</t>
  </si>
  <si>
    <t>FL</t>
  </si>
  <si>
    <t>City, County or Local Government Unit or Department of Transportation</t>
  </si>
  <si>
    <t>Denver Regional Transportation District</t>
  </si>
  <si>
    <t>Denver</t>
  </si>
  <si>
    <t>CO</t>
  </si>
  <si>
    <t>Metro-North Commuter Railroad Company, dba: MTA Metro-North Railroad</t>
  </si>
  <si>
    <t>New York</t>
  </si>
  <si>
    <t>Dallas Area Rapid Transit</t>
  </si>
  <si>
    <t>Dallas</t>
  </si>
  <si>
    <t>Utah Transit Authority</t>
  </si>
  <si>
    <t>Salt Lake City</t>
  </si>
  <si>
    <t>UT</t>
  </si>
  <si>
    <t>Northeast Illinois Regional Commuter Railroad Corporation, dba: Metra</t>
  </si>
  <si>
    <t>MTA Long Island Rail Road</t>
  </si>
  <si>
    <t>Jamaica</t>
  </si>
  <si>
    <t>City and County of San Francisco, dba: San Francisco Municipal Transportation Agency (MUNI)</t>
  </si>
  <si>
    <t>San Francisco</t>
  </si>
  <si>
    <t>Tri-County Metropolitan Transportation District of Oregon, dba: TriMet</t>
  </si>
  <si>
    <t>Portland</t>
  </si>
  <si>
    <t>OR</t>
  </si>
  <si>
    <t>Metropolitan Atlanta Rapid Transit Authority</t>
  </si>
  <si>
    <t>Atlanta</t>
  </si>
  <si>
    <t>GA</t>
  </si>
  <si>
    <t>Port Authority of Allegheny County</t>
  </si>
  <si>
    <t>Pittsburgh</t>
  </si>
  <si>
    <t>San Diego Metropolitan Transit System</t>
  </si>
  <si>
    <t>San Diego</t>
  </si>
  <si>
    <t>Metro Transit, dba: Metro Transit</t>
  </si>
  <si>
    <t>Minneapolis</t>
  </si>
  <si>
    <t>MN</t>
  </si>
  <si>
    <t>Santa Clara Valley Transportation Authority</t>
  </si>
  <si>
    <t>San Jose</t>
  </si>
  <si>
    <t>San Francisco Bay Area Rapid Transit District</t>
  </si>
  <si>
    <t>Oakland</t>
  </si>
  <si>
    <t>Bi-State Development Agency of the Missouri-Illinois Metropolitan District, dba: St. Louis Metro</t>
  </si>
  <si>
    <t>Saint Louis</t>
  </si>
  <si>
    <t>MO</t>
  </si>
  <si>
    <t>The Greater Cleveland Regional Transit Authority</t>
  </si>
  <si>
    <t>Cleveland</t>
  </si>
  <si>
    <t>OH</t>
  </si>
  <si>
    <t>Transportation District Commission of Hampton Roads, dba: Hampton Roads Transit</t>
  </si>
  <si>
    <t>Hampton</t>
  </si>
  <si>
    <t>VA</t>
  </si>
  <si>
    <t>City of Charlotte North Carolina, dba: Charlotte Area Transit System</t>
  </si>
  <si>
    <t>Charlotte</t>
  </si>
  <si>
    <t>NC</t>
  </si>
  <si>
    <t>Central Puget Sound Regional Transit Authority, dba: Sound Transit</t>
  </si>
  <si>
    <t>Seattle</t>
  </si>
  <si>
    <t>WA</t>
  </si>
  <si>
    <t>Niagara Frontier Transportation Authority</t>
  </si>
  <si>
    <t>Buffalo</t>
  </si>
  <si>
    <t>Sacramento Regional Transit District, dba: Sacramento RT</t>
  </si>
  <si>
    <t>Sacramento</t>
  </si>
  <si>
    <t>Fort Worth Transportation Authority, dba: Trinity Metro</t>
  </si>
  <si>
    <t>Fort Worth</t>
  </si>
  <si>
    <t>Port Authority Trans-Hudson Corporation</t>
  </si>
  <si>
    <t>North County Transit District</t>
  </si>
  <si>
    <t>Oceanside</t>
  </si>
  <si>
    <t>Southern California Regional Rail Authority, dba: Metrolink</t>
  </si>
  <si>
    <t>Peninsula Corridor Joint Powers Board, dba: Caltrain</t>
  </si>
  <si>
    <t>San Carlos</t>
  </si>
  <si>
    <t>Virginia Railway Express</t>
  </si>
  <si>
    <t>Alexandria</t>
  </si>
  <si>
    <t>Port Authority Transit Corporation</t>
  </si>
  <si>
    <t>Lindenwold</t>
  </si>
  <si>
    <t>Northern Indiana Commuter Transportation District</t>
  </si>
  <si>
    <t>Chesterton</t>
  </si>
  <si>
    <t>IN</t>
  </si>
  <si>
    <t>South Florida Regional Transportation Authority, dba: TRI-Rail</t>
  </si>
  <si>
    <t>Pompano Beach</t>
  </si>
  <si>
    <t>Rio Metro Regional Transit District</t>
  </si>
  <si>
    <t>Albuquerque</t>
  </si>
  <si>
    <t>NM</t>
  </si>
  <si>
    <t>Alternativa de Transporte Integrado -ATI</t>
  </si>
  <si>
    <t>San Juan</t>
  </si>
  <si>
    <t>PR</t>
  </si>
  <si>
    <t>Regional Transportation Authority</t>
  </si>
  <si>
    <t>Madison</t>
  </si>
  <si>
    <t>TN</t>
  </si>
  <si>
    <t>Staten Island Rapid Transit Operating Authority, dba: MTA Staten Island Railway</t>
  </si>
  <si>
    <t>Staten Island</t>
  </si>
  <si>
    <t>Connecticut Department of Transportation</t>
  </si>
  <si>
    <t>Newington</t>
  </si>
  <si>
    <t>CT</t>
  </si>
  <si>
    <t>Valley Metro Rail, Inc.</t>
  </si>
  <si>
    <t>Phoenix</t>
  </si>
  <si>
    <t>AZ</t>
  </si>
  <si>
    <t>Altamont Corridor Express</t>
  </si>
  <si>
    <t>Stockton</t>
  </si>
  <si>
    <t>Central Florida Commuter Rail, dba: SunRail</t>
  </si>
  <si>
    <t>Tallahassee</t>
  </si>
  <si>
    <t>Northern New England Passenger Rail Authority</t>
  </si>
  <si>
    <t>ME</t>
  </si>
  <si>
    <t>Pennsylvania Department of Transportation</t>
  </si>
  <si>
    <t>Harrisburg</t>
  </si>
  <si>
    <t>Sonoma-Marin Area Rail Transit District</t>
  </si>
  <si>
    <t>Petaluma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</si>
  <si>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</si>
  <si>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</si>
  <si>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</si>
  <si>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</si>
  <si>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</si>
  <si>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</si>
  <si>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</si>
  <si>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</si>
  <si>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</si>
  <si>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</si>
  <si>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</si>
  <si>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</si>
  <si>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</si>
  <si>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</si>
  <si>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</si>
  <si>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</si>
  <si>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</si>
  <si>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</si>
  <si>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</si>
  <si>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</si>
  <si>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</si>
  <si>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</si>
  <si>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</si>
  <si>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</si>
  <si>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</si>
  <si>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</si>
  <si>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</si>
  <si>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</si>
  <si>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</si>
  <si>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</si>
  <si>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</si>
  <si>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</si>
  <si>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</si>
  <si>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</si>
  <si>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</si>
  <si>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</si>
  <si>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</si>
  <si>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</si>
  <si>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</si>
  <si>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</si>
  <si>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</si>
  <si>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</si>
  <si>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</si>
  <si>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</si>
  <si>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</si>
  <si>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</si>
  <si>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</si>
  <si>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</si>
  <si>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</si>
  <si>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</si>
  <si>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</si>
  <si>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</si>
  <si>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</si>
  <si>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</si>
  <si>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</si>
  <si>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</si>
  <si>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</si>
  <si>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</si>
  <si>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</si>
  <si>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</si>
  <si>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</si>
  <si>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</si>
  <si>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</si>
  <si>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</si>
  <si>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</si>
  <si>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Alabama</t>
  </si>
  <si>
    <t>AL</t>
  </si>
  <si>
    <t>subregion1</t>
  </si>
  <si>
    <t>Alaska</t>
  </si>
  <si>
    <t>AK</t>
  </si>
  <si>
    <t>subregion2</t>
  </si>
  <si>
    <t>Arizona</t>
  </si>
  <si>
    <t>subregion3</t>
  </si>
  <si>
    <t>Arkansas</t>
  </si>
  <si>
    <t>AR</t>
  </si>
  <si>
    <t>subregion4</t>
  </si>
  <si>
    <t>California</t>
  </si>
  <si>
    <t>subregion5</t>
  </si>
  <si>
    <t>Colorado</t>
  </si>
  <si>
    <t>subregion6</t>
  </si>
  <si>
    <t>Connecticut</t>
  </si>
  <si>
    <t>subregion7</t>
  </si>
  <si>
    <t>Delaware</t>
  </si>
  <si>
    <t>DE</t>
  </si>
  <si>
    <t>subregion8</t>
  </si>
  <si>
    <t>NA</t>
  </si>
  <si>
    <t>Florida</t>
  </si>
  <si>
    <t>subregion9</t>
  </si>
  <si>
    <t>Georgia</t>
  </si>
  <si>
    <t>subregion10</t>
  </si>
  <si>
    <t>Hawaii</t>
  </si>
  <si>
    <t>HI</t>
  </si>
  <si>
    <t>subregion11</t>
  </si>
  <si>
    <t>Idaho</t>
  </si>
  <si>
    <t>ID</t>
  </si>
  <si>
    <t>subregion12</t>
  </si>
  <si>
    <t>Illinois</t>
  </si>
  <si>
    <t>subregion13</t>
  </si>
  <si>
    <t>Indiana</t>
  </si>
  <si>
    <t>subregion14</t>
  </si>
  <si>
    <t>Iowa</t>
  </si>
  <si>
    <t>IA</t>
  </si>
  <si>
    <t>subregion15</t>
  </si>
  <si>
    <t>Kansas</t>
  </si>
  <si>
    <t>KS</t>
  </si>
  <si>
    <t>subregion16</t>
  </si>
  <si>
    <t>Kentucky</t>
  </si>
  <si>
    <t>KY</t>
  </si>
  <si>
    <t>subregion17</t>
  </si>
  <si>
    <t>Louisiana</t>
  </si>
  <si>
    <t>LA</t>
  </si>
  <si>
    <t>subregion18</t>
  </si>
  <si>
    <t>Maine</t>
  </si>
  <si>
    <t>subregion19</t>
  </si>
  <si>
    <t>Maryland</t>
  </si>
  <si>
    <t>subregion20</t>
  </si>
  <si>
    <t>Massachusetts</t>
  </si>
  <si>
    <t>subregion21</t>
  </si>
  <si>
    <t>Michigan</t>
  </si>
  <si>
    <t>MI</t>
  </si>
  <si>
    <t>subregion22</t>
  </si>
  <si>
    <t>Minnesota</t>
  </si>
  <si>
    <t>subregion23</t>
  </si>
  <si>
    <t>Mississippi</t>
  </si>
  <si>
    <t>MS</t>
  </si>
  <si>
    <t>subregion24</t>
  </si>
  <si>
    <t>Missouri</t>
  </si>
  <si>
    <t>subregion25</t>
  </si>
  <si>
    <t>Montana</t>
  </si>
  <si>
    <t>MT</t>
  </si>
  <si>
    <t>subregion26</t>
  </si>
  <si>
    <t>Nebraska</t>
  </si>
  <si>
    <t>NE</t>
  </si>
  <si>
    <t>subregion27</t>
  </si>
  <si>
    <t>Nevada</t>
  </si>
  <si>
    <t>NV</t>
  </si>
  <si>
    <t>subregion28</t>
  </si>
  <si>
    <t>New Hampshire</t>
  </si>
  <si>
    <t>NH</t>
  </si>
  <si>
    <t>subregion29</t>
  </si>
  <si>
    <t>New Jersey</t>
  </si>
  <si>
    <t>subregion30</t>
  </si>
  <si>
    <t>New Mexico</t>
  </si>
  <si>
    <t>subregion31</t>
  </si>
  <si>
    <t>subregion32</t>
  </si>
  <si>
    <t>North Carolina</t>
  </si>
  <si>
    <t>subregion33</t>
  </si>
  <si>
    <t>North Dakota</t>
  </si>
  <si>
    <t>ND</t>
  </si>
  <si>
    <t>subregion34</t>
  </si>
  <si>
    <t>Ohio</t>
  </si>
  <si>
    <t>subregion35</t>
  </si>
  <si>
    <t>Oklahoma</t>
  </si>
  <si>
    <t>OK</t>
  </si>
  <si>
    <t>subregion36</t>
  </si>
  <si>
    <t>Oregon</t>
  </si>
  <si>
    <t>subregion37</t>
  </si>
  <si>
    <t>Pennsylvania</t>
  </si>
  <si>
    <t>subregion38</t>
  </si>
  <si>
    <t>Rhode Island</t>
  </si>
  <si>
    <t>RI</t>
  </si>
  <si>
    <t>subregion39</t>
  </si>
  <si>
    <t>South Carolina</t>
  </si>
  <si>
    <t>SC</t>
  </si>
  <si>
    <t>subregion40</t>
  </si>
  <si>
    <t>South Dakota</t>
  </si>
  <si>
    <t>SD</t>
  </si>
  <si>
    <t>subregion41</t>
  </si>
  <si>
    <t>Tennessee</t>
  </si>
  <si>
    <t>subregion42</t>
  </si>
  <si>
    <t>Texas</t>
  </si>
  <si>
    <t>subregion43</t>
  </si>
  <si>
    <t>Utah</t>
  </si>
  <si>
    <t>subregion44</t>
  </si>
  <si>
    <t>Vermont</t>
  </si>
  <si>
    <t>VT</t>
  </si>
  <si>
    <t>subregion45</t>
  </si>
  <si>
    <t>Virginia</t>
  </si>
  <si>
    <t>subregion46</t>
  </si>
  <si>
    <t>subregion47</t>
  </si>
  <si>
    <t>West Virginia</t>
  </si>
  <si>
    <t>WV</t>
  </si>
  <si>
    <t>subregion48</t>
  </si>
  <si>
    <t>Wisconsin</t>
  </si>
  <si>
    <t>WI</t>
  </si>
  <si>
    <t>subregion49</t>
  </si>
  <si>
    <t>Wyoming</t>
  </si>
  <si>
    <t>WY</t>
  </si>
  <si>
    <t>subregion50</t>
  </si>
  <si>
    <t>totals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</si>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</sst>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  <numFmt numFmtId="172" formatCode="_(* #,##0.0_);_(* \(#,##0.0\);_(* &quot;-&quot;??_);_(@_)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/>
      <bottom/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1" fillId="0" borderId="0"/>
  </cellStyleXfs>
  <cellXfs count="8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41" fillId="30" borderId="0" xfId="0" applyFont="1" applyFill="1" applyAlignment="1">
      <alignment wrapText="1"/>
    </xf>
    <xf numFmtId="3" fontId="41" fillId="31" borderId="0" xfId="0" applyNumberFormat="1" applyFont="1" applyFill="1" applyAlignment="1">
      <alignment wrapText="1"/>
    </xf>
    <xf numFmtId="0" fontId="41" fillId="31" borderId="0" xfId="0" applyFont="1" applyFill="1" applyAlignment="1">
      <alignment wrapText="1"/>
    </xf>
    <xf numFmtId="168" fontId="41" fillId="30" borderId="0" xfId="154" applyNumberFormat="1" applyFont="1" applyFill="1" applyBorder="1" applyAlignment="1">
      <alignment wrapText="1"/>
    </xf>
    <xf numFmtId="37" fontId="41" fillId="30" borderId="0" xfId="154" applyNumberFormat="1" applyFont="1" applyFill="1" applyBorder="1" applyAlignment="1">
      <alignment wrapText="1"/>
    </xf>
    <xf numFmtId="37" fontId="41" fillId="31" borderId="0" xfId="154" applyNumberFormat="1" applyFont="1" applyFill="1" applyBorder="1" applyAlignment="1">
      <alignment wrapText="1"/>
    </xf>
    <xf numFmtId="3" fontId="41" fillId="30" borderId="0" xfId="0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31" borderId="0" xfId="154" applyNumberFormat="1" applyFont="1" applyFill="1"/>
    <xf numFmtId="43" fontId="42" fillId="0" borderId="0" xfId="154" applyFont="1"/>
    <xf numFmtId="37" fontId="42" fillId="31" borderId="0" xfId="154" applyNumberFormat="1" applyFont="1" applyFill="1"/>
    <xf numFmtId="37" fontId="42" fillId="0" borderId="0" xfId="154" applyNumberFormat="1" applyFont="1" applyBorder="1"/>
    <xf numFmtId="169" fontId="42" fillId="0" borderId="0" xfId="0" applyNumberFormat="1" applyFont="1"/>
    <xf numFmtId="3" fontId="0" fillId="31" borderId="0" xfId="0" applyNumberFormat="1" applyFill="1"/>
    <xf numFmtId="0" fontId="0" fillId="31" borderId="0" xfId="0" applyFill="1"/>
    <xf numFmtId="0" fontId="41" fillId="32" borderId="0" xfId="77" applyFont="1" applyFill="1"/>
    <xf numFmtId="0" fontId="41" fillId="32" borderId="0" xfId="77" applyFont="1" applyFill="1" applyAlignment="1">
      <alignment horizontal="left" wrapText="1"/>
    </xf>
    <xf numFmtId="170" fontId="41" fillId="32" borderId="0" xfId="77" applyNumberFormat="1" applyFont="1" applyFill="1" applyAlignment="1">
      <alignment horizontal="left" wrapText="1"/>
    </xf>
    <xf numFmtId="171" fontId="41" fillId="32" borderId="0" xfId="77" applyNumberFormat="1" applyFont="1" applyFill="1" applyAlignment="1">
      <alignment horizontal="left" wrapText="1"/>
    </xf>
    <xf numFmtId="0" fontId="41" fillId="32" borderId="0" xfId="77" applyFont="1" applyFill="1" applyAlignment="1">
      <alignment wrapText="1"/>
    </xf>
    <xf numFmtId="3" fontId="41" fillId="32" borderId="0" xfId="77" applyNumberFormat="1" applyFont="1" applyFill="1" applyAlignment="1">
      <alignment wrapText="1"/>
    </xf>
    <xf numFmtId="3" fontId="43" fillId="4" borderId="19" xfId="77" applyNumberFormat="1" applyFont="1" applyFill="1" applyBorder="1" applyAlignment="1">
      <alignment wrapText="1"/>
    </xf>
    <xf numFmtId="3" fontId="43" fillId="4" borderId="0" xfId="77" applyNumberFormat="1" applyFont="1" applyFill="1" applyAlignment="1">
      <alignment wrapText="1"/>
    </xf>
    <xf numFmtId="0" fontId="41" fillId="32" borderId="19" xfId="77" applyFont="1" applyFill="1" applyBorder="1" applyAlignment="1">
      <alignment wrapText="1"/>
    </xf>
    <xf numFmtId="2" fontId="41" fillId="32" borderId="0" xfId="77" applyNumberFormat="1" applyFont="1" applyFill="1" applyAlignment="1">
      <alignment wrapText="1"/>
    </xf>
    <xf numFmtId="0" fontId="44" fillId="0" borderId="0" xfId="77" applyFont="1"/>
    <xf numFmtId="0" fontId="44" fillId="0" borderId="0" xfId="77" applyFont="1" applyAlignment="1">
      <alignment horizontal="left"/>
    </xf>
    <xf numFmtId="170" fontId="44" fillId="0" borderId="0" xfId="77" quotePrefix="1" applyNumberFormat="1" applyFont="1" applyAlignment="1">
      <alignment horizontal="left"/>
    </xf>
    <xf numFmtId="171" fontId="44" fillId="0" borderId="0" xfId="77" quotePrefix="1" applyNumberFormat="1" applyFont="1" applyAlignment="1">
      <alignment horizontal="left"/>
    </xf>
    <xf numFmtId="3" fontId="44" fillId="0" borderId="0" xfId="77" applyNumberFormat="1" applyFont="1" applyAlignment="1">
      <alignment horizontal="right" wrapText="1"/>
    </xf>
    <xf numFmtId="3" fontId="44" fillId="0" borderId="0" xfId="77" applyNumberFormat="1" applyFont="1" applyAlignment="1">
      <alignment horizontal="right"/>
    </xf>
    <xf numFmtId="168" fontId="44" fillId="0" borderId="0" xfId="156" applyNumberFormat="1" applyFont="1"/>
    <xf numFmtId="169" fontId="44" fillId="0" borderId="0" xfId="156" applyNumberFormat="1" applyFont="1"/>
    <xf numFmtId="3" fontId="44" fillId="0" borderId="0" xfId="156" applyNumberFormat="1" applyFont="1" applyAlignment="1">
      <alignment horizontal="right"/>
    </xf>
    <xf numFmtId="3" fontId="44" fillId="0" borderId="0" xfId="77" applyNumberFormat="1" applyFont="1"/>
    <xf numFmtId="3" fontId="44" fillId="0" borderId="19" xfId="77" applyNumberFormat="1" applyFont="1" applyBorder="1"/>
    <xf numFmtId="0" fontId="44" fillId="0" borderId="19" xfId="77" applyFont="1" applyBorder="1"/>
    <xf numFmtId="2" fontId="44" fillId="0" borderId="0" xfId="77" applyNumberFormat="1" applyFont="1"/>
    <xf numFmtId="3" fontId="0" fillId="0" borderId="0" xfId="0" applyNumberFormat="1"/>
    <xf numFmtId="9" fontId="0" fillId="0" borderId="0" xfId="155" applyFont="1"/>
    <xf numFmtId="0" fontId="1" fillId="31" borderId="0" xfId="0" applyFont="1" applyFill="1"/>
    <xf numFmtId="0" fontId="1" fillId="33" borderId="0" xfId="0" applyFont="1" applyFill="1"/>
    <xf numFmtId="0" fontId="0" fillId="33" borderId="0" xfId="0" applyFill="1"/>
    <xf numFmtId="0" fontId="1" fillId="34" borderId="0" xfId="0" applyFont="1" applyFill="1"/>
    <xf numFmtId="0" fontId="0" fillId="34" borderId="0" xfId="0" applyFill="1"/>
    <xf numFmtId="168" fontId="0" fillId="0" borderId="0" xfId="154" applyNumberFormat="1" applyFont="1"/>
    <xf numFmtId="0" fontId="45" fillId="0" borderId="0" xfId="0" applyFont="1" applyAlignment="1">
      <alignment vertical="center"/>
    </xf>
    <xf numFmtId="0" fontId="1" fillId="35" borderId="0" xfId="0" applyFont="1" applyFill="1"/>
    <xf numFmtId="0" fontId="46" fillId="0" borderId="0" xfId="0" applyFont="1"/>
    <xf numFmtId="172" fontId="0" fillId="35" borderId="0" xfId="154" applyNumberFormat="1" applyFont="1" applyFill="1"/>
    <xf numFmtId="168" fontId="0" fillId="35" borderId="0" xfId="154" applyNumberFormat="1" applyFont="1" applyFill="1"/>
    <xf numFmtId="0" fontId="0" fillId="35" borderId="0" xfId="0" applyFill="1"/>
    <xf numFmtId="172" fontId="1" fillId="2" borderId="0" xfId="154" applyNumberFormat="1" applyFont="1" applyFill="1"/>
    <xf numFmtId="168" fontId="1" fillId="2" borderId="0" xfId="154" applyNumberFormat="1" applyFont="1" applyFill="1"/>
    <xf numFmtId="168" fontId="3" fillId="2" borderId="0" xfId="154" applyNumberFormat="1" applyFont="1" applyFill="1"/>
    <xf numFmtId="11" fontId="1" fillId="2" borderId="0" xfId="0" applyNumberFormat="1" applyFont="1" applyFill="1"/>
    <xf numFmtId="0" fontId="0" fillId="2" borderId="0" xfId="0" applyFill="1"/>
    <xf numFmtId="43" fontId="0" fillId="0" borderId="0" xfId="154" applyFont="1"/>
    <xf numFmtId="14" fontId="0" fillId="0" borderId="0" xfId="0" applyNumberFormat="1"/>
  </cellXfs>
  <cellStyles count="157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2 3" xfId="156" xr:uid="{F51FC19E-4EAF-4071-9F29-F9F4A72863A2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pta.com/research-technical-resources/transit-statistics/ntd-data-tables/" TargetMode="External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"/>
  <sheetViews>
    <sheetView topLeftCell="A28" workbookViewId="0">
      <selection activeCell="B37" sqref="B37"/>
    </sheetView>
  </sheetViews>
  <sheetFormatPr defaultRowHeight="15"/>
  <cols>
    <col min="1" max="1" width="11.5703125" customWidth="1"/>
    <col min="2" max="2" width="85.140625" customWidth="1"/>
  </cols>
  <sheetData>
    <row r="1" spans="1:3">
      <c r="A1" s="1" t="s">
        <v>0</v>
      </c>
      <c r="B1" t="s">
        <v>397</v>
      </c>
      <c r="C1" s="81">
        <v>45313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115</v>
      </c>
    </row>
    <row r="18" spans="2:2">
      <c r="B18" t="s">
        <v>64</v>
      </c>
    </row>
    <row r="19" spans="2:2">
      <c r="B19" s="2">
        <v>2016</v>
      </c>
    </row>
    <row r="20" spans="2:2">
      <c r="B20" t="s">
        <v>73</v>
      </c>
    </row>
    <row r="21" spans="2:2">
      <c r="B21" t="s">
        <v>66</v>
      </c>
    </row>
    <row r="22" spans="2:2">
      <c r="B22" t="s">
        <v>65</v>
      </c>
    </row>
    <row r="23" spans="2:2">
      <c r="B23" s="13" t="s">
        <v>67</v>
      </c>
    </row>
    <row r="24" spans="2:2">
      <c r="B24" s="13" t="s">
        <v>68</v>
      </c>
    </row>
    <row r="25" spans="2:2">
      <c r="B25" s="13" t="s">
        <v>69</v>
      </c>
    </row>
    <row r="26" spans="2:2">
      <c r="B26" s="13" t="s">
        <v>70</v>
      </c>
    </row>
    <row r="27" spans="2:2">
      <c r="B27" s="13" t="s">
        <v>71</v>
      </c>
    </row>
    <row r="28" spans="2:2">
      <c r="B28" s="13" t="s">
        <v>72</v>
      </c>
    </row>
    <row r="29" spans="2:2">
      <c r="B29" s="13"/>
    </row>
    <row r="30" spans="2:2">
      <c r="B30" s="15" t="s">
        <v>80</v>
      </c>
    </row>
    <row r="31" spans="2:2">
      <c r="B31" t="s">
        <v>81</v>
      </c>
    </row>
    <row r="32" spans="2:2">
      <c r="B32" s="2">
        <v>2013</v>
      </c>
    </row>
    <row r="33" spans="1:2">
      <c r="B33" t="s">
        <v>82</v>
      </c>
    </row>
    <row r="34" spans="1:2">
      <c r="B34" t="s">
        <v>83</v>
      </c>
    </row>
    <row r="35" spans="1:2">
      <c r="B35" t="s">
        <v>84</v>
      </c>
    </row>
    <row r="37" spans="1:2">
      <c r="B37" s="4" t="s">
        <v>116</v>
      </c>
    </row>
    <row r="38" spans="1:2">
      <c r="B38" t="s">
        <v>117</v>
      </c>
    </row>
    <row r="39" spans="1:2">
      <c r="B39" t="s">
        <v>118</v>
      </c>
    </row>
    <row r="40" spans="1:2">
      <c r="B40">
        <v>2020</v>
      </c>
    </row>
    <row r="41" spans="1:2">
      <c r="B41" s="3" t="s">
        <v>119</v>
      </c>
    </row>
    <row r="44" spans="1:2">
      <c r="A44" s="1" t="s">
        <v>18</v>
      </c>
    </row>
    <row r="45" spans="1:2">
      <c r="A45" t="s">
        <v>85</v>
      </c>
    </row>
    <row r="46" spans="1:2">
      <c r="A46" t="s">
        <v>86</v>
      </c>
    </row>
    <row r="48" spans="1:2">
      <c r="A48" t="s">
        <v>87</v>
      </c>
    </row>
    <row r="49" spans="1:1">
      <c r="A49" t="s">
        <v>108</v>
      </c>
    </row>
    <row r="50" spans="1:1">
      <c r="A50" t="s">
        <v>109</v>
      </c>
    </row>
    <row r="52" spans="1:1">
      <c r="A52" t="s">
        <v>104</v>
      </c>
    </row>
    <row r="53" spans="1:1">
      <c r="A53" t="s">
        <v>105</v>
      </c>
    </row>
    <row r="54" spans="1:1">
      <c r="A54" t="s">
        <v>106</v>
      </c>
    </row>
    <row r="55" spans="1:1">
      <c r="A55" t="s">
        <v>107</v>
      </c>
    </row>
    <row r="57" spans="1:1">
      <c r="A57" t="s">
        <v>74</v>
      </c>
    </row>
    <row r="58" spans="1:1">
      <c r="A58" t="s">
        <v>75</v>
      </c>
    </row>
    <row r="59" spans="1:1">
      <c r="A59" t="s">
        <v>76</v>
      </c>
    </row>
    <row r="60" spans="1:1">
      <c r="A60" t="s">
        <v>77</v>
      </c>
    </row>
    <row r="62" spans="1:1">
      <c r="A62" t="s">
        <v>112</v>
      </c>
    </row>
    <row r="63" spans="1:1">
      <c r="A63" t="s">
        <v>113</v>
      </c>
    </row>
    <row r="65" spans="1:1">
      <c r="A65" t="s">
        <v>78</v>
      </c>
    </row>
    <row r="66" spans="1:1">
      <c r="A66" t="s">
        <v>79</v>
      </c>
    </row>
  </sheetData>
  <hyperlinks>
    <hyperlink ref="B7" r:id="rId1" xr:uid="{00000000-0004-0000-0000-000000000000}"/>
    <hyperlink ref="B14" r:id="rId2" xr:uid="{00000000-0004-0000-0000-000001000000}"/>
    <hyperlink ref="B41" r:id="rId3" xr:uid="{3989E21F-8D19-4BF1-AA7C-40A548451F94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RowHeight="15"/>
  <cols>
    <col min="1" max="1" width="73.5703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114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88</v>
      </c>
      <c r="B40" s="6">
        <v>2967</v>
      </c>
    </row>
    <row r="41" spans="1:3">
      <c r="A41" t="s">
        <v>89</v>
      </c>
      <c r="B41" s="6">
        <v>100</v>
      </c>
    </row>
    <row r="42" spans="1:3">
      <c r="A42" t="s">
        <v>94</v>
      </c>
      <c r="B42" s="6">
        <v>27876</v>
      </c>
      <c r="C42" t="s">
        <v>101</v>
      </c>
    </row>
    <row r="43" spans="1:3">
      <c r="A43" t="s">
        <v>95</v>
      </c>
      <c r="B43" s="6">
        <v>4151</v>
      </c>
      <c r="C43" t="s">
        <v>102</v>
      </c>
    </row>
    <row r="44" spans="1:3">
      <c r="B44" s="6"/>
      <c r="C44" t="s">
        <v>103</v>
      </c>
    </row>
    <row r="45" spans="1:3">
      <c r="A45" t="s">
        <v>90</v>
      </c>
      <c r="B45" s="6">
        <v>6614973</v>
      </c>
    </row>
    <row r="46" spans="1:3">
      <c r="A46" t="s">
        <v>91</v>
      </c>
      <c r="B46" s="6">
        <v>5727512</v>
      </c>
    </row>
    <row r="47" spans="1:3">
      <c r="A47" t="s">
        <v>96</v>
      </c>
      <c r="B47" s="6">
        <v>44777151</v>
      </c>
    </row>
    <row r="48" spans="1:3">
      <c r="A48" t="s">
        <v>97</v>
      </c>
      <c r="B48" s="6">
        <v>12172542</v>
      </c>
    </row>
    <row r="49" spans="1:2">
      <c r="B49" s="6"/>
    </row>
    <row r="50" spans="1:2">
      <c r="A50" t="s">
        <v>92</v>
      </c>
      <c r="B50" s="6">
        <f>B45/B40</f>
        <v>2229.5156723963601</v>
      </c>
    </row>
    <row r="51" spans="1:2">
      <c r="A51" t="s">
        <v>93</v>
      </c>
      <c r="B51" s="6">
        <f>B46/B41</f>
        <v>57275.12</v>
      </c>
    </row>
    <row r="52" spans="1:2">
      <c r="A52" t="s">
        <v>98</v>
      </c>
      <c r="B52" s="6">
        <f t="shared" ref="B52:B53" si="1">B47/B42</f>
        <v>1606.2975678002583</v>
      </c>
    </row>
    <row r="53" spans="1:2">
      <c r="A53" t="s">
        <v>99</v>
      </c>
      <c r="B53" s="6">
        <f t="shared" si="1"/>
        <v>2932.4360395085523</v>
      </c>
    </row>
    <row r="54" spans="1:2">
      <c r="B54" s="6"/>
    </row>
    <row r="55" spans="1:2">
      <c r="A55" t="s">
        <v>100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947A-6C1C-43CC-935A-F2AA06F299CA}">
  <dimension ref="A1:AX71"/>
  <sheetViews>
    <sheetView workbookViewId="0">
      <selection activeCell="N71" sqref="N71"/>
    </sheetView>
  </sheetViews>
  <sheetFormatPr defaultRowHeight="15"/>
  <cols>
    <col min="14" max="14" width="9.140625" style="37"/>
    <col min="15" max="23" width="0" hidden="1" customWidth="1"/>
    <col min="24" max="24" width="11.42578125" style="37" customWidth="1"/>
    <col min="25" max="45" width="0" hidden="1" customWidth="1"/>
    <col min="46" max="46" width="13.5703125" style="37" customWidth="1"/>
  </cols>
  <sheetData>
    <row r="1" spans="1:50" ht="79.5">
      <c r="A1" s="17" t="s">
        <v>120</v>
      </c>
      <c r="B1" s="17" t="s">
        <v>121</v>
      </c>
      <c r="C1" s="17" t="s">
        <v>122</v>
      </c>
      <c r="D1" s="17" t="s">
        <v>123</v>
      </c>
      <c r="E1" s="17" t="s">
        <v>124</v>
      </c>
      <c r="F1" s="17" t="s">
        <v>125</v>
      </c>
      <c r="G1" s="17" t="s">
        <v>126</v>
      </c>
      <c r="H1" s="17" t="s">
        <v>127</v>
      </c>
      <c r="I1" s="17" t="s">
        <v>128</v>
      </c>
      <c r="J1" s="17" t="s">
        <v>129</v>
      </c>
      <c r="K1" s="17" t="s">
        <v>130</v>
      </c>
      <c r="L1" s="17" t="s">
        <v>131</v>
      </c>
      <c r="M1" s="17" t="s">
        <v>132</v>
      </c>
      <c r="N1" s="18" t="s">
        <v>133</v>
      </c>
      <c r="O1" s="17" t="s">
        <v>134</v>
      </c>
      <c r="P1" s="17" t="s">
        <v>135</v>
      </c>
      <c r="Q1" s="17" t="s">
        <v>136</v>
      </c>
      <c r="R1" s="17" t="s">
        <v>137</v>
      </c>
      <c r="S1" s="17" t="s">
        <v>138</v>
      </c>
      <c r="T1" s="17" t="s">
        <v>139</v>
      </c>
      <c r="U1" s="17" t="s">
        <v>140</v>
      </c>
      <c r="V1" s="17" t="s">
        <v>141</v>
      </c>
      <c r="W1" s="17" t="s">
        <v>142</v>
      </c>
      <c r="X1" s="19" t="s">
        <v>143</v>
      </c>
      <c r="Y1" s="17" t="s">
        <v>144</v>
      </c>
      <c r="Z1" s="17" t="s">
        <v>145</v>
      </c>
      <c r="AA1" s="17" t="s">
        <v>146</v>
      </c>
      <c r="AB1" s="17" t="s">
        <v>147</v>
      </c>
      <c r="AC1" s="20" t="s">
        <v>148</v>
      </c>
      <c r="AD1" s="21" t="s">
        <v>149</v>
      </c>
      <c r="AE1" s="20" t="s">
        <v>150</v>
      </c>
      <c r="AF1" s="21" t="s">
        <v>151</v>
      </c>
      <c r="AG1" s="20" t="s">
        <v>152</v>
      </c>
      <c r="AH1" s="21" t="s">
        <v>153</v>
      </c>
      <c r="AI1" s="20" t="s">
        <v>154</v>
      </c>
      <c r="AJ1" s="21" t="s">
        <v>155</v>
      </c>
      <c r="AK1" s="20" t="s">
        <v>156</v>
      </c>
      <c r="AL1" s="21" t="s">
        <v>157</v>
      </c>
      <c r="AM1" s="20" t="s">
        <v>158</v>
      </c>
      <c r="AN1" s="21" t="s">
        <v>159</v>
      </c>
      <c r="AO1" s="20" t="s">
        <v>160</v>
      </c>
      <c r="AP1" s="21" t="s">
        <v>161</v>
      </c>
      <c r="AQ1" s="20" t="s">
        <v>162</v>
      </c>
      <c r="AR1" s="21" t="s">
        <v>163</v>
      </c>
      <c r="AS1" s="20" t="s">
        <v>164</v>
      </c>
      <c r="AT1" s="22" t="s">
        <v>165</v>
      </c>
      <c r="AU1" s="23" t="s">
        <v>166</v>
      </c>
      <c r="AV1" s="24" t="s">
        <v>167</v>
      </c>
      <c r="AW1" s="23" t="s">
        <v>168</v>
      </c>
      <c r="AX1" s="17" t="s">
        <v>169</v>
      </c>
    </row>
    <row r="2" spans="1:50">
      <c r="A2" s="25" t="s">
        <v>170</v>
      </c>
      <c r="B2" s="25" t="s">
        <v>171</v>
      </c>
      <c r="C2" s="25" t="s">
        <v>172</v>
      </c>
      <c r="D2" s="26">
        <v>2008</v>
      </c>
      <c r="E2" s="27">
        <v>20008</v>
      </c>
      <c r="F2" s="25" t="s">
        <v>173</v>
      </c>
      <c r="G2" s="25" t="s">
        <v>174</v>
      </c>
      <c r="H2" s="28">
        <v>18351295</v>
      </c>
      <c r="I2" s="29">
        <v>10427</v>
      </c>
      <c r="J2" s="25" t="s">
        <v>175</v>
      </c>
      <c r="K2" s="25" t="s">
        <v>176</v>
      </c>
      <c r="L2" s="30">
        <v>5413</v>
      </c>
      <c r="M2" s="25"/>
      <c r="N2" s="31">
        <v>527</v>
      </c>
      <c r="O2" s="29"/>
      <c r="P2" s="32">
        <v>18.215599999999998</v>
      </c>
      <c r="Q2" s="29"/>
      <c r="R2" s="32">
        <v>4.2031999999999998</v>
      </c>
      <c r="S2" s="29"/>
      <c r="T2" s="32">
        <v>62.403700000000001</v>
      </c>
      <c r="U2" s="29"/>
      <c r="V2" s="28">
        <v>376401985</v>
      </c>
      <c r="W2" s="29"/>
      <c r="X2" s="33">
        <v>334949157</v>
      </c>
      <c r="Y2" s="29"/>
      <c r="Z2" s="28">
        <v>324782077</v>
      </c>
      <c r="AA2" s="29"/>
      <c r="AB2" s="28">
        <v>10167080</v>
      </c>
      <c r="AC2" s="29"/>
      <c r="AD2" s="28">
        <v>18782357</v>
      </c>
      <c r="AE2" s="29"/>
      <c r="AF2" s="28">
        <v>17829918</v>
      </c>
      <c r="AG2" s="29"/>
      <c r="AH2" s="28">
        <v>952439</v>
      </c>
      <c r="AI2" s="29"/>
      <c r="AJ2" s="28">
        <v>36770774</v>
      </c>
      <c r="AK2" s="29"/>
      <c r="AL2" s="28">
        <v>35625281</v>
      </c>
      <c r="AM2" s="29"/>
      <c r="AN2" s="28">
        <v>2060234</v>
      </c>
      <c r="AO2" s="29"/>
      <c r="AP2" s="34">
        <v>1955760</v>
      </c>
      <c r="AQ2" s="29"/>
      <c r="AR2" s="28">
        <v>1112653405</v>
      </c>
      <c r="AS2" s="29"/>
      <c r="AT2" s="33">
        <v>4676670633</v>
      </c>
      <c r="AU2" s="25"/>
      <c r="AV2" s="35">
        <v>493.68</v>
      </c>
      <c r="AW2" s="25" t="s">
        <v>177</v>
      </c>
      <c r="AX2" s="25" t="s">
        <v>178</v>
      </c>
    </row>
    <row r="3" spans="1:50">
      <c r="A3" s="25" t="s">
        <v>179</v>
      </c>
      <c r="B3" s="25" t="s">
        <v>180</v>
      </c>
      <c r="C3" s="25" t="s">
        <v>181</v>
      </c>
      <c r="D3" s="26">
        <v>2080</v>
      </c>
      <c r="E3" s="27">
        <v>20080</v>
      </c>
      <c r="F3" s="25" t="s">
        <v>182</v>
      </c>
      <c r="G3" s="25" t="s">
        <v>174</v>
      </c>
      <c r="H3" s="28">
        <v>18351295</v>
      </c>
      <c r="I3" s="29">
        <v>3646</v>
      </c>
      <c r="J3" s="25" t="s">
        <v>183</v>
      </c>
      <c r="K3" s="25" t="s">
        <v>184</v>
      </c>
      <c r="L3" s="30">
        <v>42</v>
      </c>
      <c r="M3" s="25"/>
      <c r="N3" s="31">
        <v>20</v>
      </c>
      <c r="O3" s="29"/>
      <c r="P3" s="32">
        <v>16.576499999999999</v>
      </c>
      <c r="Q3" s="29"/>
      <c r="R3" s="32">
        <v>3.7544</v>
      </c>
      <c r="S3" s="29"/>
      <c r="T3" s="32">
        <v>104.70910000000001</v>
      </c>
      <c r="U3" s="29"/>
      <c r="V3" s="28">
        <v>1809860</v>
      </c>
      <c r="W3" s="29"/>
      <c r="X3" s="33">
        <v>1929113</v>
      </c>
      <c r="Y3" s="29"/>
      <c r="Z3" s="28">
        <v>1893039</v>
      </c>
      <c r="AA3" s="29"/>
      <c r="AB3" s="28">
        <v>36074</v>
      </c>
      <c r="AC3" s="29"/>
      <c r="AD3" s="28">
        <v>115699</v>
      </c>
      <c r="AE3" s="29"/>
      <c r="AF3" s="28">
        <v>114200</v>
      </c>
      <c r="AG3" s="29"/>
      <c r="AH3" s="28">
        <v>1499</v>
      </c>
      <c r="AI3" s="29"/>
      <c r="AJ3" s="28">
        <v>1096779</v>
      </c>
      <c r="AK3" s="29"/>
      <c r="AL3" s="28">
        <v>1076347</v>
      </c>
      <c r="AM3" s="29"/>
      <c r="AN3" s="28">
        <v>64689</v>
      </c>
      <c r="AO3" s="29"/>
      <c r="AP3" s="34">
        <v>63804</v>
      </c>
      <c r="AQ3" s="29"/>
      <c r="AR3" s="28">
        <v>11957780</v>
      </c>
      <c r="AS3" s="29"/>
      <c r="AT3" s="33">
        <v>44894834</v>
      </c>
      <c r="AU3" s="25"/>
      <c r="AV3" s="35">
        <v>34.08</v>
      </c>
      <c r="AW3" s="25" t="s">
        <v>177</v>
      </c>
      <c r="AX3" s="25" t="s">
        <v>178</v>
      </c>
    </row>
    <row r="4" spans="1:50">
      <c r="A4" s="25" t="s">
        <v>179</v>
      </c>
      <c r="B4" s="25" t="s">
        <v>180</v>
      </c>
      <c r="C4" s="25" t="s">
        <v>181</v>
      </c>
      <c r="D4" s="26">
        <v>2080</v>
      </c>
      <c r="E4" s="27">
        <v>20080</v>
      </c>
      <c r="F4" s="25" t="s">
        <v>182</v>
      </c>
      <c r="G4" s="25" t="s">
        <v>174</v>
      </c>
      <c r="H4" s="28">
        <v>18351295</v>
      </c>
      <c r="I4" s="29">
        <v>3646</v>
      </c>
      <c r="J4" s="25" t="s">
        <v>183</v>
      </c>
      <c r="K4" s="25" t="s">
        <v>176</v>
      </c>
      <c r="L4" s="30">
        <v>15</v>
      </c>
      <c r="M4" s="25"/>
      <c r="N4" s="31">
        <v>15</v>
      </c>
      <c r="O4" s="29"/>
      <c r="P4" s="32">
        <v>9.3912999999999993</v>
      </c>
      <c r="Q4" s="29"/>
      <c r="R4" s="32">
        <v>2.2517</v>
      </c>
      <c r="S4" s="29"/>
      <c r="T4" s="32">
        <v>88.662099999999995</v>
      </c>
      <c r="U4" s="29"/>
      <c r="V4" s="28">
        <v>458806</v>
      </c>
      <c r="W4" s="29"/>
      <c r="X4" s="33">
        <v>481308</v>
      </c>
      <c r="Y4" s="29"/>
      <c r="Z4" s="28">
        <v>470004</v>
      </c>
      <c r="AA4" s="29"/>
      <c r="AB4" s="28">
        <v>11304</v>
      </c>
      <c r="AC4" s="29"/>
      <c r="AD4" s="28">
        <v>55608</v>
      </c>
      <c r="AE4" s="29"/>
      <c r="AF4" s="28">
        <v>50047</v>
      </c>
      <c r="AG4" s="29"/>
      <c r="AH4" s="28">
        <v>5561</v>
      </c>
      <c r="AI4" s="29"/>
      <c r="AJ4" s="28">
        <v>481308</v>
      </c>
      <c r="AK4" s="29"/>
      <c r="AL4" s="28">
        <v>470004</v>
      </c>
      <c r="AM4" s="29"/>
      <c r="AN4" s="28">
        <v>55608</v>
      </c>
      <c r="AO4" s="29"/>
      <c r="AP4" s="34">
        <v>50047</v>
      </c>
      <c r="AQ4" s="29"/>
      <c r="AR4" s="28">
        <v>4437270</v>
      </c>
      <c r="AS4" s="29"/>
      <c r="AT4" s="33">
        <v>9991369</v>
      </c>
      <c r="AU4" s="25"/>
      <c r="AV4" s="35">
        <v>12.42</v>
      </c>
      <c r="AW4" s="25" t="s">
        <v>177</v>
      </c>
      <c r="AX4" s="25" t="s">
        <v>178</v>
      </c>
    </row>
    <row r="5" spans="1:50">
      <c r="A5" s="25" t="s">
        <v>179</v>
      </c>
      <c r="B5" s="25" t="s">
        <v>180</v>
      </c>
      <c r="C5" s="25" t="s">
        <v>181</v>
      </c>
      <c r="D5" s="26">
        <v>2080</v>
      </c>
      <c r="E5" s="27">
        <v>20080</v>
      </c>
      <c r="F5" s="25" t="s">
        <v>182</v>
      </c>
      <c r="G5" s="25" t="s">
        <v>174</v>
      </c>
      <c r="H5" s="28">
        <v>18351295</v>
      </c>
      <c r="I5" s="29">
        <v>3646</v>
      </c>
      <c r="J5" s="25" t="s">
        <v>185</v>
      </c>
      <c r="K5" s="25" t="s">
        <v>176</v>
      </c>
      <c r="L5" s="30">
        <v>904</v>
      </c>
      <c r="M5" s="25"/>
      <c r="N5" s="31">
        <v>105</v>
      </c>
      <c r="O5" s="29"/>
      <c r="P5" s="32">
        <v>32.758000000000003</v>
      </c>
      <c r="Q5" s="29"/>
      <c r="R5" s="32">
        <v>22.010100000000001</v>
      </c>
      <c r="S5" s="29"/>
      <c r="T5" s="32">
        <v>40.014699999999998</v>
      </c>
      <c r="U5" s="29"/>
      <c r="V5" s="28">
        <v>54847772</v>
      </c>
      <c r="W5" s="29"/>
      <c r="X5" s="33">
        <v>57155030</v>
      </c>
      <c r="Y5" s="29"/>
      <c r="Z5" s="28">
        <v>54301350</v>
      </c>
      <c r="AA5" s="29"/>
      <c r="AB5" s="28">
        <v>2853680</v>
      </c>
      <c r="AC5" s="29"/>
      <c r="AD5" s="28">
        <v>1953118</v>
      </c>
      <c r="AE5" s="29"/>
      <c r="AF5" s="28">
        <v>1657653</v>
      </c>
      <c r="AG5" s="29"/>
      <c r="AH5" s="28">
        <v>295465</v>
      </c>
      <c r="AI5" s="29"/>
      <c r="AJ5" s="28">
        <v>8422625</v>
      </c>
      <c r="AK5" s="29"/>
      <c r="AL5" s="28">
        <v>7942892</v>
      </c>
      <c r="AM5" s="29"/>
      <c r="AN5" s="28">
        <v>287491</v>
      </c>
      <c r="AO5" s="29"/>
      <c r="AP5" s="34">
        <v>248272</v>
      </c>
      <c r="AQ5" s="29"/>
      <c r="AR5" s="28">
        <v>66330426</v>
      </c>
      <c r="AS5" s="29"/>
      <c r="AT5" s="33">
        <v>1459936301</v>
      </c>
      <c r="AU5" s="25"/>
      <c r="AV5" s="35">
        <v>920.4</v>
      </c>
      <c r="AW5" s="25" t="s">
        <v>177</v>
      </c>
      <c r="AX5" s="25" t="s">
        <v>178</v>
      </c>
    </row>
    <row r="6" spans="1:50">
      <c r="A6" s="25" t="s">
        <v>186</v>
      </c>
      <c r="B6" s="25" t="s">
        <v>187</v>
      </c>
      <c r="C6" s="25" t="s">
        <v>188</v>
      </c>
      <c r="D6" s="26">
        <v>9154</v>
      </c>
      <c r="E6" s="27">
        <v>90154</v>
      </c>
      <c r="F6" s="25" t="s">
        <v>189</v>
      </c>
      <c r="G6" s="25" t="s">
        <v>174</v>
      </c>
      <c r="H6" s="28">
        <v>12150996</v>
      </c>
      <c r="I6" s="29">
        <v>3482</v>
      </c>
      <c r="J6" s="25" t="s">
        <v>183</v>
      </c>
      <c r="K6" s="25" t="s">
        <v>176</v>
      </c>
      <c r="L6" s="30">
        <v>203</v>
      </c>
      <c r="M6" s="25"/>
      <c r="N6" s="31">
        <v>74</v>
      </c>
      <c r="O6" s="29"/>
      <c r="P6" s="32">
        <v>20.558</v>
      </c>
      <c r="Q6" s="29"/>
      <c r="R6" s="32">
        <v>7.5712999999999999</v>
      </c>
      <c r="S6" s="29"/>
      <c r="T6" s="32">
        <v>55.704000000000001</v>
      </c>
      <c r="U6" s="29"/>
      <c r="V6" s="28">
        <v>15592469</v>
      </c>
      <c r="W6" s="29"/>
      <c r="X6" s="33">
        <v>16090545</v>
      </c>
      <c r="Y6" s="29"/>
      <c r="Z6" s="28">
        <v>15536688</v>
      </c>
      <c r="AA6" s="29"/>
      <c r="AB6" s="28">
        <v>553857</v>
      </c>
      <c r="AC6" s="29"/>
      <c r="AD6" s="28">
        <v>792734</v>
      </c>
      <c r="AE6" s="29"/>
      <c r="AF6" s="28">
        <v>755749</v>
      </c>
      <c r="AG6" s="29"/>
      <c r="AH6" s="28">
        <v>36985</v>
      </c>
      <c r="AI6" s="29"/>
      <c r="AJ6" s="28">
        <v>6384468</v>
      </c>
      <c r="AK6" s="29"/>
      <c r="AL6" s="28">
        <v>6156417</v>
      </c>
      <c r="AM6" s="29"/>
      <c r="AN6" s="28">
        <v>309440</v>
      </c>
      <c r="AO6" s="29"/>
      <c r="AP6" s="34">
        <v>294220</v>
      </c>
      <c r="AQ6" s="29"/>
      <c r="AR6" s="28">
        <v>42098255</v>
      </c>
      <c r="AS6" s="29"/>
      <c r="AT6" s="33">
        <v>318737668</v>
      </c>
      <c r="AU6" s="25"/>
      <c r="AV6" s="35">
        <v>171.92</v>
      </c>
      <c r="AW6" s="25" t="s">
        <v>177</v>
      </c>
      <c r="AX6" s="25" t="s">
        <v>178</v>
      </c>
    </row>
    <row r="7" spans="1:50">
      <c r="A7" s="25" t="s">
        <v>186</v>
      </c>
      <c r="B7" s="25" t="s">
        <v>187</v>
      </c>
      <c r="C7" s="25" t="s">
        <v>188</v>
      </c>
      <c r="D7" s="26">
        <v>9154</v>
      </c>
      <c r="E7" s="27">
        <v>90154</v>
      </c>
      <c r="F7" s="25" t="s">
        <v>189</v>
      </c>
      <c r="G7" s="25" t="s">
        <v>174</v>
      </c>
      <c r="H7" s="28">
        <v>12150996</v>
      </c>
      <c r="I7" s="29">
        <v>3482</v>
      </c>
      <c r="J7" s="25" t="s">
        <v>175</v>
      </c>
      <c r="K7" s="25" t="s">
        <v>176</v>
      </c>
      <c r="L7" s="30">
        <v>68</v>
      </c>
      <c r="M7" s="25"/>
      <c r="N7" s="31">
        <v>13</v>
      </c>
      <c r="O7" s="29"/>
      <c r="P7" s="32">
        <v>21.8993</v>
      </c>
      <c r="Q7" s="29"/>
      <c r="R7" s="32">
        <v>4.8391999999999999</v>
      </c>
      <c r="S7" s="29"/>
      <c r="T7" s="32">
        <v>108.40730000000001</v>
      </c>
      <c r="U7" s="29"/>
      <c r="V7" s="28">
        <v>6821561</v>
      </c>
      <c r="W7" s="29"/>
      <c r="X7" s="33">
        <v>6973555</v>
      </c>
      <c r="Y7" s="29"/>
      <c r="Z7" s="28">
        <v>6801301</v>
      </c>
      <c r="AA7" s="29"/>
      <c r="AB7" s="28">
        <v>172254</v>
      </c>
      <c r="AC7" s="29"/>
      <c r="AD7" s="28">
        <v>327668</v>
      </c>
      <c r="AE7" s="29"/>
      <c r="AF7" s="28">
        <v>310572</v>
      </c>
      <c r="AG7" s="29"/>
      <c r="AH7" s="28">
        <v>17096</v>
      </c>
      <c r="AI7" s="29"/>
      <c r="AJ7" s="28">
        <v>1383514</v>
      </c>
      <c r="AK7" s="29"/>
      <c r="AL7" s="28">
        <v>1350454</v>
      </c>
      <c r="AM7" s="29"/>
      <c r="AN7" s="28">
        <v>66480</v>
      </c>
      <c r="AO7" s="29"/>
      <c r="AP7" s="34">
        <v>63158</v>
      </c>
      <c r="AQ7" s="29"/>
      <c r="AR7" s="28">
        <v>33668265</v>
      </c>
      <c r="AS7" s="29"/>
      <c r="AT7" s="33">
        <v>162927528</v>
      </c>
      <c r="AU7" s="25"/>
      <c r="AV7" s="35">
        <v>31.9</v>
      </c>
      <c r="AW7" s="25" t="s">
        <v>177</v>
      </c>
      <c r="AX7" s="25" t="s">
        <v>178</v>
      </c>
    </row>
    <row r="8" spans="1:50">
      <c r="A8" s="25" t="s">
        <v>190</v>
      </c>
      <c r="B8" s="25" t="s">
        <v>191</v>
      </c>
      <c r="C8" s="25" t="s">
        <v>192</v>
      </c>
      <c r="D8" s="26">
        <v>3030</v>
      </c>
      <c r="E8" s="27">
        <v>30030</v>
      </c>
      <c r="F8" s="25" t="s">
        <v>189</v>
      </c>
      <c r="G8" s="25" t="s">
        <v>174</v>
      </c>
      <c r="H8" s="28">
        <v>4586770</v>
      </c>
      <c r="I8" s="29">
        <v>3304</v>
      </c>
      <c r="J8" s="25" t="s">
        <v>175</v>
      </c>
      <c r="K8" s="25" t="s">
        <v>176</v>
      </c>
      <c r="L8" s="30">
        <v>998</v>
      </c>
      <c r="M8" s="25"/>
      <c r="N8" s="31">
        <v>129</v>
      </c>
      <c r="O8" s="29"/>
      <c r="P8" s="32">
        <v>23.3386</v>
      </c>
      <c r="Q8" s="29"/>
      <c r="R8" s="32">
        <v>5.6486999999999998</v>
      </c>
      <c r="S8" s="29"/>
      <c r="T8" s="32">
        <v>51.016399999999997</v>
      </c>
      <c r="U8" s="29"/>
      <c r="V8" s="28">
        <v>81860566</v>
      </c>
      <c r="W8" s="29"/>
      <c r="X8" s="33">
        <v>82234530</v>
      </c>
      <c r="Y8" s="29"/>
      <c r="Z8" s="28">
        <v>79847615</v>
      </c>
      <c r="AA8" s="29"/>
      <c r="AB8" s="28">
        <v>2386915</v>
      </c>
      <c r="AC8" s="29"/>
      <c r="AD8" s="28">
        <v>3524685</v>
      </c>
      <c r="AE8" s="29"/>
      <c r="AF8" s="28">
        <v>3421264</v>
      </c>
      <c r="AG8" s="29"/>
      <c r="AH8" s="28">
        <v>103421</v>
      </c>
      <c r="AI8" s="29"/>
      <c r="AJ8" s="28">
        <v>11770449</v>
      </c>
      <c r="AK8" s="29"/>
      <c r="AL8" s="28">
        <v>11432619</v>
      </c>
      <c r="AM8" s="29"/>
      <c r="AN8" s="28">
        <v>505929</v>
      </c>
      <c r="AO8" s="29"/>
      <c r="AP8" s="34">
        <v>489793</v>
      </c>
      <c r="AQ8" s="29"/>
      <c r="AR8" s="28">
        <v>174540714</v>
      </c>
      <c r="AS8" s="29"/>
      <c r="AT8" s="33">
        <v>985922295</v>
      </c>
      <c r="AU8" s="25"/>
      <c r="AV8" s="35">
        <v>234.2</v>
      </c>
      <c r="AW8" s="25" t="s">
        <v>177</v>
      </c>
      <c r="AX8" s="25" t="s">
        <v>178</v>
      </c>
    </row>
    <row r="9" spans="1:50">
      <c r="A9" s="25" t="s">
        <v>193</v>
      </c>
      <c r="B9" s="25" t="s">
        <v>194</v>
      </c>
      <c r="C9" s="25" t="s">
        <v>195</v>
      </c>
      <c r="D9" s="26">
        <v>5066</v>
      </c>
      <c r="E9" s="27">
        <v>50066</v>
      </c>
      <c r="F9" s="25" t="s">
        <v>189</v>
      </c>
      <c r="G9" s="25" t="s">
        <v>174</v>
      </c>
      <c r="H9" s="28">
        <v>8608208</v>
      </c>
      <c r="I9" s="29">
        <v>2703</v>
      </c>
      <c r="J9" s="25" t="s">
        <v>175</v>
      </c>
      <c r="K9" s="25" t="s">
        <v>176</v>
      </c>
      <c r="L9" s="30">
        <v>1148</v>
      </c>
      <c r="M9" s="25"/>
      <c r="N9" s="31">
        <v>158</v>
      </c>
      <c r="O9" s="29"/>
      <c r="P9" s="32">
        <v>18.0276</v>
      </c>
      <c r="Q9" s="29"/>
      <c r="R9" s="32">
        <v>6.3144</v>
      </c>
      <c r="S9" s="29" t="s">
        <v>196</v>
      </c>
      <c r="T9" s="32">
        <v>19.723500000000001</v>
      </c>
      <c r="U9" s="29"/>
      <c r="V9" s="28">
        <v>82996946</v>
      </c>
      <c r="W9" s="29"/>
      <c r="X9" s="33">
        <v>70519745</v>
      </c>
      <c r="Y9" s="29"/>
      <c r="Z9" s="28">
        <v>69510641</v>
      </c>
      <c r="AA9" s="29"/>
      <c r="AB9" s="28">
        <v>1009104</v>
      </c>
      <c r="AC9" s="29"/>
      <c r="AD9" s="28">
        <v>4177041</v>
      </c>
      <c r="AE9" s="29"/>
      <c r="AF9" s="28">
        <v>3855798</v>
      </c>
      <c r="AG9" s="29"/>
      <c r="AH9" s="28">
        <v>321243</v>
      </c>
      <c r="AI9" s="29"/>
      <c r="AJ9" s="28">
        <v>10533049</v>
      </c>
      <c r="AK9" s="29"/>
      <c r="AL9" s="28">
        <v>10388783</v>
      </c>
      <c r="AM9" s="29"/>
      <c r="AN9" s="28">
        <v>631507</v>
      </c>
      <c r="AO9" s="29"/>
      <c r="AP9" s="34">
        <v>582079</v>
      </c>
      <c r="AQ9" s="29"/>
      <c r="AR9" s="28">
        <v>76049871</v>
      </c>
      <c r="AS9" s="29"/>
      <c r="AT9" s="33">
        <v>480210760</v>
      </c>
      <c r="AU9" s="25" t="s">
        <v>196</v>
      </c>
      <c r="AV9" s="35">
        <v>207.84</v>
      </c>
      <c r="AW9" s="25" t="s">
        <v>177</v>
      </c>
      <c r="AX9" s="25" t="s">
        <v>197</v>
      </c>
    </row>
    <row r="10" spans="1:50">
      <c r="A10" s="25" t="s">
        <v>198</v>
      </c>
      <c r="B10" s="25" t="s">
        <v>199</v>
      </c>
      <c r="C10" s="25" t="s">
        <v>200</v>
      </c>
      <c r="D10" s="26">
        <v>1003</v>
      </c>
      <c r="E10" s="27">
        <v>10003</v>
      </c>
      <c r="F10" s="25" t="s">
        <v>189</v>
      </c>
      <c r="G10" s="25" t="s">
        <v>174</v>
      </c>
      <c r="H10" s="28">
        <v>4181019</v>
      </c>
      <c r="I10" s="29">
        <v>2428</v>
      </c>
      <c r="J10" s="25" t="s">
        <v>183</v>
      </c>
      <c r="K10" s="25" t="s">
        <v>176</v>
      </c>
      <c r="L10" s="30">
        <v>154</v>
      </c>
      <c r="M10" s="25"/>
      <c r="N10" s="31">
        <v>86</v>
      </c>
      <c r="O10" s="29"/>
      <c r="P10" s="32">
        <v>7.3029000000000002</v>
      </c>
      <c r="Q10" s="29"/>
      <c r="R10" s="32">
        <v>2.3538000000000001</v>
      </c>
      <c r="S10" s="29"/>
      <c r="T10" s="32">
        <v>57.774500000000003</v>
      </c>
      <c r="U10" s="29"/>
      <c r="V10" s="28">
        <v>5714964</v>
      </c>
      <c r="W10" s="29"/>
      <c r="X10" s="33">
        <v>5260506</v>
      </c>
      <c r="Y10" s="29"/>
      <c r="Z10" s="28">
        <v>5241369</v>
      </c>
      <c r="AA10" s="29"/>
      <c r="AB10" s="28">
        <v>19137</v>
      </c>
      <c r="AC10" s="29"/>
      <c r="AD10" s="28">
        <v>726323</v>
      </c>
      <c r="AE10" s="29"/>
      <c r="AF10" s="28">
        <v>717709</v>
      </c>
      <c r="AG10" s="29"/>
      <c r="AH10" s="28">
        <v>8614</v>
      </c>
      <c r="AI10" s="29" t="s">
        <v>201</v>
      </c>
      <c r="AJ10" s="28">
        <v>2876932</v>
      </c>
      <c r="AK10" s="29"/>
      <c r="AL10" s="28">
        <v>2870560</v>
      </c>
      <c r="AM10" s="29"/>
      <c r="AN10" s="28">
        <v>321018</v>
      </c>
      <c r="AO10" s="29"/>
      <c r="AP10" s="34">
        <v>315916</v>
      </c>
      <c r="AQ10" s="29"/>
      <c r="AR10" s="28">
        <v>41465243</v>
      </c>
      <c r="AS10" s="29"/>
      <c r="AT10" s="33">
        <v>97602251</v>
      </c>
      <c r="AU10" s="25"/>
      <c r="AV10" s="35">
        <v>51</v>
      </c>
      <c r="AW10" s="25" t="s">
        <v>177</v>
      </c>
      <c r="AX10" s="25" t="s">
        <v>197</v>
      </c>
    </row>
    <row r="11" spans="1:50">
      <c r="A11" s="25" t="s">
        <v>198</v>
      </c>
      <c r="B11" s="25" t="s">
        <v>199</v>
      </c>
      <c r="C11" s="25" t="s">
        <v>200</v>
      </c>
      <c r="D11" s="26">
        <v>1003</v>
      </c>
      <c r="E11" s="27">
        <v>10003</v>
      </c>
      <c r="F11" s="25" t="s">
        <v>189</v>
      </c>
      <c r="G11" s="25" t="s">
        <v>174</v>
      </c>
      <c r="H11" s="28">
        <v>4181019</v>
      </c>
      <c r="I11" s="29">
        <v>2428</v>
      </c>
      <c r="J11" s="25" t="s">
        <v>175</v>
      </c>
      <c r="K11" s="25" t="s">
        <v>176</v>
      </c>
      <c r="L11" s="30">
        <v>338</v>
      </c>
      <c r="M11" s="25"/>
      <c r="N11" s="31">
        <v>56</v>
      </c>
      <c r="O11" s="29"/>
      <c r="P11" s="32">
        <v>16.707100000000001</v>
      </c>
      <c r="Q11" s="29"/>
      <c r="R11" s="32">
        <v>3.5198</v>
      </c>
      <c r="S11" s="29"/>
      <c r="T11" s="32">
        <v>87.046400000000006</v>
      </c>
      <c r="U11" s="29"/>
      <c r="V11" s="28">
        <v>23317516</v>
      </c>
      <c r="W11" s="29"/>
      <c r="X11" s="33">
        <v>22746421</v>
      </c>
      <c r="Y11" s="29"/>
      <c r="Z11" s="28">
        <v>22203578</v>
      </c>
      <c r="AA11" s="29"/>
      <c r="AB11" s="28">
        <v>542843</v>
      </c>
      <c r="AC11" s="29"/>
      <c r="AD11" s="28">
        <v>1393950</v>
      </c>
      <c r="AE11" s="29"/>
      <c r="AF11" s="28">
        <v>1328990</v>
      </c>
      <c r="AG11" s="29"/>
      <c r="AH11" s="28">
        <v>64960</v>
      </c>
      <c r="AI11" s="29"/>
      <c r="AJ11" s="28">
        <v>3791070</v>
      </c>
      <c r="AK11" s="29"/>
      <c r="AL11" s="28">
        <v>3700596</v>
      </c>
      <c r="AM11" s="29"/>
      <c r="AN11" s="28">
        <v>253575</v>
      </c>
      <c r="AO11" s="29"/>
      <c r="AP11" s="34">
        <v>242748</v>
      </c>
      <c r="AQ11" s="29"/>
      <c r="AR11" s="28">
        <v>115683733</v>
      </c>
      <c r="AS11" s="29"/>
      <c r="AT11" s="33">
        <v>407181618</v>
      </c>
      <c r="AU11" s="25"/>
      <c r="AV11" s="35">
        <v>76.3</v>
      </c>
      <c r="AW11" s="25" t="s">
        <v>177</v>
      </c>
      <c r="AX11" s="25" t="s">
        <v>178</v>
      </c>
    </row>
    <row r="12" spans="1:50">
      <c r="A12" s="25" t="s">
        <v>198</v>
      </c>
      <c r="B12" s="25" t="s">
        <v>199</v>
      </c>
      <c r="C12" s="25" t="s">
        <v>200</v>
      </c>
      <c r="D12" s="26">
        <v>1003</v>
      </c>
      <c r="E12" s="27">
        <v>10003</v>
      </c>
      <c r="F12" s="25" t="s">
        <v>189</v>
      </c>
      <c r="G12" s="25" t="s">
        <v>174</v>
      </c>
      <c r="H12" s="28">
        <v>4181019</v>
      </c>
      <c r="I12" s="29">
        <v>2428</v>
      </c>
      <c r="J12" s="25" t="s">
        <v>185</v>
      </c>
      <c r="K12" s="25" t="s">
        <v>184</v>
      </c>
      <c r="L12" s="30">
        <v>436</v>
      </c>
      <c r="M12" s="25"/>
      <c r="N12" s="31">
        <v>67</v>
      </c>
      <c r="O12" s="29"/>
      <c r="P12" s="32">
        <v>29.729199999999999</v>
      </c>
      <c r="Q12" s="29"/>
      <c r="R12" s="32">
        <v>20.751000000000001</v>
      </c>
      <c r="S12" s="29"/>
      <c r="T12" s="32">
        <v>33.01</v>
      </c>
      <c r="U12" s="29"/>
      <c r="V12" s="28">
        <v>22195183</v>
      </c>
      <c r="W12" s="29"/>
      <c r="X12" s="33">
        <v>22810502</v>
      </c>
      <c r="Y12" s="29"/>
      <c r="Z12" s="28">
        <v>22300695</v>
      </c>
      <c r="AA12" s="29"/>
      <c r="AB12" s="28">
        <v>509807</v>
      </c>
      <c r="AC12" s="29"/>
      <c r="AD12" s="28">
        <v>768699</v>
      </c>
      <c r="AE12" s="29"/>
      <c r="AF12" s="28">
        <v>750128</v>
      </c>
      <c r="AG12" s="29"/>
      <c r="AH12" s="28">
        <v>18571</v>
      </c>
      <c r="AI12" s="29"/>
      <c r="AJ12" s="28">
        <v>4189947</v>
      </c>
      <c r="AK12" s="29"/>
      <c r="AL12" s="28">
        <v>4093393</v>
      </c>
      <c r="AM12" s="29"/>
      <c r="AN12" s="28">
        <v>141215</v>
      </c>
      <c r="AO12" s="29"/>
      <c r="AP12" s="34">
        <v>137738</v>
      </c>
      <c r="AQ12" s="29"/>
      <c r="AR12" s="28">
        <v>24761705</v>
      </c>
      <c r="AS12" s="29"/>
      <c r="AT12" s="33">
        <v>513830968</v>
      </c>
      <c r="AU12" s="25"/>
      <c r="AV12" s="35">
        <v>776.08</v>
      </c>
      <c r="AW12" s="25" t="s">
        <v>177</v>
      </c>
      <c r="AX12" s="25" t="s">
        <v>178</v>
      </c>
    </row>
    <row r="13" spans="1:50">
      <c r="A13" s="25" t="s">
        <v>202</v>
      </c>
      <c r="B13" s="25" t="s">
        <v>203</v>
      </c>
      <c r="C13" s="25" t="s">
        <v>204</v>
      </c>
      <c r="D13" s="26">
        <v>3019</v>
      </c>
      <c r="E13" s="27">
        <v>30019</v>
      </c>
      <c r="F13" s="25" t="s">
        <v>189</v>
      </c>
      <c r="G13" s="25" t="s">
        <v>174</v>
      </c>
      <c r="H13" s="28">
        <v>5441567</v>
      </c>
      <c r="I13" s="29">
        <v>2406</v>
      </c>
      <c r="J13" s="25" t="s">
        <v>175</v>
      </c>
      <c r="K13" s="25" t="s">
        <v>176</v>
      </c>
      <c r="L13" s="30">
        <v>286</v>
      </c>
      <c r="M13" s="25"/>
      <c r="N13" s="31">
        <v>61</v>
      </c>
      <c r="O13" s="29"/>
      <c r="P13" s="32">
        <v>17.097100000000001</v>
      </c>
      <c r="Q13" s="29"/>
      <c r="R13" s="32">
        <v>4.4253999999999998</v>
      </c>
      <c r="S13" s="29" t="s">
        <v>196</v>
      </c>
      <c r="T13" s="32">
        <v>75.514099999999999</v>
      </c>
      <c r="U13" s="29" t="s">
        <v>196</v>
      </c>
      <c r="V13" s="28">
        <v>16431036</v>
      </c>
      <c r="W13" s="29"/>
      <c r="X13" s="33">
        <v>16168711</v>
      </c>
      <c r="Y13" s="29"/>
      <c r="Z13" s="28">
        <v>16089713</v>
      </c>
      <c r="AA13" s="29"/>
      <c r="AB13" s="28">
        <v>78998</v>
      </c>
      <c r="AC13" s="29"/>
      <c r="AD13" s="28">
        <v>945947</v>
      </c>
      <c r="AE13" s="29"/>
      <c r="AF13" s="28">
        <v>941080</v>
      </c>
      <c r="AG13" s="29"/>
      <c r="AH13" s="28">
        <v>4867</v>
      </c>
      <c r="AI13" s="29"/>
      <c r="AJ13" s="28">
        <v>3121305</v>
      </c>
      <c r="AK13" s="29"/>
      <c r="AL13" s="28">
        <v>3101700</v>
      </c>
      <c r="AM13" s="29"/>
      <c r="AN13" s="28">
        <v>182557</v>
      </c>
      <c r="AO13" s="29"/>
      <c r="AP13" s="34">
        <v>181391</v>
      </c>
      <c r="AQ13" s="29"/>
      <c r="AR13" s="28">
        <v>71064786</v>
      </c>
      <c r="AS13" s="29" t="s">
        <v>196</v>
      </c>
      <c r="AT13" s="33">
        <v>314489396</v>
      </c>
      <c r="AU13" s="25" t="s">
        <v>196</v>
      </c>
      <c r="AV13" s="35">
        <v>74.900000000000006</v>
      </c>
      <c r="AW13" s="25" t="s">
        <v>177</v>
      </c>
      <c r="AX13" s="25" t="s">
        <v>197</v>
      </c>
    </row>
    <row r="14" spans="1:50">
      <c r="A14" s="25" t="s">
        <v>202</v>
      </c>
      <c r="B14" s="25" t="s">
        <v>203</v>
      </c>
      <c r="C14" s="25" t="s">
        <v>204</v>
      </c>
      <c r="D14" s="26">
        <v>3019</v>
      </c>
      <c r="E14" s="27">
        <v>30019</v>
      </c>
      <c r="F14" s="25" t="s">
        <v>189</v>
      </c>
      <c r="G14" s="25" t="s">
        <v>174</v>
      </c>
      <c r="H14" s="28">
        <v>5441567</v>
      </c>
      <c r="I14" s="29">
        <v>2406</v>
      </c>
      <c r="J14" s="25" t="s">
        <v>185</v>
      </c>
      <c r="K14" s="25" t="s">
        <v>176</v>
      </c>
      <c r="L14" s="30">
        <v>357</v>
      </c>
      <c r="M14" s="25"/>
      <c r="N14" s="31">
        <v>84</v>
      </c>
      <c r="O14" s="29"/>
      <c r="P14" s="32">
        <v>19.690899999999999</v>
      </c>
      <c r="Q14" s="29"/>
      <c r="R14" s="32">
        <v>13.449400000000001</v>
      </c>
      <c r="S14" s="29" t="s">
        <v>196</v>
      </c>
      <c r="T14" s="32">
        <v>29.793900000000001</v>
      </c>
      <c r="U14" s="29" t="s">
        <v>196</v>
      </c>
      <c r="V14" s="28">
        <v>16896038</v>
      </c>
      <c r="W14" s="29"/>
      <c r="X14" s="33">
        <v>17498310</v>
      </c>
      <c r="Y14" s="29"/>
      <c r="Z14" s="28">
        <v>16621821</v>
      </c>
      <c r="AA14" s="29"/>
      <c r="AB14" s="28">
        <v>876489</v>
      </c>
      <c r="AC14" s="29"/>
      <c r="AD14" s="28">
        <v>882766</v>
      </c>
      <c r="AE14" s="29"/>
      <c r="AF14" s="28">
        <v>844136</v>
      </c>
      <c r="AG14" s="29"/>
      <c r="AH14" s="28">
        <v>38630</v>
      </c>
      <c r="AI14" s="29"/>
      <c r="AJ14" s="28">
        <v>4453116</v>
      </c>
      <c r="AK14" s="29"/>
      <c r="AL14" s="28">
        <v>4225898</v>
      </c>
      <c r="AM14" s="29"/>
      <c r="AN14" s="28">
        <v>224140</v>
      </c>
      <c r="AO14" s="29"/>
      <c r="AP14" s="34">
        <v>214329</v>
      </c>
      <c r="AQ14" s="29"/>
      <c r="AR14" s="28">
        <v>25150117</v>
      </c>
      <c r="AS14" s="29" t="s">
        <v>196</v>
      </c>
      <c r="AT14" s="33">
        <v>338253606</v>
      </c>
      <c r="AU14" s="25" t="s">
        <v>196</v>
      </c>
      <c r="AV14" s="35">
        <v>446.94</v>
      </c>
      <c r="AW14" s="25" t="s">
        <v>177</v>
      </c>
      <c r="AX14" s="25" t="s">
        <v>197</v>
      </c>
    </row>
    <row r="15" spans="1:50">
      <c r="A15" s="25" t="s">
        <v>205</v>
      </c>
      <c r="B15" s="25" t="s">
        <v>206</v>
      </c>
      <c r="C15" s="25" t="s">
        <v>207</v>
      </c>
      <c r="D15" s="26">
        <v>6008</v>
      </c>
      <c r="E15" s="27">
        <v>60008</v>
      </c>
      <c r="F15" s="25" t="s">
        <v>189</v>
      </c>
      <c r="G15" s="25" t="s">
        <v>174</v>
      </c>
      <c r="H15" s="28">
        <v>4944332</v>
      </c>
      <c r="I15" s="29">
        <v>2157</v>
      </c>
      <c r="J15" s="25" t="s">
        <v>183</v>
      </c>
      <c r="K15" s="25" t="s">
        <v>176</v>
      </c>
      <c r="L15" s="30">
        <v>56</v>
      </c>
      <c r="M15" s="25"/>
      <c r="N15" s="31">
        <v>29</v>
      </c>
      <c r="O15" s="29"/>
      <c r="P15" s="32">
        <v>12.147399999999999</v>
      </c>
      <c r="Q15" s="29"/>
      <c r="R15" s="32">
        <v>2.9095</v>
      </c>
      <c r="S15" s="29"/>
      <c r="T15" s="32">
        <v>48.3795</v>
      </c>
      <c r="U15" s="29"/>
      <c r="V15" s="28">
        <v>3257209</v>
      </c>
      <c r="W15" s="29"/>
      <c r="X15" s="33">
        <v>3247125</v>
      </c>
      <c r="Y15" s="29"/>
      <c r="Z15" s="28">
        <v>3236011</v>
      </c>
      <c r="AA15" s="29"/>
      <c r="AB15" s="28">
        <v>11114</v>
      </c>
      <c r="AC15" s="29"/>
      <c r="AD15" s="28">
        <v>268268</v>
      </c>
      <c r="AE15" s="29"/>
      <c r="AF15" s="28">
        <v>266396</v>
      </c>
      <c r="AG15" s="29"/>
      <c r="AH15" s="28">
        <v>1872</v>
      </c>
      <c r="AI15" s="29"/>
      <c r="AJ15" s="28">
        <v>1940638</v>
      </c>
      <c r="AK15" s="29"/>
      <c r="AL15" s="28">
        <v>1929524</v>
      </c>
      <c r="AM15" s="29"/>
      <c r="AN15" s="28">
        <v>176143</v>
      </c>
      <c r="AO15" s="29"/>
      <c r="AP15" s="34">
        <v>174271</v>
      </c>
      <c r="AQ15" s="29"/>
      <c r="AR15" s="28">
        <v>12888105</v>
      </c>
      <c r="AS15" s="29"/>
      <c r="AT15" s="33">
        <v>37497523</v>
      </c>
      <c r="AU15" s="25"/>
      <c r="AV15" s="35">
        <v>43.59</v>
      </c>
      <c r="AW15" s="25" t="s">
        <v>177</v>
      </c>
      <c r="AX15" s="25" t="s">
        <v>178</v>
      </c>
    </row>
    <row r="16" spans="1:50">
      <c r="A16" s="25" t="s">
        <v>208</v>
      </c>
      <c r="B16" s="25" t="s">
        <v>209</v>
      </c>
      <c r="C16" s="25" t="s">
        <v>210</v>
      </c>
      <c r="D16" s="26">
        <v>3034</v>
      </c>
      <c r="E16" s="27">
        <v>30034</v>
      </c>
      <c r="F16" s="25" t="s">
        <v>211</v>
      </c>
      <c r="G16" s="25" t="s">
        <v>174</v>
      </c>
      <c r="H16" s="28">
        <v>2203663</v>
      </c>
      <c r="I16" s="29">
        <v>1888</v>
      </c>
      <c r="J16" s="25" t="s">
        <v>183</v>
      </c>
      <c r="K16" s="25" t="s">
        <v>176</v>
      </c>
      <c r="L16" s="30">
        <v>38</v>
      </c>
      <c r="M16" s="25"/>
      <c r="N16" s="31">
        <v>18</v>
      </c>
      <c r="O16" s="29"/>
      <c r="P16" s="32">
        <v>19.6769</v>
      </c>
      <c r="Q16" s="29"/>
      <c r="R16" s="32">
        <v>5.7127999999999997</v>
      </c>
      <c r="S16" s="29" t="s">
        <v>196</v>
      </c>
      <c r="T16" s="32">
        <v>35.373800000000003</v>
      </c>
      <c r="U16" s="29"/>
      <c r="V16" s="28">
        <v>2774375</v>
      </c>
      <c r="W16" s="29"/>
      <c r="X16" s="33">
        <v>2676810</v>
      </c>
      <c r="Y16" s="29"/>
      <c r="Z16" s="28">
        <v>2588105</v>
      </c>
      <c r="AA16" s="29"/>
      <c r="AB16" s="28">
        <v>88705</v>
      </c>
      <c r="AC16" s="29"/>
      <c r="AD16" s="28">
        <v>138492</v>
      </c>
      <c r="AE16" s="29"/>
      <c r="AF16" s="28">
        <v>131530</v>
      </c>
      <c r="AG16" s="29"/>
      <c r="AH16" s="28">
        <v>6962</v>
      </c>
      <c r="AI16" s="29"/>
      <c r="AJ16" s="28">
        <v>1046361</v>
      </c>
      <c r="AK16" s="29"/>
      <c r="AL16" s="28">
        <v>1044905</v>
      </c>
      <c r="AM16" s="29"/>
      <c r="AN16" s="28">
        <v>58730</v>
      </c>
      <c r="AO16" s="29"/>
      <c r="AP16" s="34">
        <v>58193</v>
      </c>
      <c r="AQ16" s="29"/>
      <c r="AR16" s="28">
        <v>4652718</v>
      </c>
      <c r="AS16" s="29"/>
      <c r="AT16" s="33">
        <v>26579844</v>
      </c>
      <c r="AU16" s="25" t="s">
        <v>196</v>
      </c>
      <c r="AV16" s="35">
        <v>57.6</v>
      </c>
      <c r="AW16" s="25" t="s">
        <v>177</v>
      </c>
      <c r="AX16" s="25" t="s">
        <v>197</v>
      </c>
    </row>
    <row r="17" spans="1:50">
      <c r="A17" s="25" t="s">
        <v>208</v>
      </c>
      <c r="B17" s="25" t="s">
        <v>209</v>
      </c>
      <c r="C17" s="25" t="s">
        <v>210</v>
      </c>
      <c r="D17" s="26">
        <v>3034</v>
      </c>
      <c r="E17" s="27">
        <v>30034</v>
      </c>
      <c r="F17" s="25" t="s">
        <v>211</v>
      </c>
      <c r="G17" s="25" t="s">
        <v>174</v>
      </c>
      <c r="H17" s="28">
        <v>2203663</v>
      </c>
      <c r="I17" s="29">
        <v>1888</v>
      </c>
      <c r="J17" s="25" t="s">
        <v>175</v>
      </c>
      <c r="K17" s="25" t="s">
        <v>176</v>
      </c>
      <c r="L17" s="30">
        <v>54</v>
      </c>
      <c r="M17" s="25"/>
      <c r="N17" s="31">
        <v>9</v>
      </c>
      <c r="O17" s="29"/>
      <c r="P17" s="32">
        <v>26.092600000000001</v>
      </c>
      <c r="Q17" s="29"/>
      <c r="R17" s="32">
        <v>4.7674000000000003</v>
      </c>
      <c r="S17" s="29" t="s">
        <v>196</v>
      </c>
      <c r="T17" s="32">
        <v>36.698</v>
      </c>
      <c r="U17" s="29"/>
      <c r="V17" s="28">
        <v>4289979</v>
      </c>
      <c r="W17" s="29"/>
      <c r="X17" s="33">
        <v>4659371</v>
      </c>
      <c r="Y17" s="29"/>
      <c r="Z17" s="28">
        <v>4169492</v>
      </c>
      <c r="AA17" s="29"/>
      <c r="AB17" s="28">
        <v>489879</v>
      </c>
      <c r="AC17" s="29"/>
      <c r="AD17" s="28">
        <v>180401</v>
      </c>
      <c r="AE17" s="29"/>
      <c r="AF17" s="28">
        <v>159796</v>
      </c>
      <c r="AG17" s="29"/>
      <c r="AH17" s="28">
        <v>20605</v>
      </c>
      <c r="AI17" s="29"/>
      <c r="AJ17" s="28">
        <v>845652</v>
      </c>
      <c r="AK17" s="29"/>
      <c r="AL17" s="28">
        <v>734915</v>
      </c>
      <c r="AM17" s="29"/>
      <c r="AN17" s="28">
        <v>32887</v>
      </c>
      <c r="AO17" s="29"/>
      <c r="AP17" s="34">
        <v>28462</v>
      </c>
      <c r="AQ17" s="29"/>
      <c r="AR17" s="28">
        <v>5864191</v>
      </c>
      <c r="AS17" s="29"/>
      <c r="AT17" s="33">
        <v>27957087</v>
      </c>
      <c r="AU17" s="25" t="s">
        <v>196</v>
      </c>
      <c r="AV17" s="35">
        <v>29.4</v>
      </c>
      <c r="AW17" s="25" t="s">
        <v>177</v>
      </c>
      <c r="AX17" s="25" t="s">
        <v>197</v>
      </c>
    </row>
    <row r="18" spans="1:50">
      <c r="A18" s="25" t="s">
        <v>208</v>
      </c>
      <c r="B18" s="25" t="s">
        <v>209</v>
      </c>
      <c r="C18" s="25" t="s">
        <v>210</v>
      </c>
      <c r="D18" s="26">
        <v>3034</v>
      </c>
      <c r="E18" s="27">
        <v>30034</v>
      </c>
      <c r="F18" s="25" t="s">
        <v>211</v>
      </c>
      <c r="G18" s="25" t="s">
        <v>174</v>
      </c>
      <c r="H18" s="28">
        <v>2203663</v>
      </c>
      <c r="I18" s="29">
        <v>1888</v>
      </c>
      <c r="J18" s="25" t="s">
        <v>185</v>
      </c>
      <c r="K18" s="25" t="s">
        <v>184</v>
      </c>
      <c r="L18" s="30">
        <v>149</v>
      </c>
      <c r="M18" s="25"/>
      <c r="N18" s="31">
        <v>28</v>
      </c>
      <c r="O18" s="29"/>
      <c r="P18" s="32">
        <v>38.328299999999999</v>
      </c>
      <c r="Q18" s="29"/>
      <c r="R18" s="32">
        <v>29.584599999999998</v>
      </c>
      <c r="S18" s="29" t="s">
        <v>196</v>
      </c>
      <c r="T18" s="32">
        <v>45.747900000000001</v>
      </c>
      <c r="U18" s="29"/>
      <c r="V18" s="28">
        <v>6001808</v>
      </c>
      <c r="W18" s="29"/>
      <c r="X18" s="33">
        <v>5996542</v>
      </c>
      <c r="Y18" s="29"/>
      <c r="Z18" s="28">
        <v>5596811</v>
      </c>
      <c r="AA18" s="29"/>
      <c r="AB18" s="28">
        <v>399731</v>
      </c>
      <c r="AC18" s="29"/>
      <c r="AD18" s="28">
        <v>155174</v>
      </c>
      <c r="AE18" s="29"/>
      <c r="AF18" s="28">
        <v>146023</v>
      </c>
      <c r="AG18" s="29"/>
      <c r="AH18" s="28">
        <v>9151</v>
      </c>
      <c r="AI18" s="29"/>
      <c r="AJ18" s="28">
        <v>1094365</v>
      </c>
      <c r="AK18" s="29"/>
      <c r="AL18" s="28">
        <v>1036558</v>
      </c>
      <c r="AM18" s="29"/>
      <c r="AN18" s="28">
        <v>30902</v>
      </c>
      <c r="AO18" s="29"/>
      <c r="AP18" s="34">
        <v>28513</v>
      </c>
      <c r="AQ18" s="29"/>
      <c r="AR18" s="28">
        <v>6680248</v>
      </c>
      <c r="AS18" s="29"/>
      <c r="AT18" s="33">
        <v>197632189</v>
      </c>
      <c r="AU18" s="25" t="s">
        <v>196</v>
      </c>
      <c r="AV18" s="35">
        <v>400.4</v>
      </c>
      <c r="AW18" s="25" t="s">
        <v>177</v>
      </c>
      <c r="AX18" s="25" t="s">
        <v>197</v>
      </c>
    </row>
    <row r="19" spans="1:50">
      <c r="A19" s="25" t="s">
        <v>212</v>
      </c>
      <c r="B19" s="25" t="s">
        <v>213</v>
      </c>
      <c r="C19" s="25" t="s">
        <v>214</v>
      </c>
      <c r="D19" s="26">
        <v>4034</v>
      </c>
      <c r="E19" s="27">
        <v>40034</v>
      </c>
      <c r="F19" s="25" t="s">
        <v>215</v>
      </c>
      <c r="G19" s="25" t="s">
        <v>174</v>
      </c>
      <c r="H19" s="28">
        <v>5502379</v>
      </c>
      <c r="I19" s="29">
        <v>1452</v>
      </c>
      <c r="J19" s="25" t="s">
        <v>175</v>
      </c>
      <c r="K19" s="25" t="s">
        <v>176</v>
      </c>
      <c r="L19" s="30">
        <v>76</v>
      </c>
      <c r="M19" s="25"/>
      <c r="N19" s="31">
        <v>18</v>
      </c>
      <c r="O19" s="29"/>
      <c r="P19" s="32">
        <v>21.7622</v>
      </c>
      <c r="Q19" s="29"/>
      <c r="R19" s="32">
        <v>7.3830999999999998</v>
      </c>
      <c r="S19" s="29" t="s">
        <v>196</v>
      </c>
      <c r="T19" s="32">
        <v>35.960099999999997</v>
      </c>
      <c r="U19" s="29"/>
      <c r="V19" s="28">
        <v>7212362</v>
      </c>
      <c r="W19" s="29"/>
      <c r="X19" s="33">
        <v>7598157</v>
      </c>
      <c r="Y19" s="29"/>
      <c r="Z19" s="28">
        <v>7178627</v>
      </c>
      <c r="AA19" s="29"/>
      <c r="AB19" s="28">
        <v>419530</v>
      </c>
      <c r="AC19" s="29"/>
      <c r="AD19" s="28">
        <v>362201</v>
      </c>
      <c r="AE19" s="29"/>
      <c r="AF19" s="28">
        <v>329867</v>
      </c>
      <c r="AG19" s="29"/>
      <c r="AH19" s="28">
        <v>32334</v>
      </c>
      <c r="AI19" s="29"/>
      <c r="AJ19" s="28">
        <v>1899556</v>
      </c>
      <c r="AK19" s="29"/>
      <c r="AL19" s="28">
        <v>1794673</v>
      </c>
      <c r="AM19" s="29"/>
      <c r="AN19" s="28">
        <v>90549</v>
      </c>
      <c r="AO19" s="29"/>
      <c r="AP19" s="34">
        <v>82465</v>
      </c>
      <c r="AQ19" s="29"/>
      <c r="AR19" s="28">
        <v>11862059</v>
      </c>
      <c r="AS19" s="29"/>
      <c r="AT19" s="33">
        <v>87578321</v>
      </c>
      <c r="AU19" s="25" t="s">
        <v>196</v>
      </c>
      <c r="AV19" s="35">
        <v>49.84</v>
      </c>
      <c r="AW19" s="25" t="s">
        <v>177</v>
      </c>
      <c r="AX19" s="25" t="s">
        <v>197</v>
      </c>
    </row>
    <row r="20" spans="1:50">
      <c r="A20" s="25" t="s">
        <v>216</v>
      </c>
      <c r="B20" s="25" t="s">
        <v>217</v>
      </c>
      <c r="C20" s="25" t="s">
        <v>218</v>
      </c>
      <c r="D20" s="26">
        <v>8006</v>
      </c>
      <c r="E20" s="27">
        <v>80006</v>
      </c>
      <c r="F20" s="25" t="s">
        <v>189</v>
      </c>
      <c r="G20" s="25" t="s">
        <v>174</v>
      </c>
      <c r="H20" s="28">
        <v>2374203</v>
      </c>
      <c r="I20" s="29">
        <v>1431</v>
      </c>
      <c r="J20" s="25" t="s">
        <v>183</v>
      </c>
      <c r="K20" s="25" t="s">
        <v>176</v>
      </c>
      <c r="L20" s="30">
        <v>156</v>
      </c>
      <c r="M20" s="25"/>
      <c r="N20" s="31">
        <v>41</v>
      </c>
      <c r="O20" s="29"/>
      <c r="P20" s="32">
        <v>17.200199999999999</v>
      </c>
      <c r="Q20" s="29"/>
      <c r="R20" s="32">
        <v>6.9672999999999998</v>
      </c>
      <c r="S20" s="29"/>
      <c r="T20" s="32">
        <v>19.858599999999999</v>
      </c>
      <c r="U20" s="29"/>
      <c r="V20" s="28">
        <v>9004264</v>
      </c>
      <c r="W20" s="29"/>
      <c r="X20" s="33">
        <v>9327859</v>
      </c>
      <c r="Y20" s="29"/>
      <c r="Z20" s="28">
        <v>9063803</v>
      </c>
      <c r="AA20" s="29"/>
      <c r="AB20" s="28">
        <v>264056</v>
      </c>
      <c r="AC20" s="29"/>
      <c r="AD20" s="28">
        <v>590892</v>
      </c>
      <c r="AE20" s="29"/>
      <c r="AF20" s="28">
        <v>526960</v>
      </c>
      <c r="AG20" s="29"/>
      <c r="AH20" s="28">
        <v>63932</v>
      </c>
      <c r="AI20" s="29"/>
      <c r="AJ20" s="28">
        <v>3900081</v>
      </c>
      <c r="AK20" s="29"/>
      <c r="AL20" s="28">
        <v>3745938</v>
      </c>
      <c r="AM20" s="29"/>
      <c r="AN20" s="28">
        <v>267096</v>
      </c>
      <c r="AO20" s="29"/>
      <c r="AP20" s="34">
        <v>226007</v>
      </c>
      <c r="AQ20" s="29"/>
      <c r="AR20" s="28">
        <v>10464678</v>
      </c>
      <c r="AS20" s="29"/>
      <c r="AT20" s="33">
        <v>72910951</v>
      </c>
      <c r="AU20" s="25"/>
      <c r="AV20" s="35">
        <v>119.78</v>
      </c>
      <c r="AW20" s="25" t="s">
        <v>177</v>
      </c>
      <c r="AX20" s="25" t="s">
        <v>178</v>
      </c>
    </row>
    <row r="21" spans="1:50">
      <c r="A21" s="25" t="s">
        <v>216</v>
      </c>
      <c r="B21" s="25" t="s">
        <v>217</v>
      </c>
      <c r="C21" s="25" t="s">
        <v>218</v>
      </c>
      <c r="D21" s="26">
        <v>8006</v>
      </c>
      <c r="E21" s="27">
        <v>80006</v>
      </c>
      <c r="F21" s="25" t="s">
        <v>189</v>
      </c>
      <c r="G21" s="25" t="s">
        <v>174</v>
      </c>
      <c r="H21" s="28">
        <v>2374203</v>
      </c>
      <c r="I21" s="29">
        <v>1431</v>
      </c>
      <c r="J21" s="25" t="s">
        <v>185</v>
      </c>
      <c r="K21" s="25" t="s">
        <v>184</v>
      </c>
      <c r="L21" s="30">
        <v>44</v>
      </c>
      <c r="M21" s="25"/>
      <c r="N21" s="31">
        <v>12</v>
      </c>
      <c r="O21" s="29"/>
      <c r="P21" s="32">
        <v>27.563099999999999</v>
      </c>
      <c r="Q21" s="29"/>
      <c r="R21" s="32">
        <v>11.5166</v>
      </c>
      <c r="S21" s="29"/>
      <c r="T21" s="32">
        <v>21.7837</v>
      </c>
      <c r="U21" s="29"/>
      <c r="V21" s="28">
        <v>6222945</v>
      </c>
      <c r="W21" s="29"/>
      <c r="X21" s="33">
        <v>6197643</v>
      </c>
      <c r="Y21" s="29"/>
      <c r="Z21" s="28">
        <v>6048702</v>
      </c>
      <c r="AA21" s="29"/>
      <c r="AB21" s="28">
        <v>148941</v>
      </c>
      <c r="AC21" s="29"/>
      <c r="AD21" s="28">
        <v>228257</v>
      </c>
      <c r="AE21" s="29"/>
      <c r="AF21" s="28">
        <v>219449</v>
      </c>
      <c r="AG21" s="29"/>
      <c r="AH21" s="28">
        <v>8808</v>
      </c>
      <c r="AI21" s="29"/>
      <c r="AJ21" s="28">
        <v>2010537</v>
      </c>
      <c r="AK21" s="29"/>
      <c r="AL21" s="28">
        <v>1917204</v>
      </c>
      <c r="AM21" s="29"/>
      <c r="AN21" s="28">
        <v>74540</v>
      </c>
      <c r="AO21" s="29"/>
      <c r="AP21" s="34">
        <v>70293</v>
      </c>
      <c r="AQ21" s="29"/>
      <c r="AR21" s="28">
        <v>4780402</v>
      </c>
      <c r="AS21" s="29"/>
      <c r="AT21" s="33">
        <v>55053882</v>
      </c>
      <c r="AU21" s="25"/>
      <c r="AV21" s="35">
        <v>72.760000000000005</v>
      </c>
      <c r="AW21" s="25" t="s">
        <v>177</v>
      </c>
      <c r="AX21" s="25" t="s">
        <v>178</v>
      </c>
    </row>
    <row r="22" spans="1:50">
      <c r="A22" s="25" t="s">
        <v>216</v>
      </c>
      <c r="B22" s="25" t="s">
        <v>217</v>
      </c>
      <c r="C22" s="25" t="s">
        <v>218</v>
      </c>
      <c r="D22" s="26">
        <v>8006</v>
      </c>
      <c r="E22" s="27">
        <v>80006</v>
      </c>
      <c r="F22" s="25" t="s">
        <v>189</v>
      </c>
      <c r="G22" s="25" t="s">
        <v>174</v>
      </c>
      <c r="H22" s="28">
        <v>2374203</v>
      </c>
      <c r="I22" s="29">
        <v>1431</v>
      </c>
      <c r="J22" s="25" t="s">
        <v>185</v>
      </c>
      <c r="K22" s="25" t="s">
        <v>176</v>
      </c>
      <c r="L22" s="30">
        <v>8</v>
      </c>
      <c r="M22" s="25"/>
      <c r="N22" s="31">
        <v>3</v>
      </c>
      <c r="O22" s="29"/>
      <c r="P22" s="32">
        <v>20.484200000000001</v>
      </c>
      <c r="Q22" s="29"/>
      <c r="R22" s="32">
        <v>8.6130999999999993</v>
      </c>
      <c r="S22" s="29"/>
      <c r="T22" s="32">
        <v>18.016100000000002</v>
      </c>
      <c r="U22" s="29"/>
      <c r="V22" s="28">
        <v>203262</v>
      </c>
      <c r="W22" s="29"/>
      <c r="X22" s="33">
        <v>223786</v>
      </c>
      <c r="Y22" s="29"/>
      <c r="Z22" s="28">
        <v>197570</v>
      </c>
      <c r="AA22" s="29"/>
      <c r="AB22" s="28">
        <v>26216</v>
      </c>
      <c r="AC22" s="29"/>
      <c r="AD22" s="28">
        <v>12511</v>
      </c>
      <c r="AE22" s="29"/>
      <c r="AF22" s="28">
        <v>9645</v>
      </c>
      <c r="AG22" s="29"/>
      <c r="AH22" s="28">
        <v>2866</v>
      </c>
      <c r="AI22" s="29"/>
      <c r="AJ22" s="28">
        <v>115030</v>
      </c>
      <c r="AK22" s="29"/>
      <c r="AL22" s="28">
        <v>98743</v>
      </c>
      <c r="AM22" s="29"/>
      <c r="AN22" s="28">
        <v>6243</v>
      </c>
      <c r="AO22" s="29"/>
      <c r="AP22" s="34">
        <v>4937</v>
      </c>
      <c r="AQ22" s="29"/>
      <c r="AR22" s="28">
        <v>173765</v>
      </c>
      <c r="AS22" s="29"/>
      <c r="AT22" s="33">
        <v>1496661</v>
      </c>
      <c r="AU22" s="25"/>
      <c r="AV22" s="35">
        <v>26.32</v>
      </c>
      <c r="AW22" s="25" t="s">
        <v>177</v>
      </c>
      <c r="AX22" s="25" t="s">
        <v>178</v>
      </c>
    </row>
    <row r="23" spans="1:50">
      <c r="A23" s="25" t="s">
        <v>219</v>
      </c>
      <c r="B23" s="25" t="s">
        <v>220</v>
      </c>
      <c r="C23" s="25" t="s">
        <v>172</v>
      </c>
      <c r="D23" s="26">
        <v>2078</v>
      </c>
      <c r="E23" s="27">
        <v>20078</v>
      </c>
      <c r="F23" s="25" t="s">
        <v>173</v>
      </c>
      <c r="G23" s="25" t="s">
        <v>174</v>
      </c>
      <c r="H23" s="28">
        <v>18351295</v>
      </c>
      <c r="I23" s="29">
        <v>1133</v>
      </c>
      <c r="J23" s="25" t="s">
        <v>185</v>
      </c>
      <c r="K23" s="25" t="s">
        <v>176</v>
      </c>
      <c r="L23" s="30">
        <v>1122</v>
      </c>
      <c r="M23" s="25"/>
      <c r="N23" s="31">
        <v>135</v>
      </c>
      <c r="O23" s="29"/>
      <c r="P23" s="32">
        <v>31.299700000000001</v>
      </c>
      <c r="Q23" s="29"/>
      <c r="R23" s="32">
        <v>22.852399999999999</v>
      </c>
      <c r="S23" s="29" t="s">
        <v>196</v>
      </c>
      <c r="T23" s="32">
        <v>18.882400000000001</v>
      </c>
      <c r="U23" s="29"/>
      <c r="V23" s="28">
        <v>47488237</v>
      </c>
      <c r="W23" s="29"/>
      <c r="X23" s="33">
        <v>53139671</v>
      </c>
      <c r="Y23" s="29"/>
      <c r="Z23" s="28">
        <v>48719168</v>
      </c>
      <c r="AA23" s="29"/>
      <c r="AB23" s="28">
        <v>4420503</v>
      </c>
      <c r="AC23" s="29"/>
      <c r="AD23" s="28">
        <v>1709469</v>
      </c>
      <c r="AE23" s="29"/>
      <c r="AF23" s="28">
        <v>1556539</v>
      </c>
      <c r="AG23" s="29"/>
      <c r="AH23" s="28">
        <v>152930</v>
      </c>
      <c r="AI23" s="29"/>
      <c r="AJ23" s="28">
        <v>7201726</v>
      </c>
      <c r="AK23" s="29"/>
      <c r="AL23" s="28">
        <v>6564652</v>
      </c>
      <c r="AM23" s="29"/>
      <c r="AN23" s="28">
        <v>225218</v>
      </c>
      <c r="AO23" s="29"/>
      <c r="AP23" s="34">
        <v>203440</v>
      </c>
      <c r="AQ23" s="29"/>
      <c r="AR23" s="28">
        <v>29391259</v>
      </c>
      <c r="AS23" s="29"/>
      <c r="AT23" s="33">
        <v>671661254</v>
      </c>
      <c r="AU23" s="25" t="s">
        <v>196</v>
      </c>
      <c r="AV23" s="35">
        <v>545.74</v>
      </c>
      <c r="AW23" s="25" t="s">
        <v>177</v>
      </c>
      <c r="AX23" s="25" t="s">
        <v>197</v>
      </c>
    </row>
    <row r="24" spans="1:50">
      <c r="A24" s="25" t="s">
        <v>221</v>
      </c>
      <c r="B24" s="25" t="s">
        <v>222</v>
      </c>
      <c r="C24" s="25" t="s">
        <v>207</v>
      </c>
      <c r="D24" s="26">
        <v>6056</v>
      </c>
      <c r="E24" s="27">
        <v>60056</v>
      </c>
      <c r="F24" s="25" t="s">
        <v>189</v>
      </c>
      <c r="G24" s="25" t="s">
        <v>174</v>
      </c>
      <c r="H24" s="28">
        <v>5121892</v>
      </c>
      <c r="I24" s="29">
        <v>1082</v>
      </c>
      <c r="J24" s="25" t="s">
        <v>183</v>
      </c>
      <c r="K24" s="25" t="s">
        <v>176</v>
      </c>
      <c r="L24" s="30">
        <v>117</v>
      </c>
      <c r="M24" s="25"/>
      <c r="N24" s="31">
        <v>44</v>
      </c>
      <c r="O24" s="29"/>
      <c r="P24" s="32">
        <v>20.510100000000001</v>
      </c>
      <c r="Q24" s="29"/>
      <c r="R24" s="32">
        <v>8.1821999999999999</v>
      </c>
      <c r="S24" s="29"/>
      <c r="T24" s="32">
        <v>41.742400000000004</v>
      </c>
      <c r="U24" s="29"/>
      <c r="V24" s="28">
        <v>9953657</v>
      </c>
      <c r="W24" s="29"/>
      <c r="X24" s="33">
        <v>9937246</v>
      </c>
      <c r="Y24" s="29"/>
      <c r="Z24" s="28">
        <v>9866803</v>
      </c>
      <c r="AA24" s="29"/>
      <c r="AB24" s="28">
        <v>70443</v>
      </c>
      <c r="AC24" s="29"/>
      <c r="AD24" s="28">
        <v>486886</v>
      </c>
      <c r="AE24" s="29"/>
      <c r="AF24" s="28">
        <v>481071</v>
      </c>
      <c r="AG24" s="29"/>
      <c r="AH24" s="28">
        <v>5815</v>
      </c>
      <c r="AI24" s="29"/>
      <c r="AJ24" s="28">
        <v>5348975</v>
      </c>
      <c r="AK24" s="29"/>
      <c r="AL24" s="28">
        <v>5310292</v>
      </c>
      <c r="AM24" s="29"/>
      <c r="AN24" s="28">
        <v>261692</v>
      </c>
      <c r="AO24" s="29"/>
      <c r="AP24" s="34">
        <v>258495</v>
      </c>
      <c r="AQ24" s="29"/>
      <c r="AR24" s="28">
        <v>20081036</v>
      </c>
      <c r="AS24" s="29"/>
      <c r="AT24" s="33">
        <v>164306746</v>
      </c>
      <c r="AU24" s="25"/>
      <c r="AV24" s="35">
        <v>182.44</v>
      </c>
      <c r="AW24" s="25" t="s">
        <v>177</v>
      </c>
      <c r="AX24" s="25" t="s">
        <v>178</v>
      </c>
    </row>
    <row r="25" spans="1:50">
      <c r="A25" s="25" t="s">
        <v>221</v>
      </c>
      <c r="B25" s="25" t="s">
        <v>222</v>
      </c>
      <c r="C25" s="25" t="s">
        <v>207</v>
      </c>
      <c r="D25" s="26">
        <v>6056</v>
      </c>
      <c r="E25" s="27">
        <v>60056</v>
      </c>
      <c r="F25" s="25" t="s">
        <v>189</v>
      </c>
      <c r="G25" s="25" t="s">
        <v>174</v>
      </c>
      <c r="H25" s="28">
        <v>5121892</v>
      </c>
      <c r="I25" s="29">
        <v>1082</v>
      </c>
      <c r="J25" s="25" t="s">
        <v>185</v>
      </c>
      <c r="K25" s="25" t="s">
        <v>184</v>
      </c>
      <c r="L25" s="30">
        <v>23</v>
      </c>
      <c r="M25" s="25"/>
      <c r="N25" s="31">
        <v>3</v>
      </c>
      <c r="O25" s="29"/>
      <c r="P25" s="32">
        <v>22.474</v>
      </c>
      <c r="Q25" s="29"/>
      <c r="R25" s="32">
        <v>17.300799999999999</v>
      </c>
      <c r="S25" s="29"/>
      <c r="T25" s="32">
        <v>20.252400000000002</v>
      </c>
      <c r="U25" s="29"/>
      <c r="V25" s="28">
        <v>1390207</v>
      </c>
      <c r="W25" s="29"/>
      <c r="X25" s="33">
        <v>1437340</v>
      </c>
      <c r="Y25" s="29"/>
      <c r="Z25" s="28">
        <v>1404961</v>
      </c>
      <c r="AA25" s="29"/>
      <c r="AB25" s="28">
        <v>32379</v>
      </c>
      <c r="AC25" s="29"/>
      <c r="AD25" s="28">
        <v>63773</v>
      </c>
      <c r="AE25" s="29"/>
      <c r="AF25" s="28">
        <v>62515</v>
      </c>
      <c r="AG25" s="29"/>
      <c r="AH25" s="28">
        <v>1258</v>
      </c>
      <c r="AI25" s="29"/>
      <c r="AJ25" s="28">
        <v>506768</v>
      </c>
      <c r="AK25" s="29"/>
      <c r="AL25" s="28">
        <v>495677</v>
      </c>
      <c r="AM25" s="29"/>
      <c r="AN25" s="28">
        <v>22535</v>
      </c>
      <c r="AO25" s="29"/>
      <c r="AP25" s="34">
        <v>22090</v>
      </c>
      <c r="AQ25" s="29"/>
      <c r="AR25" s="28">
        <v>1266076</v>
      </c>
      <c r="AS25" s="29"/>
      <c r="AT25" s="33">
        <v>21904126</v>
      </c>
      <c r="AU25" s="25"/>
      <c r="AV25" s="35">
        <v>72.3</v>
      </c>
      <c r="AW25" s="25" t="s">
        <v>177</v>
      </c>
      <c r="AX25" s="25" t="s">
        <v>178</v>
      </c>
    </row>
    <row r="26" spans="1:50">
      <c r="A26" s="25" t="s">
        <v>223</v>
      </c>
      <c r="B26" s="25" t="s">
        <v>224</v>
      </c>
      <c r="C26" s="25" t="s">
        <v>225</v>
      </c>
      <c r="D26" s="26">
        <v>8001</v>
      </c>
      <c r="E26" s="27">
        <v>80001</v>
      </c>
      <c r="F26" s="25" t="s">
        <v>189</v>
      </c>
      <c r="G26" s="25" t="s">
        <v>174</v>
      </c>
      <c r="H26" s="28">
        <v>1021243</v>
      </c>
      <c r="I26" s="29">
        <v>1081</v>
      </c>
      <c r="J26" s="25" t="s">
        <v>183</v>
      </c>
      <c r="K26" s="25" t="s">
        <v>176</v>
      </c>
      <c r="L26" s="30">
        <v>89</v>
      </c>
      <c r="M26" s="25"/>
      <c r="N26" s="31">
        <v>22</v>
      </c>
      <c r="O26" s="29"/>
      <c r="P26" s="32">
        <v>17.192799999999998</v>
      </c>
      <c r="Q26" s="29"/>
      <c r="R26" s="32">
        <v>4.7436999999999996</v>
      </c>
      <c r="S26" s="29"/>
      <c r="T26" s="32">
        <v>23.191400000000002</v>
      </c>
      <c r="U26" s="29"/>
      <c r="V26" s="28">
        <v>6112222</v>
      </c>
      <c r="W26" s="29"/>
      <c r="X26" s="33">
        <v>6204641</v>
      </c>
      <c r="Y26" s="29"/>
      <c r="Z26" s="28">
        <v>6114108</v>
      </c>
      <c r="AA26" s="29"/>
      <c r="AB26" s="28">
        <v>90533</v>
      </c>
      <c r="AC26" s="29"/>
      <c r="AD26" s="28">
        <v>367255</v>
      </c>
      <c r="AE26" s="29"/>
      <c r="AF26" s="28">
        <v>355621</v>
      </c>
      <c r="AG26" s="29"/>
      <c r="AH26" s="28">
        <v>11634</v>
      </c>
      <c r="AI26" s="29"/>
      <c r="AJ26" s="28">
        <v>2255583</v>
      </c>
      <c r="AK26" s="29"/>
      <c r="AL26" s="28">
        <v>2223959</v>
      </c>
      <c r="AM26" s="29"/>
      <c r="AN26" s="28">
        <v>136213</v>
      </c>
      <c r="AO26" s="29"/>
      <c r="AP26" s="34">
        <v>131989</v>
      </c>
      <c r="AQ26" s="29"/>
      <c r="AR26" s="28">
        <v>8247364</v>
      </c>
      <c r="AS26" s="29"/>
      <c r="AT26" s="33">
        <v>39122864</v>
      </c>
      <c r="AU26" s="25"/>
      <c r="AV26" s="35">
        <v>93.91</v>
      </c>
      <c r="AW26" s="25" t="s">
        <v>177</v>
      </c>
      <c r="AX26" s="25" t="s">
        <v>178</v>
      </c>
    </row>
    <row r="27" spans="1:50">
      <c r="A27" s="25" t="s">
        <v>223</v>
      </c>
      <c r="B27" s="25" t="s">
        <v>224</v>
      </c>
      <c r="C27" s="25" t="s">
        <v>225</v>
      </c>
      <c r="D27" s="26">
        <v>8001</v>
      </c>
      <c r="E27" s="27">
        <v>80001</v>
      </c>
      <c r="F27" s="25" t="s">
        <v>189</v>
      </c>
      <c r="G27" s="25" t="s">
        <v>174</v>
      </c>
      <c r="H27" s="28">
        <v>1021243</v>
      </c>
      <c r="I27" s="29">
        <v>1081</v>
      </c>
      <c r="J27" s="25" t="s">
        <v>185</v>
      </c>
      <c r="K27" s="25" t="s">
        <v>176</v>
      </c>
      <c r="L27" s="30">
        <v>50</v>
      </c>
      <c r="M27" s="25"/>
      <c r="N27" s="31">
        <v>9</v>
      </c>
      <c r="O27" s="29"/>
      <c r="P27" s="32">
        <v>32.473599999999998</v>
      </c>
      <c r="Q27" s="29"/>
      <c r="R27" s="32">
        <v>25.643899999999999</v>
      </c>
      <c r="S27" s="29"/>
      <c r="T27" s="32">
        <v>16.274799999999999</v>
      </c>
      <c r="U27" s="29"/>
      <c r="V27" s="28">
        <v>4053946</v>
      </c>
      <c r="W27" s="29"/>
      <c r="X27" s="33">
        <v>4051779</v>
      </c>
      <c r="Y27" s="29"/>
      <c r="Z27" s="28">
        <v>4039581</v>
      </c>
      <c r="AA27" s="29"/>
      <c r="AB27" s="28">
        <v>12198</v>
      </c>
      <c r="AC27" s="29"/>
      <c r="AD27" s="28">
        <v>128674</v>
      </c>
      <c r="AE27" s="29"/>
      <c r="AF27" s="28">
        <v>124396</v>
      </c>
      <c r="AG27" s="29"/>
      <c r="AH27" s="28">
        <v>4278</v>
      </c>
      <c r="AI27" s="29"/>
      <c r="AJ27" s="28">
        <v>1067699</v>
      </c>
      <c r="AK27" s="29"/>
      <c r="AL27" s="28">
        <v>1064546</v>
      </c>
      <c r="AM27" s="29"/>
      <c r="AN27" s="28">
        <v>33846</v>
      </c>
      <c r="AO27" s="29"/>
      <c r="AP27" s="34">
        <v>32741</v>
      </c>
      <c r="AQ27" s="29"/>
      <c r="AR27" s="28">
        <v>2024524</v>
      </c>
      <c r="AS27" s="29"/>
      <c r="AT27" s="33">
        <v>51916777</v>
      </c>
      <c r="AU27" s="25"/>
      <c r="AV27" s="35">
        <v>174.46</v>
      </c>
      <c r="AW27" s="25" t="s">
        <v>177</v>
      </c>
      <c r="AX27" s="25" t="s">
        <v>178</v>
      </c>
    </row>
    <row r="28" spans="1:50">
      <c r="A28" s="25" t="s">
        <v>226</v>
      </c>
      <c r="B28" s="25" t="s">
        <v>194</v>
      </c>
      <c r="C28" s="25" t="s">
        <v>195</v>
      </c>
      <c r="D28" s="26">
        <v>5118</v>
      </c>
      <c r="E28" s="27">
        <v>50118</v>
      </c>
      <c r="F28" s="25" t="s">
        <v>189</v>
      </c>
      <c r="G28" s="25" t="s">
        <v>174</v>
      </c>
      <c r="H28" s="28">
        <v>8608208</v>
      </c>
      <c r="I28" s="29">
        <v>1066</v>
      </c>
      <c r="J28" s="25" t="s">
        <v>185</v>
      </c>
      <c r="K28" s="25" t="s">
        <v>184</v>
      </c>
      <c r="L28" s="30">
        <v>527</v>
      </c>
      <c r="M28" s="25"/>
      <c r="N28" s="31">
        <v>40</v>
      </c>
      <c r="O28" s="29"/>
      <c r="P28" s="32">
        <v>30.932500000000001</v>
      </c>
      <c r="Q28" s="29"/>
      <c r="R28" s="32">
        <v>21.712499999999999</v>
      </c>
      <c r="S28" s="29"/>
      <c r="T28" s="32">
        <v>18.979099999999999</v>
      </c>
      <c r="U28" s="29"/>
      <c r="V28" s="28">
        <v>16284231</v>
      </c>
      <c r="W28" s="29"/>
      <c r="X28" s="33">
        <v>16302662</v>
      </c>
      <c r="Y28" s="29"/>
      <c r="Z28" s="28">
        <v>15388572</v>
      </c>
      <c r="AA28" s="29"/>
      <c r="AB28" s="28">
        <v>914090</v>
      </c>
      <c r="AC28" s="29"/>
      <c r="AD28" s="28">
        <v>520340</v>
      </c>
      <c r="AE28" s="29"/>
      <c r="AF28" s="28">
        <v>497488</v>
      </c>
      <c r="AG28" s="29"/>
      <c r="AH28" s="28">
        <v>22852</v>
      </c>
      <c r="AI28" s="29"/>
      <c r="AJ28" s="28">
        <v>2394714</v>
      </c>
      <c r="AK28" s="29"/>
      <c r="AL28" s="28">
        <v>2258067</v>
      </c>
      <c r="AM28" s="29"/>
      <c r="AN28" s="28">
        <v>76862</v>
      </c>
      <c r="AO28" s="29"/>
      <c r="AP28" s="34">
        <v>73504</v>
      </c>
      <c r="AQ28" s="29"/>
      <c r="AR28" s="28">
        <v>9441882</v>
      </c>
      <c r="AS28" s="29"/>
      <c r="AT28" s="33">
        <v>205006670</v>
      </c>
      <c r="AU28" s="25"/>
      <c r="AV28" s="35">
        <v>399.6</v>
      </c>
      <c r="AW28" s="25" t="s">
        <v>177</v>
      </c>
      <c r="AX28" s="25" t="s">
        <v>178</v>
      </c>
    </row>
    <row r="29" spans="1:50">
      <c r="A29" s="25" t="s">
        <v>226</v>
      </c>
      <c r="B29" s="25" t="s">
        <v>194</v>
      </c>
      <c r="C29" s="25" t="s">
        <v>195</v>
      </c>
      <c r="D29" s="26">
        <v>5118</v>
      </c>
      <c r="E29" s="27">
        <v>50118</v>
      </c>
      <c r="F29" s="25" t="s">
        <v>189</v>
      </c>
      <c r="G29" s="25" t="s">
        <v>174</v>
      </c>
      <c r="H29" s="28">
        <v>8608208</v>
      </c>
      <c r="I29" s="29">
        <v>1066</v>
      </c>
      <c r="J29" s="25" t="s">
        <v>185</v>
      </c>
      <c r="K29" s="25" t="s">
        <v>176</v>
      </c>
      <c r="L29" s="30">
        <v>539</v>
      </c>
      <c r="M29" s="25"/>
      <c r="N29" s="31">
        <v>53</v>
      </c>
      <c r="O29" s="29"/>
      <c r="P29" s="32">
        <v>29.0824</v>
      </c>
      <c r="Q29" s="29"/>
      <c r="R29" s="32">
        <v>21.172499999999999</v>
      </c>
      <c r="S29" s="29"/>
      <c r="T29" s="32">
        <v>13.8796</v>
      </c>
      <c r="U29" s="29"/>
      <c r="V29" s="28">
        <v>16028080</v>
      </c>
      <c r="W29" s="29"/>
      <c r="X29" s="33">
        <v>15585872</v>
      </c>
      <c r="Y29" s="29"/>
      <c r="Z29" s="28">
        <v>15273179</v>
      </c>
      <c r="AA29" s="29"/>
      <c r="AB29" s="28">
        <v>312693</v>
      </c>
      <c r="AC29" s="29"/>
      <c r="AD29" s="28">
        <v>535954</v>
      </c>
      <c r="AE29" s="29"/>
      <c r="AF29" s="28">
        <v>525169</v>
      </c>
      <c r="AG29" s="29"/>
      <c r="AH29" s="28">
        <v>10785</v>
      </c>
      <c r="AI29" s="29"/>
      <c r="AJ29" s="28">
        <v>2545102</v>
      </c>
      <c r="AK29" s="29"/>
      <c r="AL29" s="28">
        <v>2494601</v>
      </c>
      <c r="AM29" s="29"/>
      <c r="AN29" s="28">
        <v>89035</v>
      </c>
      <c r="AO29" s="29"/>
      <c r="AP29" s="34">
        <v>87312</v>
      </c>
      <c r="AQ29" s="29"/>
      <c r="AR29" s="28">
        <v>7289149</v>
      </c>
      <c r="AS29" s="29"/>
      <c r="AT29" s="33">
        <v>154329520</v>
      </c>
      <c r="AU29" s="25"/>
      <c r="AV29" s="35">
        <v>575.4</v>
      </c>
      <c r="AW29" s="25" t="s">
        <v>177</v>
      </c>
      <c r="AX29" s="25" t="s">
        <v>178</v>
      </c>
    </row>
    <row r="30" spans="1:50">
      <c r="A30" s="25" t="s">
        <v>227</v>
      </c>
      <c r="B30" s="25" t="s">
        <v>228</v>
      </c>
      <c r="C30" s="25" t="s">
        <v>172</v>
      </c>
      <c r="D30" s="26">
        <v>2100</v>
      </c>
      <c r="E30" s="27">
        <v>20100</v>
      </c>
      <c r="F30" s="25" t="s">
        <v>173</v>
      </c>
      <c r="G30" s="25" t="s">
        <v>174</v>
      </c>
      <c r="H30" s="28">
        <v>18351295</v>
      </c>
      <c r="I30" s="29">
        <v>1022</v>
      </c>
      <c r="J30" s="25" t="s">
        <v>185</v>
      </c>
      <c r="K30" s="25" t="s">
        <v>176</v>
      </c>
      <c r="L30" s="30">
        <v>1022</v>
      </c>
      <c r="M30" s="25"/>
      <c r="N30" s="31">
        <v>107</v>
      </c>
      <c r="O30" s="29"/>
      <c r="P30" s="32">
        <v>29.212299999999999</v>
      </c>
      <c r="Q30" s="29"/>
      <c r="R30" s="32">
        <v>28.269200000000001</v>
      </c>
      <c r="S30" s="29" t="s">
        <v>196</v>
      </c>
      <c r="T30" s="32">
        <v>20.565999999999999</v>
      </c>
      <c r="U30" s="29" t="s">
        <v>196</v>
      </c>
      <c r="V30" s="28">
        <v>61301708</v>
      </c>
      <c r="W30" s="29"/>
      <c r="X30" s="33">
        <v>68469245</v>
      </c>
      <c r="Y30" s="29"/>
      <c r="Z30" s="28">
        <v>61766650</v>
      </c>
      <c r="AA30" s="29"/>
      <c r="AB30" s="28">
        <v>6702595</v>
      </c>
      <c r="AC30" s="29"/>
      <c r="AD30" s="28">
        <v>2305899</v>
      </c>
      <c r="AE30" s="29"/>
      <c r="AF30" s="28">
        <v>2114409</v>
      </c>
      <c r="AG30" s="29"/>
      <c r="AH30" s="28">
        <v>191490</v>
      </c>
      <c r="AI30" s="29"/>
      <c r="AJ30" s="28">
        <v>7765181</v>
      </c>
      <c r="AK30" s="29"/>
      <c r="AL30" s="28">
        <v>6968685</v>
      </c>
      <c r="AM30" s="29"/>
      <c r="AN30" s="28">
        <v>266731</v>
      </c>
      <c r="AO30" s="29"/>
      <c r="AP30" s="34">
        <v>199752</v>
      </c>
      <c r="AQ30" s="29"/>
      <c r="AR30" s="28">
        <v>43484907</v>
      </c>
      <c r="AS30" s="29" t="s">
        <v>196</v>
      </c>
      <c r="AT30" s="33">
        <v>1229284540</v>
      </c>
      <c r="AU30" s="25" t="s">
        <v>196</v>
      </c>
      <c r="AV30" s="35">
        <v>638.20000000000005</v>
      </c>
      <c r="AW30" s="25" t="s">
        <v>177</v>
      </c>
      <c r="AX30" s="25" t="s">
        <v>197</v>
      </c>
    </row>
    <row r="31" spans="1:50">
      <c r="A31" s="25" t="s">
        <v>229</v>
      </c>
      <c r="B31" s="25" t="s">
        <v>230</v>
      </c>
      <c r="C31" s="25" t="s">
        <v>188</v>
      </c>
      <c r="D31" s="26">
        <v>9015</v>
      </c>
      <c r="E31" s="27">
        <v>90015</v>
      </c>
      <c r="F31" s="25" t="s">
        <v>215</v>
      </c>
      <c r="G31" s="25" t="s">
        <v>174</v>
      </c>
      <c r="H31" s="28">
        <v>3281212</v>
      </c>
      <c r="I31" s="29">
        <v>996</v>
      </c>
      <c r="J31" s="25" t="s">
        <v>183</v>
      </c>
      <c r="K31" s="25" t="s">
        <v>176</v>
      </c>
      <c r="L31" s="30">
        <v>149</v>
      </c>
      <c r="M31" s="25"/>
      <c r="N31" s="31">
        <v>141</v>
      </c>
      <c r="O31" s="29"/>
      <c r="P31" s="32">
        <v>9.4969999999999999</v>
      </c>
      <c r="Q31" s="29"/>
      <c r="R31" s="32">
        <v>2.7421000000000002</v>
      </c>
      <c r="S31" s="29"/>
      <c r="T31" s="32">
        <v>76.584800000000001</v>
      </c>
      <c r="U31" s="29"/>
      <c r="V31" s="28">
        <v>4944335</v>
      </c>
      <c r="W31" s="29"/>
      <c r="X31" s="33">
        <v>4660934</v>
      </c>
      <c r="Y31" s="29"/>
      <c r="Z31" s="28">
        <v>4640244</v>
      </c>
      <c r="AA31" s="29"/>
      <c r="AB31" s="28">
        <v>20690</v>
      </c>
      <c r="AC31" s="29"/>
      <c r="AD31" s="28">
        <v>491748</v>
      </c>
      <c r="AE31" s="29"/>
      <c r="AF31" s="28">
        <v>488601</v>
      </c>
      <c r="AG31" s="29"/>
      <c r="AH31" s="28">
        <v>3147</v>
      </c>
      <c r="AI31" s="29"/>
      <c r="AJ31" s="28">
        <v>3097363</v>
      </c>
      <c r="AK31" s="29"/>
      <c r="AL31" s="28">
        <v>3084167</v>
      </c>
      <c r="AM31" s="29"/>
      <c r="AN31" s="28">
        <v>326422</v>
      </c>
      <c r="AO31" s="29"/>
      <c r="AP31" s="34">
        <v>324323</v>
      </c>
      <c r="AQ31" s="29"/>
      <c r="AR31" s="28">
        <v>37419416</v>
      </c>
      <c r="AS31" s="29"/>
      <c r="AT31" s="33">
        <v>102607757</v>
      </c>
      <c r="AU31" s="25"/>
      <c r="AV31" s="35">
        <v>64.400000000000006</v>
      </c>
      <c r="AW31" s="25" t="s">
        <v>177</v>
      </c>
      <c r="AX31" s="25" t="s">
        <v>178</v>
      </c>
    </row>
    <row r="32" spans="1:50">
      <c r="A32" s="25" t="s">
        <v>231</v>
      </c>
      <c r="B32" s="25" t="s">
        <v>232</v>
      </c>
      <c r="C32" s="25" t="s">
        <v>233</v>
      </c>
      <c r="D32" s="26">
        <v>8</v>
      </c>
      <c r="E32" s="27">
        <v>8</v>
      </c>
      <c r="F32" s="25" t="s">
        <v>189</v>
      </c>
      <c r="G32" s="25" t="s">
        <v>174</v>
      </c>
      <c r="H32" s="28">
        <v>1849898</v>
      </c>
      <c r="I32" s="29">
        <v>982</v>
      </c>
      <c r="J32" s="25" t="s">
        <v>183</v>
      </c>
      <c r="K32" s="25" t="s">
        <v>176</v>
      </c>
      <c r="L32" s="30">
        <v>116</v>
      </c>
      <c r="M32" s="25"/>
      <c r="N32" s="31">
        <v>55</v>
      </c>
      <c r="O32" s="29"/>
      <c r="P32" s="32">
        <v>14.136900000000001</v>
      </c>
      <c r="Q32" s="29"/>
      <c r="R32" s="32">
        <v>5.2552000000000003</v>
      </c>
      <c r="S32" s="29"/>
      <c r="T32" s="32">
        <v>48.392400000000002</v>
      </c>
      <c r="U32" s="29"/>
      <c r="V32" s="28">
        <v>8977599</v>
      </c>
      <c r="W32" s="29"/>
      <c r="X32" s="33">
        <v>8981104</v>
      </c>
      <c r="Y32" s="29"/>
      <c r="Z32" s="28">
        <v>8864217</v>
      </c>
      <c r="AA32" s="29"/>
      <c r="AB32" s="28">
        <v>116887</v>
      </c>
      <c r="AC32" s="29"/>
      <c r="AD32" s="28">
        <v>636882</v>
      </c>
      <c r="AE32" s="29"/>
      <c r="AF32" s="28">
        <v>627025</v>
      </c>
      <c r="AG32" s="29"/>
      <c r="AH32" s="28">
        <v>9857</v>
      </c>
      <c r="AI32" s="29"/>
      <c r="AJ32" s="28">
        <v>4501055</v>
      </c>
      <c r="AK32" s="29"/>
      <c r="AL32" s="28">
        <v>4442373</v>
      </c>
      <c r="AM32" s="29"/>
      <c r="AN32" s="28">
        <v>319090</v>
      </c>
      <c r="AO32" s="29"/>
      <c r="AP32" s="34">
        <v>314140</v>
      </c>
      <c r="AQ32" s="29"/>
      <c r="AR32" s="28">
        <v>30343267</v>
      </c>
      <c r="AS32" s="29"/>
      <c r="AT32" s="33">
        <v>159458488</v>
      </c>
      <c r="AU32" s="25"/>
      <c r="AV32" s="35">
        <v>118.91</v>
      </c>
      <c r="AW32" s="25" t="s">
        <v>177</v>
      </c>
      <c r="AX32" s="25" t="s">
        <v>178</v>
      </c>
    </row>
    <row r="33" spans="1:50">
      <c r="A33" s="25" t="s">
        <v>234</v>
      </c>
      <c r="B33" s="25" t="s">
        <v>235</v>
      </c>
      <c r="C33" s="25" t="s">
        <v>236</v>
      </c>
      <c r="D33" s="26">
        <v>4022</v>
      </c>
      <c r="E33" s="27">
        <v>40022</v>
      </c>
      <c r="F33" s="25" t="s">
        <v>189</v>
      </c>
      <c r="G33" s="25" t="s">
        <v>174</v>
      </c>
      <c r="H33" s="28">
        <v>4515419</v>
      </c>
      <c r="I33" s="29">
        <v>943</v>
      </c>
      <c r="J33" s="25" t="s">
        <v>175</v>
      </c>
      <c r="K33" s="25" t="s">
        <v>176</v>
      </c>
      <c r="L33" s="30">
        <v>212</v>
      </c>
      <c r="M33" s="25"/>
      <c r="N33" s="31">
        <v>39</v>
      </c>
      <c r="O33" s="29"/>
      <c r="P33" s="32">
        <v>26.494</v>
      </c>
      <c r="Q33" s="29"/>
      <c r="R33" s="32">
        <v>7.2762000000000002</v>
      </c>
      <c r="S33" s="29"/>
      <c r="T33" s="32">
        <v>58.747300000000003</v>
      </c>
      <c r="U33" s="29"/>
      <c r="V33" s="28">
        <v>20499724</v>
      </c>
      <c r="W33" s="29"/>
      <c r="X33" s="33">
        <v>21145309</v>
      </c>
      <c r="Y33" s="29"/>
      <c r="Z33" s="28">
        <v>20430752</v>
      </c>
      <c r="AA33" s="29"/>
      <c r="AB33" s="28">
        <v>714557</v>
      </c>
      <c r="AC33" s="29"/>
      <c r="AD33" s="28">
        <v>794602</v>
      </c>
      <c r="AE33" s="29"/>
      <c r="AF33" s="28">
        <v>771146</v>
      </c>
      <c r="AG33" s="29"/>
      <c r="AH33" s="28">
        <v>23456</v>
      </c>
      <c r="AI33" s="29"/>
      <c r="AJ33" s="28">
        <v>3715370</v>
      </c>
      <c r="AK33" s="29"/>
      <c r="AL33" s="28">
        <v>3628801</v>
      </c>
      <c r="AM33" s="29"/>
      <c r="AN33" s="28">
        <v>143614</v>
      </c>
      <c r="AO33" s="29"/>
      <c r="AP33" s="34">
        <v>139086</v>
      </c>
      <c r="AQ33" s="29"/>
      <c r="AR33" s="28">
        <v>45302714</v>
      </c>
      <c r="AS33" s="29"/>
      <c r="AT33" s="33">
        <v>329631085</v>
      </c>
      <c r="AU33" s="25"/>
      <c r="AV33" s="35">
        <v>96.06</v>
      </c>
      <c r="AW33" s="25" t="s">
        <v>177</v>
      </c>
      <c r="AX33" s="25" t="s">
        <v>178</v>
      </c>
    </row>
    <row r="34" spans="1:50">
      <c r="A34" s="25" t="s">
        <v>237</v>
      </c>
      <c r="B34" s="25" t="s">
        <v>238</v>
      </c>
      <c r="C34" s="25" t="s">
        <v>204</v>
      </c>
      <c r="D34" s="26">
        <v>3022</v>
      </c>
      <c r="E34" s="27">
        <v>30022</v>
      </c>
      <c r="F34" s="25" t="s">
        <v>189</v>
      </c>
      <c r="G34" s="25" t="s">
        <v>174</v>
      </c>
      <c r="H34" s="28">
        <v>1733853</v>
      </c>
      <c r="I34" s="29">
        <v>930</v>
      </c>
      <c r="J34" s="25" t="s">
        <v>183</v>
      </c>
      <c r="K34" s="25" t="s">
        <v>176</v>
      </c>
      <c r="L34" s="30">
        <v>58</v>
      </c>
      <c r="M34" s="25"/>
      <c r="N34" s="31">
        <v>29</v>
      </c>
      <c r="O34" s="29"/>
      <c r="P34" s="32">
        <v>12.909700000000001</v>
      </c>
      <c r="Q34" s="29"/>
      <c r="R34" s="32">
        <v>4.0317999999999996</v>
      </c>
      <c r="S34" s="29"/>
      <c r="T34" s="32">
        <v>37.530500000000004</v>
      </c>
      <c r="U34" s="29"/>
      <c r="V34" s="28">
        <v>2027777</v>
      </c>
      <c r="W34" s="29"/>
      <c r="X34" s="33">
        <v>1999310</v>
      </c>
      <c r="Y34" s="29"/>
      <c r="Z34" s="28">
        <v>1916792</v>
      </c>
      <c r="AA34" s="29"/>
      <c r="AB34" s="28">
        <v>82518</v>
      </c>
      <c r="AC34" s="29"/>
      <c r="AD34" s="28">
        <v>155486</v>
      </c>
      <c r="AE34" s="29"/>
      <c r="AF34" s="28">
        <v>148477</v>
      </c>
      <c r="AG34" s="29"/>
      <c r="AH34" s="28">
        <v>7009</v>
      </c>
      <c r="AI34" s="29"/>
      <c r="AJ34" s="28">
        <v>1497766</v>
      </c>
      <c r="AK34" s="29"/>
      <c r="AL34" s="28">
        <v>1442245</v>
      </c>
      <c r="AM34" s="29"/>
      <c r="AN34" s="28">
        <v>116738</v>
      </c>
      <c r="AO34" s="29"/>
      <c r="AP34" s="34">
        <v>112071</v>
      </c>
      <c r="AQ34" s="29"/>
      <c r="AR34" s="28">
        <v>5572417</v>
      </c>
      <c r="AS34" s="29"/>
      <c r="AT34" s="33">
        <v>22466673</v>
      </c>
      <c r="AU34" s="25"/>
      <c r="AV34" s="35">
        <v>49.64</v>
      </c>
      <c r="AW34" s="25" t="s">
        <v>177</v>
      </c>
      <c r="AX34" s="25" t="s">
        <v>178</v>
      </c>
    </row>
    <row r="35" spans="1:50">
      <c r="A35" s="25" t="s">
        <v>239</v>
      </c>
      <c r="B35" s="25" t="s">
        <v>240</v>
      </c>
      <c r="C35" s="25" t="s">
        <v>188</v>
      </c>
      <c r="D35" s="26">
        <v>9026</v>
      </c>
      <c r="E35" s="27">
        <v>90026</v>
      </c>
      <c r="F35" s="25" t="s">
        <v>189</v>
      </c>
      <c r="G35" s="25" t="s">
        <v>174</v>
      </c>
      <c r="H35" s="28">
        <v>2956746</v>
      </c>
      <c r="I35" s="29">
        <v>906</v>
      </c>
      <c r="J35" s="25" t="s">
        <v>183</v>
      </c>
      <c r="K35" s="25" t="s">
        <v>176</v>
      </c>
      <c r="L35" s="30">
        <v>103</v>
      </c>
      <c r="M35" s="25"/>
      <c r="N35" s="31">
        <v>35</v>
      </c>
      <c r="O35" s="29"/>
      <c r="P35" s="32">
        <v>18.120799999999999</v>
      </c>
      <c r="Q35" s="29"/>
      <c r="R35" s="32">
        <v>6.0708000000000002</v>
      </c>
      <c r="S35" s="29"/>
      <c r="T35" s="32">
        <v>62.966000000000001</v>
      </c>
      <c r="U35" s="29"/>
      <c r="V35" s="28">
        <v>9662505</v>
      </c>
      <c r="W35" s="29"/>
      <c r="X35" s="33">
        <v>9410942</v>
      </c>
      <c r="Y35" s="29"/>
      <c r="Z35" s="28">
        <v>9210076</v>
      </c>
      <c r="AA35" s="29"/>
      <c r="AB35" s="28">
        <v>200866</v>
      </c>
      <c r="AC35" s="29"/>
      <c r="AD35" s="28">
        <v>527144</v>
      </c>
      <c r="AE35" s="29"/>
      <c r="AF35" s="28">
        <v>508259</v>
      </c>
      <c r="AG35" s="29"/>
      <c r="AH35" s="28">
        <v>18885</v>
      </c>
      <c r="AI35" s="29"/>
      <c r="AJ35" s="28">
        <v>3279625</v>
      </c>
      <c r="AK35" s="29"/>
      <c r="AL35" s="28">
        <v>3207856</v>
      </c>
      <c r="AM35" s="29"/>
      <c r="AN35" s="28">
        <v>183992</v>
      </c>
      <c r="AO35" s="29"/>
      <c r="AP35" s="34">
        <v>177429</v>
      </c>
      <c r="AQ35" s="29"/>
      <c r="AR35" s="28">
        <v>32003027</v>
      </c>
      <c r="AS35" s="29"/>
      <c r="AT35" s="33">
        <v>194284885</v>
      </c>
      <c r="AU35" s="25"/>
      <c r="AV35" s="35">
        <v>108.4</v>
      </c>
      <c r="AW35" s="25" t="s">
        <v>177</v>
      </c>
      <c r="AX35" s="25" t="s">
        <v>178</v>
      </c>
    </row>
    <row r="36" spans="1:50">
      <c r="A36" s="25" t="s">
        <v>241</v>
      </c>
      <c r="B36" s="25" t="s">
        <v>242</v>
      </c>
      <c r="C36" s="25" t="s">
        <v>243</v>
      </c>
      <c r="D36" s="26">
        <v>5027</v>
      </c>
      <c r="E36" s="27">
        <v>50027</v>
      </c>
      <c r="F36" s="25" t="s">
        <v>173</v>
      </c>
      <c r="G36" s="25" t="s">
        <v>174</v>
      </c>
      <c r="H36" s="28">
        <v>2650890</v>
      </c>
      <c r="I36" s="29">
        <v>823</v>
      </c>
      <c r="J36" s="25" t="s">
        <v>183</v>
      </c>
      <c r="K36" s="25" t="s">
        <v>176</v>
      </c>
      <c r="L36" s="30">
        <v>76</v>
      </c>
      <c r="M36" s="25"/>
      <c r="N36" s="31">
        <v>23</v>
      </c>
      <c r="O36" s="29"/>
      <c r="P36" s="32">
        <v>11.985900000000001</v>
      </c>
      <c r="Q36" s="29"/>
      <c r="R36" s="32">
        <v>3.9723999999999999</v>
      </c>
      <c r="S36" s="29" t="s">
        <v>196</v>
      </c>
      <c r="T36" s="32">
        <v>30.465299999999999</v>
      </c>
      <c r="U36" s="29"/>
      <c r="V36" s="28">
        <v>4237895</v>
      </c>
      <c r="W36" s="29"/>
      <c r="X36" s="33">
        <v>4129925</v>
      </c>
      <c r="Y36" s="29"/>
      <c r="Z36" s="28">
        <v>4034814</v>
      </c>
      <c r="AA36" s="29"/>
      <c r="AB36" s="28">
        <v>95111</v>
      </c>
      <c r="AC36" s="29"/>
      <c r="AD36" s="28">
        <v>354913</v>
      </c>
      <c r="AE36" s="29"/>
      <c r="AF36" s="28">
        <v>336629</v>
      </c>
      <c r="AG36" s="29"/>
      <c r="AH36" s="28">
        <v>18284</v>
      </c>
      <c r="AI36" s="29"/>
      <c r="AJ36" s="28">
        <v>1500026</v>
      </c>
      <c r="AK36" s="29"/>
      <c r="AL36" s="28">
        <v>1436691</v>
      </c>
      <c r="AM36" s="29"/>
      <c r="AN36" s="28">
        <v>125192</v>
      </c>
      <c r="AO36" s="29"/>
      <c r="AP36" s="34">
        <v>118274</v>
      </c>
      <c r="AQ36" s="29"/>
      <c r="AR36" s="28">
        <v>10255520</v>
      </c>
      <c r="AS36" s="29"/>
      <c r="AT36" s="33">
        <v>40738989</v>
      </c>
      <c r="AU36" s="25" t="s">
        <v>196</v>
      </c>
      <c r="AV36" s="35">
        <v>44.26</v>
      </c>
      <c r="AW36" s="25" t="s">
        <v>177</v>
      </c>
      <c r="AX36" s="25" t="s">
        <v>197</v>
      </c>
    </row>
    <row r="37" spans="1:50">
      <c r="A37" s="25" t="s">
        <v>241</v>
      </c>
      <c r="B37" s="25" t="s">
        <v>242</v>
      </c>
      <c r="C37" s="25" t="s">
        <v>243</v>
      </c>
      <c r="D37" s="26">
        <v>5027</v>
      </c>
      <c r="E37" s="27">
        <v>50027</v>
      </c>
      <c r="F37" s="25" t="s">
        <v>173</v>
      </c>
      <c r="G37" s="25" t="s">
        <v>174</v>
      </c>
      <c r="H37" s="28">
        <v>2650890</v>
      </c>
      <c r="I37" s="29">
        <v>823</v>
      </c>
      <c r="J37" s="25" t="s">
        <v>185</v>
      </c>
      <c r="K37" s="25" t="s">
        <v>184</v>
      </c>
      <c r="L37" s="30">
        <v>20</v>
      </c>
      <c r="M37" s="25"/>
      <c r="N37" s="31">
        <v>4</v>
      </c>
      <c r="O37" s="29"/>
      <c r="P37" s="32">
        <v>43.768999999999998</v>
      </c>
      <c r="Q37" s="29"/>
      <c r="R37" s="32">
        <v>24.702500000000001</v>
      </c>
      <c r="S37" s="29" t="s">
        <v>196</v>
      </c>
      <c r="T37" s="32">
        <v>26.3444</v>
      </c>
      <c r="U37" s="29"/>
      <c r="V37" s="28">
        <v>253487</v>
      </c>
      <c r="W37" s="29"/>
      <c r="X37" s="33">
        <v>256360</v>
      </c>
      <c r="Y37" s="29"/>
      <c r="Z37" s="28">
        <v>253291</v>
      </c>
      <c r="AA37" s="29"/>
      <c r="AB37" s="28">
        <v>3069</v>
      </c>
      <c r="AC37" s="29"/>
      <c r="AD37" s="28">
        <v>6199</v>
      </c>
      <c r="AE37" s="29"/>
      <c r="AF37" s="28">
        <v>5787</v>
      </c>
      <c r="AG37" s="29"/>
      <c r="AH37" s="28">
        <v>412</v>
      </c>
      <c r="AI37" s="29"/>
      <c r="AJ37" s="28">
        <v>64139</v>
      </c>
      <c r="AK37" s="29"/>
      <c r="AL37" s="28">
        <v>63372</v>
      </c>
      <c r="AM37" s="29"/>
      <c r="AN37" s="28">
        <v>1552</v>
      </c>
      <c r="AO37" s="29"/>
      <c r="AP37" s="34">
        <v>1448</v>
      </c>
      <c r="AQ37" s="29"/>
      <c r="AR37" s="28">
        <v>152455</v>
      </c>
      <c r="AS37" s="29"/>
      <c r="AT37" s="33">
        <v>3766017</v>
      </c>
      <c r="AU37" s="25" t="s">
        <v>196</v>
      </c>
      <c r="AV37" s="35">
        <v>77.900000000000006</v>
      </c>
      <c r="AW37" s="25" t="s">
        <v>177</v>
      </c>
      <c r="AX37" s="25" t="s">
        <v>197</v>
      </c>
    </row>
    <row r="38" spans="1:50">
      <c r="A38" s="25" t="s">
        <v>244</v>
      </c>
      <c r="B38" s="25" t="s">
        <v>245</v>
      </c>
      <c r="C38" s="25" t="s">
        <v>188</v>
      </c>
      <c r="D38" s="26">
        <v>9013</v>
      </c>
      <c r="E38" s="27">
        <v>90013</v>
      </c>
      <c r="F38" s="25" t="s">
        <v>189</v>
      </c>
      <c r="G38" s="25" t="s">
        <v>174</v>
      </c>
      <c r="H38" s="28">
        <v>1664496</v>
      </c>
      <c r="I38" s="29">
        <v>635</v>
      </c>
      <c r="J38" s="25" t="s">
        <v>183</v>
      </c>
      <c r="K38" s="25" t="s">
        <v>176</v>
      </c>
      <c r="L38" s="30">
        <v>61</v>
      </c>
      <c r="M38" s="25"/>
      <c r="N38" s="31">
        <v>29</v>
      </c>
      <c r="O38" s="29"/>
      <c r="P38" s="32">
        <v>14.6876</v>
      </c>
      <c r="Q38" s="29"/>
      <c r="R38" s="32">
        <v>5.3385999999999996</v>
      </c>
      <c r="S38" s="29"/>
      <c r="T38" s="32">
        <v>31.957599999999999</v>
      </c>
      <c r="U38" s="29"/>
      <c r="V38" s="28">
        <v>3049391</v>
      </c>
      <c r="W38" s="29"/>
      <c r="X38" s="33">
        <v>3045104</v>
      </c>
      <c r="Y38" s="29"/>
      <c r="Z38" s="28">
        <v>2886997</v>
      </c>
      <c r="AA38" s="29"/>
      <c r="AB38" s="28">
        <v>158107</v>
      </c>
      <c r="AC38" s="29"/>
      <c r="AD38" s="28">
        <v>208938</v>
      </c>
      <c r="AE38" s="29"/>
      <c r="AF38" s="28">
        <v>196560</v>
      </c>
      <c r="AG38" s="29"/>
      <c r="AH38" s="28">
        <v>12378</v>
      </c>
      <c r="AI38" s="29"/>
      <c r="AJ38" s="28">
        <v>1824324</v>
      </c>
      <c r="AK38" s="29"/>
      <c r="AL38" s="28">
        <v>1733696</v>
      </c>
      <c r="AM38" s="29"/>
      <c r="AN38" s="28">
        <v>131172</v>
      </c>
      <c r="AO38" s="29"/>
      <c r="AP38" s="34">
        <v>123509</v>
      </c>
      <c r="AQ38" s="29"/>
      <c r="AR38" s="28">
        <v>6281578</v>
      </c>
      <c r="AS38" s="29"/>
      <c r="AT38" s="33">
        <v>33535077</v>
      </c>
      <c r="AU38" s="25"/>
      <c r="AV38" s="35">
        <v>80.959999999999994</v>
      </c>
      <c r="AW38" s="25" t="s">
        <v>177</v>
      </c>
      <c r="AX38" s="25" t="s">
        <v>178</v>
      </c>
    </row>
    <row r="39" spans="1:50">
      <c r="A39" s="25" t="s">
        <v>246</v>
      </c>
      <c r="B39" s="25" t="s">
        <v>247</v>
      </c>
      <c r="C39" s="25" t="s">
        <v>188</v>
      </c>
      <c r="D39" s="26">
        <v>9003</v>
      </c>
      <c r="E39" s="27">
        <v>90003</v>
      </c>
      <c r="F39" s="25" t="s">
        <v>189</v>
      </c>
      <c r="G39" s="25" t="s">
        <v>174</v>
      </c>
      <c r="H39" s="28">
        <v>3281212</v>
      </c>
      <c r="I39" s="29">
        <v>616</v>
      </c>
      <c r="J39" s="25" t="s">
        <v>175</v>
      </c>
      <c r="K39" s="25" t="s">
        <v>176</v>
      </c>
      <c r="L39" s="30">
        <v>599</v>
      </c>
      <c r="M39" s="25"/>
      <c r="N39" s="31">
        <v>56</v>
      </c>
      <c r="O39" s="29"/>
      <c r="P39" s="32">
        <v>34.829900000000002</v>
      </c>
      <c r="Q39" s="29" t="s">
        <v>196</v>
      </c>
      <c r="R39" s="32">
        <v>13.962999999999999</v>
      </c>
      <c r="S39" s="29"/>
      <c r="T39" s="32">
        <v>44.260899999999999</v>
      </c>
      <c r="U39" s="29" t="s">
        <v>196</v>
      </c>
      <c r="V39" s="28">
        <v>69597595</v>
      </c>
      <c r="W39" s="29"/>
      <c r="X39" s="33">
        <v>72050709</v>
      </c>
      <c r="Y39" s="29"/>
      <c r="Z39" s="28">
        <v>69799195</v>
      </c>
      <c r="AA39" s="29"/>
      <c r="AB39" s="28">
        <v>2251514</v>
      </c>
      <c r="AC39" s="29"/>
      <c r="AD39" s="28">
        <v>2377255</v>
      </c>
      <c r="AE39" s="29"/>
      <c r="AF39" s="28">
        <v>2004002</v>
      </c>
      <c r="AG39" s="29" t="s">
        <v>196</v>
      </c>
      <c r="AH39" s="28">
        <v>373253</v>
      </c>
      <c r="AI39" s="29"/>
      <c r="AJ39" s="28">
        <v>8255518</v>
      </c>
      <c r="AK39" s="29"/>
      <c r="AL39" s="28">
        <v>7973519</v>
      </c>
      <c r="AM39" s="29"/>
      <c r="AN39" s="28">
        <v>277276</v>
      </c>
      <c r="AO39" s="29"/>
      <c r="AP39" s="34">
        <v>229211</v>
      </c>
      <c r="AQ39" s="29"/>
      <c r="AR39" s="28">
        <v>88698878</v>
      </c>
      <c r="AS39" s="29"/>
      <c r="AT39" s="33">
        <v>1238506222</v>
      </c>
      <c r="AU39" s="25"/>
      <c r="AV39" s="35">
        <v>239.42</v>
      </c>
      <c r="AW39" s="25" t="s">
        <v>177</v>
      </c>
      <c r="AX39" s="25" t="s">
        <v>197</v>
      </c>
    </row>
    <row r="40" spans="1:50">
      <c r="A40" s="25" t="s">
        <v>248</v>
      </c>
      <c r="B40" s="25" t="s">
        <v>249</v>
      </c>
      <c r="C40" s="25" t="s">
        <v>250</v>
      </c>
      <c r="D40" s="26">
        <v>7006</v>
      </c>
      <c r="E40" s="27">
        <v>70006</v>
      </c>
      <c r="F40" s="25" t="s">
        <v>189</v>
      </c>
      <c r="G40" s="25" t="s">
        <v>174</v>
      </c>
      <c r="H40" s="28">
        <v>2150706</v>
      </c>
      <c r="I40" s="29">
        <v>493</v>
      </c>
      <c r="J40" s="25" t="s">
        <v>183</v>
      </c>
      <c r="K40" s="25" t="s">
        <v>176</v>
      </c>
      <c r="L40" s="30">
        <v>50</v>
      </c>
      <c r="M40" s="25"/>
      <c r="N40" s="31">
        <v>25</v>
      </c>
      <c r="O40" s="29"/>
      <c r="P40" s="32">
        <v>23.1905</v>
      </c>
      <c r="Q40" s="29"/>
      <c r="R40" s="32">
        <v>6.7489999999999997</v>
      </c>
      <c r="S40" s="29"/>
      <c r="T40" s="32">
        <v>41.739400000000003</v>
      </c>
      <c r="U40" s="29"/>
      <c r="V40" s="28">
        <v>5954691</v>
      </c>
      <c r="W40" s="29"/>
      <c r="X40" s="33">
        <v>5905439</v>
      </c>
      <c r="Y40" s="29"/>
      <c r="Z40" s="28">
        <v>5839491</v>
      </c>
      <c r="AA40" s="29"/>
      <c r="AB40" s="28">
        <v>65948</v>
      </c>
      <c r="AC40" s="29"/>
      <c r="AD40" s="28">
        <v>256119</v>
      </c>
      <c r="AE40" s="29"/>
      <c r="AF40" s="28">
        <v>251805</v>
      </c>
      <c r="AG40" s="29"/>
      <c r="AH40" s="28">
        <v>4314</v>
      </c>
      <c r="AI40" s="29"/>
      <c r="AJ40" s="28">
        <v>2952712</v>
      </c>
      <c r="AK40" s="29"/>
      <c r="AL40" s="28">
        <v>2919745</v>
      </c>
      <c r="AM40" s="29"/>
      <c r="AN40" s="28">
        <v>128060</v>
      </c>
      <c r="AO40" s="29"/>
      <c r="AP40" s="34">
        <v>125902</v>
      </c>
      <c r="AQ40" s="29"/>
      <c r="AR40" s="28">
        <v>10510179</v>
      </c>
      <c r="AS40" s="29"/>
      <c r="AT40" s="33">
        <v>70933375</v>
      </c>
      <c r="AU40" s="25"/>
      <c r="AV40" s="35">
        <v>91.06</v>
      </c>
      <c r="AW40" s="25" t="s">
        <v>177</v>
      </c>
      <c r="AX40" s="25" t="s">
        <v>178</v>
      </c>
    </row>
    <row r="41" spans="1:50">
      <c r="A41" s="25" t="s">
        <v>251</v>
      </c>
      <c r="B41" s="25" t="s">
        <v>252</v>
      </c>
      <c r="C41" s="25" t="s">
        <v>253</v>
      </c>
      <c r="D41" s="26">
        <v>5015</v>
      </c>
      <c r="E41" s="27">
        <v>50015</v>
      </c>
      <c r="F41" s="25" t="s">
        <v>189</v>
      </c>
      <c r="G41" s="25" t="s">
        <v>174</v>
      </c>
      <c r="H41" s="28">
        <v>1780673</v>
      </c>
      <c r="I41" s="29">
        <v>418</v>
      </c>
      <c r="J41" s="25" t="s">
        <v>183</v>
      </c>
      <c r="K41" s="25" t="s">
        <v>176</v>
      </c>
      <c r="L41" s="30">
        <v>6</v>
      </c>
      <c r="M41" s="25"/>
      <c r="N41" s="31">
        <v>6</v>
      </c>
      <c r="O41" s="29"/>
      <c r="P41" s="32">
        <v>14.0802</v>
      </c>
      <c r="Q41" s="29"/>
      <c r="R41" s="32">
        <v>3.5057</v>
      </c>
      <c r="S41" s="29" t="s">
        <v>196</v>
      </c>
      <c r="T41" s="32">
        <v>14.4611</v>
      </c>
      <c r="U41" s="29"/>
      <c r="V41" s="28">
        <v>559327</v>
      </c>
      <c r="W41" s="29"/>
      <c r="X41" s="33">
        <v>577077</v>
      </c>
      <c r="Y41" s="29"/>
      <c r="Z41" s="28">
        <v>573726</v>
      </c>
      <c r="AA41" s="29"/>
      <c r="AB41" s="28">
        <v>3351</v>
      </c>
      <c r="AC41" s="29"/>
      <c r="AD41" s="28">
        <v>41389</v>
      </c>
      <c r="AE41" s="29"/>
      <c r="AF41" s="28">
        <v>40747</v>
      </c>
      <c r="AG41" s="29"/>
      <c r="AH41" s="28">
        <v>642</v>
      </c>
      <c r="AI41" s="29"/>
      <c r="AJ41" s="28">
        <v>562513</v>
      </c>
      <c r="AK41" s="29"/>
      <c r="AL41" s="28">
        <v>559161</v>
      </c>
      <c r="AM41" s="29"/>
      <c r="AN41" s="28">
        <v>40336</v>
      </c>
      <c r="AO41" s="29"/>
      <c r="AP41" s="34">
        <v>39693</v>
      </c>
      <c r="AQ41" s="29"/>
      <c r="AR41" s="28">
        <v>589245</v>
      </c>
      <c r="AS41" s="29"/>
      <c r="AT41" s="33">
        <v>2065735</v>
      </c>
      <c r="AU41" s="25" t="s">
        <v>196</v>
      </c>
      <c r="AV41" s="35">
        <v>30.38</v>
      </c>
      <c r="AW41" s="25" t="s">
        <v>177</v>
      </c>
      <c r="AX41" s="25" t="s">
        <v>197</v>
      </c>
    </row>
    <row r="42" spans="1:50">
      <c r="A42" s="25" t="s">
        <v>251</v>
      </c>
      <c r="B42" s="25" t="s">
        <v>252</v>
      </c>
      <c r="C42" s="25" t="s">
        <v>253</v>
      </c>
      <c r="D42" s="26">
        <v>5015</v>
      </c>
      <c r="E42" s="27">
        <v>50015</v>
      </c>
      <c r="F42" s="25" t="s">
        <v>189</v>
      </c>
      <c r="G42" s="25" t="s">
        <v>174</v>
      </c>
      <c r="H42" s="28">
        <v>1780673</v>
      </c>
      <c r="I42" s="29">
        <v>418</v>
      </c>
      <c r="J42" s="25" t="s">
        <v>175</v>
      </c>
      <c r="K42" s="25" t="s">
        <v>176</v>
      </c>
      <c r="L42" s="30">
        <v>16</v>
      </c>
      <c r="M42" s="25"/>
      <c r="N42" s="31">
        <v>8</v>
      </c>
      <c r="O42" s="29"/>
      <c r="P42" s="32">
        <v>19.014700000000001</v>
      </c>
      <c r="Q42" s="29"/>
      <c r="R42" s="32">
        <v>6.9599000000000002</v>
      </c>
      <c r="S42" s="29" t="s">
        <v>196</v>
      </c>
      <c r="T42" s="32">
        <v>20.605499999999999</v>
      </c>
      <c r="U42" s="29"/>
      <c r="V42" s="28">
        <v>2472057</v>
      </c>
      <c r="W42" s="29"/>
      <c r="X42" s="33">
        <v>2440418</v>
      </c>
      <c r="Y42" s="29"/>
      <c r="Z42" s="28">
        <v>2434523</v>
      </c>
      <c r="AA42" s="29"/>
      <c r="AB42" s="28">
        <v>5895</v>
      </c>
      <c r="AC42" s="29"/>
      <c r="AD42" s="28">
        <v>129302</v>
      </c>
      <c r="AE42" s="29"/>
      <c r="AF42" s="28">
        <v>128034</v>
      </c>
      <c r="AG42" s="29"/>
      <c r="AH42" s="28">
        <v>1268</v>
      </c>
      <c r="AI42" s="29"/>
      <c r="AJ42" s="28">
        <v>1238321</v>
      </c>
      <c r="AK42" s="29"/>
      <c r="AL42" s="28">
        <v>1235375</v>
      </c>
      <c r="AM42" s="29"/>
      <c r="AN42" s="28">
        <v>65610</v>
      </c>
      <c r="AO42" s="29"/>
      <c r="AP42" s="34">
        <v>64976</v>
      </c>
      <c r="AQ42" s="29"/>
      <c r="AR42" s="28">
        <v>2638201</v>
      </c>
      <c r="AS42" s="29"/>
      <c r="AT42" s="33">
        <v>18361515</v>
      </c>
      <c r="AU42" s="25" t="s">
        <v>196</v>
      </c>
      <c r="AV42" s="35">
        <v>38.08</v>
      </c>
      <c r="AW42" s="25" t="s">
        <v>177</v>
      </c>
      <c r="AX42" s="25" t="s">
        <v>197</v>
      </c>
    </row>
    <row r="43" spans="1:50">
      <c r="A43" s="25" t="s">
        <v>254</v>
      </c>
      <c r="B43" s="25" t="s">
        <v>255</v>
      </c>
      <c r="C43" s="25" t="s">
        <v>256</v>
      </c>
      <c r="D43" s="26">
        <v>3083</v>
      </c>
      <c r="E43" s="27">
        <v>30083</v>
      </c>
      <c r="F43" s="25" t="s">
        <v>189</v>
      </c>
      <c r="G43" s="25" t="s">
        <v>174</v>
      </c>
      <c r="H43" s="28">
        <v>1439666</v>
      </c>
      <c r="I43" s="29">
        <v>417</v>
      </c>
      <c r="J43" s="25" t="s">
        <v>183</v>
      </c>
      <c r="K43" s="25" t="s">
        <v>176</v>
      </c>
      <c r="L43" s="30">
        <v>6</v>
      </c>
      <c r="M43" s="25"/>
      <c r="N43" s="31">
        <v>6</v>
      </c>
      <c r="O43" s="29"/>
      <c r="P43" s="32">
        <v>13.267099999999999</v>
      </c>
      <c r="Q43" s="29"/>
      <c r="R43" s="32">
        <v>3.2271999999999998</v>
      </c>
      <c r="S43" s="29"/>
      <c r="T43" s="32">
        <v>40.308999999999997</v>
      </c>
      <c r="U43" s="29"/>
      <c r="V43" s="28">
        <v>344336</v>
      </c>
      <c r="W43" s="29"/>
      <c r="X43" s="33">
        <v>344847</v>
      </c>
      <c r="Y43" s="29"/>
      <c r="Z43" s="28">
        <v>343618</v>
      </c>
      <c r="AA43" s="29"/>
      <c r="AB43" s="28">
        <v>1229</v>
      </c>
      <c r="AC43" s="29"/>
      <c r="AD43" s="28">
        <v>26101</v>
      </c>
      <c r="AE43" s="29"/>
      <c r="AF43" s="28">
        <v>25900</v>
      </c>
      <c r="AG43" s="29"/>
      <c r="AH43" s="28">
        <v>201</v>
      </c>
      <c r="AI43" s="29"/>
      <c r="AJ43" s="28">
        <v>344847</v>
      </c>
      <c r="AK43" s="29"/>
      <c r="AL43" s="28">
        <v>343618</v>
      </c>
      <c r="AM43" s="29"/>
      <c r="AN43" s="28">
        <v>26101</v>
      </c>
      <c r="AO43" s="29"/>
      <c r="AP43" s="34">
        <v>25900</v>
      </c>
      <c r="AQ43" s="29"/>
      <c r="AR43" s="28">
        <v>1044002</v>
      </c>
      <c r="AS43" s="29"/>
      <c r="AT43" s="33">
        <v>3369249</v>
      </c>
      <c r="AU43" s="25"/>
      <c r="AV43" s="35">
        <v>14.8</v>
      </c>
      <c r="AW43" s="25" t="s">
        <v>177</v>
      </c>
      <c r="AX43" s="25" t="s">
        <v>178</v>
      </c>
    </row>
    <row r="44" spans="1:50">
      <c r="A44" s="25" t="s">
        <v>257</v>
      </c>
      <c r="B44" s="25" t="s">
        <v>258</v>
      </c>
      <c r="C44" s="25" t="s">
        <v>259</v>
      </c>
      <c r="D44" s="26">
        <v>4008</v>
      </c>
      <c r="E44" s="27">
        <v>40008</v>
      </c>
      <c r="F44" s="25" t="s">
        <v>215</v>
      </c>
      <c r="G44" s="25" t="s">
        <v>174</v>
      </c>
      <c r="H44" s="28">
        <v>1249442</v>
      </c>
      <c r="I44" s="29">
        <v>409</v>
      </c>
      <c r="J44" s="25" t="s">
        <v>183</v>
      </c>
      <c r="K44" s="25" t="s">
        <v>176</v>
      </c>
      <c r="L44" s="30">
        <v>36</v>
      </c>
      <c r="M44" s="25"/>
      <c r="N44" s="31">
        <v>16</v>
      </c>
      <c r="O44" s="29"/>
      <c r="P44" s="32">
        <v>16.140799999999999</v>
      </c>
      <c r="Q44" s="29"/>
      <c r="R44" s="32">
        <v>5.1829999999999998</v>
      </c>
      <c r="S44" s="29"/>
      <c r="T44" s="32">
        <v>55.526200000000003</v>
      </c>
      <c r="U44" s="29"/>
      <c r="V44" s="28">
        <v>2178959</v>
      </c>
      <c r="W44" s="29"/>
      <c r="X44" s="33">
        <v>2267166</v>
      </c>
      <c r="Y44" s="29"/>
      <c r="Z44" s="28">
        <v>2110955</v>
      </c>
      <c r="AA44" s="29"/>
      <c r="AB44" s="28">
        <v>156211</v>
      </c>
      <c r="AC44" s="29"/>
      <c r="AD44" s="28">
        <v>138754</v>
      </c>
      <c r="AE44" s="29"/>
      <c r="AF44" s="28">
        <v>130784</v>
      </c>
      <c r="AG44" s="29"/>
      <c r="AH44" s="28">
        <v>7970</v>
      </c>
      <c r="AI44" s="29"/>
      <c r="AJ44" s="28">
        <v>1141671</v>
      </c>
      <c r="AK44" s="29"/>
      <c r="AL44" s="28">
        <v>1059265</v>
      </c>
      <c r="AM44" s="29"/>
      <c r="AN44" s="28">
        <v>69828</v>
      </c>
      <c r="AO44" s="29"/>
      <c r="AP44" s="34">
        <v>65622</v>
      </c>
      <c r="AQ44" s="29"/>
      <c r="AR44" s="28">
        <v>7261944</v>
      </c>
      <c r="AS44" s="29"/>
      <c r="AT44" s="33">
        <v>37638865</v>
      </c>
      <c r="AU44" s="25"/>
      <c r="AV44" s="35">
        <v>37.299999999999997</v>
      </c>
      <c r="AW44" s="25" t="s">
        <v>177</v>
      </c>
      <c r="AX44" s="25" t="s">
        <v>178</v>
      </c>
    </row>
    <row r="45" spans="1:50">
      <c r="A45" s="25" t="s">
        <v>260</v>
      </c>
      <c r="B45" s="25" t="s">
        <v>261</v>
      </c>
      <c r="C45" s="25" t="s">
        <v>262</v>
      </c>
      <c r="D45" s="26">
        <v>40</v>
      </c>
      <c r="E45" s="27">
        <v>40</v>
      </c>
      <c r="F45" s="25" t="s">
        <v>189</v>
      </c>
      <c r="G45" s="25" t="s">
        <v>174</v>
      </c>
      <c r="H45" s="28">
        <v>3059393</v>
      </c>
      <c r="I45" s="29">
        <v>381</v>
      </c>
      <c r="J45" s="25" t="s">
        <v>183</v>
      </c>
      <c r="K45" s="25" t="s">
        <v>176</v>
      </c>
      <c r="L45" s="30">
        <v>48</v>
      </c>
      <c r="M45" s="25"/>
      <c r="N45" s="31">
        <v>17</v>
      </c>
      <c r="O45" s="29"/>
      <c r="P45" s="32">
        <v>18.259</v>
      </c>
      <c r="Q45" s="29"/>
      <c r="R45" s="32">
        <v>6.3029999999999999</v>
      </c>
      <c r="S45" s="29"/>
      <c r="T45" s="32">
        <v>35.367199999999997</v>
      </c>
      <c r="U45" s="29"/>
      <c r="V45" s="28">
        <v>3994837</v>
      </c>
      <c r="W45" s="29"/>
      <c r="X45" s="33">
        <v>4168064</v>
      </c>
      <c r="Y45" s="29"/>
      <c r="Z45" s="28">
        <v>4078592</v>
      </c>
      <c r="AA45" s="29"/>
      <c r="AB45" s="28">
        <v>89472</v>
      </c>
      <c r="AC45" s="29"/>
      <c r="AD45" s="28">
        <v>233843</v>
      </c>
      <c r="AE45" s="29"/>
      <c r="AF45" s="28">
        <v>223374</v>
      </c>
      <c r="AG45" s="29"/>
      <c r="AH45" s="28">
        <v>10469</v>
      </c>
      <c r="AI45" s="29"/>
      <c r="AJ45" s="28">
        <v>1165448</v>
      </c>
      <c r="AK45" s="29"/>
      <c r="AL45" s="28">
        <v>1140397</v>
      </c>
      <c r="AM45" s="29"/>
      <c r="AN45" s="28">
        <v>65104</v>
      </c>
      <c r="AO45" s="29"/>
      <c r="AP45" s="34">
        <v>61879</v>
      </c>
      <c r="AQ45" s="29"/>
      <c r="AR45" s="28">
        <v>7900122</v>
      </c>
      <c r="AS45" s="29"/>
      <c r="AT45" s="33">
        <v>49794569</v>
      </c>
      <c r="AU45" s="25"/>
      <c r="AV45" s="35">
        <v>40.4</v>
      </c>
      <c r="AW45" s="25" t="s">
        <v>177</v>
      </c>
      <c r="AX45" s="25" t="s">
        <v>178</v>
      </c>
    </row>
    <row r="46" spans="1:50">
      <c r="A46" s="25" t="s">
        <v>260</v>
      </c>
      <c r="B46" s="25" t="s">
        <v>261</v>
      </c>
      <c r="C46" s="25" t="s">
        <v>262</v>
      </c>
      <c r="D46" s="26">
        <v>40</v>
      </c>
      <c r="E46" s="27">
        <v>40</v>
      </c>
      <c r="F46" s="25" t="s">
        <v>189</v>
      </c>
      <c r="G46" s="25" t="s">
        <v>174</v>
      </c>
      <c r="H46" s="28">
        <v>3059393</v>
      </c>
      <c r="I46" s="29">
        <v>381</v>
      </c>
      <c r="J46" s="25" t="s">
        <v>185</v>
      </c>
      <c r="K46" s="25" t="s">
        <v>184</v>
      </c>
      <c r="L46" s="30">
        <v>70</v>
      </c>
      <c r="M46" s="25"/>
      <c r="N46" s="31">
        <v>23</v>
      </c>
      <c r="O46" s="29"/>
      <c r="P46" s="32">
        <v>30.116700000000002</v>
      </c>
      <c r="Q46" s="29"/>
      <c r="R46" s="32">
        <v>25.192499999999999</v>
      </c>
      <c r="S46" s="29"/>
      <c r="T46" s="32">
        <v>24.971</v>
      </c>
      <c r="U46" s="29"/>
      <c r="V46" s="28">
        <v>1617729</v>
      </c>
      <c r="W46" s="29"/>
      <c r="X46" s="33">
        <v>1562310</v>
      </c>
      <c r="Y46" s="29"/>
      <c r="Z46" s="28">
        <v>1526737</v>
      </c>
      <c r="AA46" s="29"/>
      <c r="AB46" s="28">
        <v>35573</v>
      </c>
      <c r="AC46" s="29"/>
      <c r="AD46" s="28">
        <v>54020</v>
      </c>
      <c r="AE46" s="29"/>
      <c r="AF46" s="28">
        <v>50694</v>
      </c>
      <c r="AG46" s="29"/>
      <c r="AH46" s="28">
        <v>3326</v>
      </c>
      <c r="AI46" s="29"/>
      <c r="AJ46" s="28">
        <v>250453</v>
      </c>
      <c r="AK46" s="29"/>
      <c r="AL46" s="28">
        <v>244746</v>
      </c>
      <c r="AM46" s="29"/>
      <c r="AN46" s="28">
        <v>8818</v>
      </c>
      <c r="AO46" s="29"/>
      <c r="AP46" s="34">
        <v>8281</v>
      </c>
      <c r="AQ46" s="29"/>
      <c r="AR46" s="28">
        <v>1265882</v>
      </c>
      <c r="AS46" s="29"/>
      <c r="AT46" s="33">
        <v>31890678</v>
      </c>
      <c r="AU46" s="25"/>
      <c r="AV46" s="35">
        <v>163.84</v>
      </c>
      <c r="AW46" s="25" t="s">
        <v>177</v>
      </c>
      <c r="AX46" s="25" t="s">
        <v>178</v>
      </c>
    </row>
    <row r="47" spans="1:50">
      <c r="A47" s="25" t="s">
        <v>263</v>
      </c>
      <c r="B47" s="25" t="s">
        <v>264</v>
      </c>
      <c r="C47" s="25" t="s">
        <v>172</v>
      </c>
      <c r="D47" s="26">
        <v>2004</v>
      </c>
      <c r="E47" s="27">
        <v>20004</v>
      </c>
      <c r="F47" s="25" t="s">
        <v>189</v>
      </c>
      <c r="G47" s="25" t="s">
        <v>174</v>
      </c>
      <c r="H47" s="28">
        <v>935906</v>
      </c>
      <c r="I47" s="29">
        <v>359</v>
      </c>
      <c r="J47" s="25" t="s">
        <v>183</v>
      </c>
      <c r="K47" s="25" t="s">
        <v>176</v>
      </c>
      <c r="L47" s="30">
        <v>23</v>
      </c>
      <c r="M47" s="25"/>
      <c r="N47" s="31">
        <v>7</v>
      </c>
      <c r="O47" s="29"/>
      <c r="P47" s="32">
        <v>11.1447</v>
      </c>
      <c r="Q47" s="29"/>
      <c r="R47" s="32">
        <v>2.6665000000000001</v>
      </c>
      <c r="S47" s="29"/>
      <c r="T47" s="32">
        <v>48.610100000000003</v>
      </c>
      <c r="U47" s="29"/>
      <c r="V47" s="28">
        <v>962940</v>
      </c>
      <c r="W47" s="29"/>
      <c r="X47" s="33">
        <v>984827</v>
      </c>
      <c r="Y47" s="29"/>
      <c r="Z47" s="28">
        <v>968353</v>
      </c>
      <c r="AA47" s="29"/>
      <c r="AB47" s="28">
        <v>16474</v>
      </c>
      <c r="AC47" s="29"/>
      <c r="AD47" s="28">
        <v>91599</v>
      </c>
      <c r="AE47" s="29"/>
      <c r="AF47" s="28">
        <v>86889</v>
      </c>
      <c r="AG47" s="29"/>
      <c r="AH47" s="28">
        <v>4710</v>
      </c>
      <c r="AI47" s="29"/>
      <c r="AJ47" s="28">
        <v>347313</v>
      </c>
      <c r="AK47" s="29"/>
      <c r="AL47" s="28">
        <v>341503</v>
      </c>
      <c r="AM47" s="29"/>
      <c r="AN47" s="28">
        <v>32115</v>
      </c>
      <c r="AO47" s="29"/>
      <c r="AP47" s="34">
        <v>30462</v>
      </c>
      <c r="AQ47" s="29"/>
      <c r="AR47" s="28">
        <v>4223681</v>
      </c>
      <c r="AS47" s="29"/>
      <c r="AT47" s="33">
        <v>11262397</v>
      </c>
      <c r="AU47" s="25"/>
      <c r="AV47" s="35">
        <v>12.4</v>
      </c>
      <c r="AW47" s="25" t="s">
        <v>177</v>
      </c>
      <c r="AX47" s="25" t="s">
        <v>178</v>
      </c>
    </row>
    <row r="48" spans="1:50">
      <c r="A48" s="25" t="s">
        <v>265</v>
      </c>
      <c r="B48" s="25" t="s">
        <v>266</v>
      </c>
      <c r="C48" s="25" t="s">
        <v>188</v>
      </c>
      <c r="D48" s="26">
        <v>9019</v>
      </c>
      <c r="E48" s="27">
        <v>90019</v>
      </c>
      <c r="F48" s="25" t="s">
        <v>189</v>
      </c>
      <c r="G48" s="25" t="s">
        <v>174</v>
      </c>
      <c r="H48" s="28">
        <v>1723634</v>
      </c>
      <c r="I48" s="29">
        <v>331</v>
      </c>
      <c r="J48" s="25" t="s">
        <v>183</v>
      </c>
      <c r="K48" s="25" t="s">
        <v>176</v>
      </c>
      <c r="L48" s="30">
        <v>69</v>
      </c>
      <c r="M48" s="25"/>
      <c r="N48" s="31">
        <v>18</v>
      </c>
      <c r="O48" s="29"/>
      <c r="P48" s="32">
        <v>17.4438</v>
      </c>
      <c r="Q48" s="29"/>
      <c r="R48" s="32">
        <v>5.9108000000000001</v>
      </c>
      <c r="S48" s="29"/>
      <c r="T48" s="32">
        <v>43.433199999999999</v>
      </c>
      <c r="U48" s="29"/>
      <c r="V48" s="28">
        <v>3637080</v>
      </c>
      <c r="W48" s="29"/>
      <c r="X48" s="33">
        <v>3765256</v>
      </c>
      <c r="Y48" s="29"/>
      <c r="Z48" s="28">
        <v>3610107</v>
      </c>
      <c r="AA48" s="29"/>
      <c r="AB48" s="28">
        <v>155149</v>
      </c>
      <c r="AC48" s="29"/>
      <c r="AD48" s="28">
        <v>213385</v>
      </c>
      <c r="AE48" s="29"/>
      <c r="AF48" s="28">
        <v>206957</v>
      </c>
      <c r="AG48" s="29"/>
      <c r="AH48" s="28">
        <v>6428</v>
      </c>
      <c r="AI48" s="29"/>
      <c r="AJ48" s="28">
        <v>1757466</v>
      </c>
      <c r="AK48" s="29"/>
      <c r="AL48" s="28">
        <v>1710343</v>
      </c>
      <c r="AM48" s="29"/>
      <c r="AN48" s="28">
        <v>101083</v>
      </c>
      <c r="AO48" s="29"/>
      <c r="AP48" s="34">
        <v>98064</v>
      </c>
      <c r="AQ48" s="29"/>
      <c r="AR48" s="28">
        <v>8988806</v>
      </c>
      <c r="AS48" s="29"/>
      <c r="AT48" s="33">
        <v>53131252</v>
      </c>
      <c r="AU48" s="25"/>
      <c r="AV48" s="35">
        <v>84.92</v>
      </c>
      <c r="AW48" s="25" t="s">
        <v>177</v>
      </c>
      <c r="AX48" s="25" t="s">
        <v>178</v>
      </c>
    </row>
    <row r="49" spans="1:50">
      <c r="A49" s="25" t="s">
        <v>267</v>
      </c>
      <c r="B49" s="25" t="s">
        <v>268</v>
      </c>
      <c r="C49" s="25" t="s">
        <v>207</v>
      </c>
      <c r="D49" s="26">
        <v>6007</v>
      </c>
      <c r="E49" s="27">
        <v>60007</v>
      </c>
      <c r="F49" s="25" t="s">
        <v>189</v>
      </c>
      <c r="G49" s="25" t="s">
        <v>174</v>
      </c>
      <c r="H49" s="28">
        <v>5121892</v>
      </c>
      <c r="I49" s="29">
        <v>312</v>
      </c>
      <c r="J49" s="25" t="s">
        <v>185</v>
      </c>
      <c r="K49" s="25" t="s">
        <v>184</v>
      </c>
      <c r="L49" s="30">
        <v>20</v>
      </c>
      <c r="M49" s="25"/>
      <c r="N49" s="31">
        <v>5</v>
      </c>
      <c r="O49" s="29"/>
      <c r="P49" s="32">
        <v>19.5091</v>
      </c>
      <c r="Q49" s="29"/>
      <c r="R49" s="32">
        <v>15.8208</v>
      </c>
      <c r="S49" s="29" t="s">
        <v>201</v>
      </c>
      <c r="T49" s="32">
        <v>2.8578999999999999</v>
      </c>
      <c r="U49" s="29" t="s">
        <v>201</v>
      </c>
      <c r="V49" s="28">
        <v>2417541</v>
      </c>
      <c r="W49" s="29"/>
      <c r="X49" s="33">
        <v>2349671</v>
      </c>
      <c r="Y49" s="29"/>
      <c r="Z49" s="28">
        <v>2320998</v>
      </c>
      <c r="AA49" s="29"/>
      <c r="AB49" s="28">
        <v>28673</v>
      </c>
      <c r="AC49" s="29"/>
      <c r="AD49" s="28">
        <v>120510</v>
      </c>
      <c r="AE49" s="29"/>
      <c r="AF49" s="28">
        <v>118970</v>
      </c>
      <c r="AG49" s="29"/>
      <c r="AH49" s="28">
        <v>1540</v>
      </c>
      <c r="AI49" s="29"/>
      <c r="AJ49" s="28">
        <v>587418</v>
      </c>
      <c r="AK49" s="29"/>
      <c r="AL49" s="28">
        <v>580250</v>
      </c>
      <c r="AM49" s="29" t="s">
        <v>201</v>
      </c>
      <c r="AN49" s="28">
        <v>30128</v>
      </c>
      <c r="AO49" s="29"/>
      <c r="AP49" s="34">
        <v>29743</v>
      </c>
      <c r="AQ49" s="29" t="s">
        <v>201</v>
      </c>
      <c r="AR49" s="28">
        <v>340008</v>
      </c>
      <c r="AS49" s="29" t="s">
        <v>201</v>
      </c>
      <c r="AT49" s="33">
        <v>5379214</v>
      </c>
      <c r="AU49" s="25" t="s">
        <v>201</v>
      </c>
      <c r="AV49" s="35">
        <v>52.34</v>
      </c>
      <c r="AW49" s="25" t="s">
        <v>177</v>
      </c>
      <c r="AX49" s="25" t="s">
        <v>197</v>
      </c>
    </row>
    <row r="50" spans="1:50">
      <c r="A50" s="25" t="s">
        <v>269</v>
      </c>
      <c r="B50" s="25" t="s">
        <v>220</v>
      </c>
      <c r="C50" s="25" t="s">
        <v>181</v>
      </c>
      <c r="D50" s="26">
        <v>2098</v>
      </c>
      <c r="E50" s="27">
        <v>20098</v>
      </c>
      <c r="F50" s="25" t="s">
        <v>189</v>
      </c>
      <c r="G50" s="25" t="s">
        <v>174</v>
      </c>
      <c r="H50" s="28">
        <v>18351295</v>
      </c>
      <c r="I50" s="29">
        <v>310</v>
      </c>
      <c r="J50" s="25" t="s">
        <v>175</v>
      </c>
      <c r="K50" s="25" t="s">
        <v>176</v>
      </c>
      <c r="L50" s="30">
        <v>304</v>
      </c>
      <c r="M50" s="25"/>
      <c r="N50" s="31">
        <v>33</v>
      </c>
      <c r="O50" s="29"/>
      <c r="P50" s="32">
        <v>13.624599999999999</v>
      </c>
      <c r="Q50" s="29"/>
      <c r="R50" s="32">
        <v>5.0683999999999996</v>
      </c>
      <c r="S50" s="29"/>
      <c r="T50" s="32">
        <v>31.703499999999998</v>
      </c>
      <c r="U50" s="29"/>
      <c r="V50" s="28">
        <v>12823047</v>
      </c>
      <c r="W50" s="29"/>
      <c r="X50" s="33">
        <v>13103345</v>
      </c>
      <c r="Y50" s="29"/>
      <c r="Z50" s="28">
        <v>12744198</v>
      </c>
      <c r="AA50" s="29"/>
      <c r="AB50" s="28">
        <v>359147</v>
      </c>
      <c r="AC50" s="29"/>
      <c r="AD50" s="28">
        <v>954091</v>
      </c>
      <c r="AE50" s="29"/>
      <c r="AF50" s="28">
        <v>935379</v>
      </c>
      <c r="AG50" s="29"/>
      <c r="AH50" s="28">
        <v>18712</v>
      </c>
      <c r="AI50" s="29"/>
      <c r="AJ50" s="28">
        <v>1753804</v>
      </c>
      <c r="AK50" s="29"/>
      <c r="AL50" s="28">
        <v>1705415</v>
      </c>
      <c r="AM50" s="29"/>
      <c r="AN50" s="28">
        <v>129406</v>
      </c>
      <c r="AO50" s="29"/>
      <c r="AP50" s="34">
        <v>126903</v>
      </c>
      <c r="AQ50" s="29"/>
      <c r="AR50" s="28">
        <v>29654770</v>
      </c>
      <c r="AS50" s="29"/>
      <c r="AT50" s="33">
        <v>150302485</v>
      </c>
      <c r="AU50" s="25"/>
      <c r="AV50" s="35">
        <v>28.6</v>
      </c>
      <c r="AW50" s="25" t="s">
        <v>177</v>
      </c>
      <c r="AX50" s="25" t="s">
        <v>178</v>
      </c>
    </row>
    <row r="51" spans="1:50">
      <c r="A51" s="25" t="s">
        <v>270</v>
      </c>
      <c r="B51" s="25" t="s">
        <v>271</v>
      </c>
      <c r="C51" s="25" t="s">
        <v>188</v>
      </c>
      <c r="D51" s="26">
        <v>9030</v>
      </c>
      <c r="E51" s="27">
        <v>90030</v>
      </c>
      <c r="F51" s="25" t="s">
        <v>189</v>
      </c>
      <c r="G51" s="25" t="s">
        <v>174</v>
      </c>
      <c r="H51" s="28">
        <v>2956746</v>
      </c>
      <c r="I51" s="29">
        <v>205</v>
      </c>
      <c r="J51" s="25" t="s">
        <v>185</v>
      </c>
      <c r="K51" s="25" t="s">
        <v>184</v>
      </c>
      <c r="L51" s="30">
        <v>24</v>
      </c>
      <c r="M51" s="25"/>
      <c r="N51" s="31">
        <v>4</v>
      </c>
      <c r="O51" s="29"/>
      <c r="P51" s="32">
        <v>31.677499999999998</v>
      </c>
      <c r="Q51" s="29"/>
      <c r="R51" s="32">
        <v>26.441199999999998</v>
      </c>
      <c r="S51" s="29"/>
      <c r="T51" s="32">
        <v>25.204499999999999</v>
      </c>
      <c r="U51" s="29"/>
      <c r="V51" s="28">
        <v>1181583</v>
      </c>
      <c r="W51" s="29"/>
      <c r="X51" s="33">
        <v>1254334</v>
      </c>
      <c r="Y51" s="29"/>
      <c r="Z51" s="28">
        <v>1186577</v>
      </c>
      <c r="AA51" s="29"/>
      <c r="AB51" s="28">
        <v>67757</v>
      </c>
      <c r="AC51" s="29"/>
      <c r="AD51" s="28">
        <v>42212</v>
      </c>
      <c r="AE51" s="29"/>
      <c r="AF51" s="28">
        <v>37458</v>
      </c>
      <c r="AG51" s="29"/>
      <c r="AH51" s="28">
        <v>4754</v>
      </c>
      <c r="AI51" s="29"/>
      <c r="AJ51" s="28">
        <v>243076</v>
      </c>
      <c r="AK51" s="29"/>
      <c r="AL51" s="28">
        <v>230008</v>
      </c>
      <c r="AM51" s="29"/>
      <c r="AN51" s="28">
        <v>7881</v>
      </c>
      <c r="AO51" s="29"/>
      <c r="AP51" s="34">
        <v>7305</v>
      </c>
      <c r="AQ51" s="29"/>
      <c r="AR51" s="28">
        <v>944109</v>
      </c>
      <c r="AS51" s="29"/>
      <c r="AT51" s="33">
        <v>24963395</v>
      </c>
      <c r="AU51" s="25"/>
      <c r="AV51" s="35">
        <v>82.2</v>
      </c>
      <c r="AW51" s="25" t="s">
        <v>177</v>
      </c>
      <c r="AX51" s="25" t="s">
        <v>178</v>
      </c>
    </row>
    <row r="52" spans="1:50">
      <c r="A52" s="25" t="s">
        <v>272</v>
      </c>
      <c r="B52" s="25" t="s">
        <v>187</v>
      </c>
      <c r="C52" s="25" t="s">
        <v>188</v>
      </c>
      <c r="D52" s="26">
        <v>9151</v>
      </c>
      <c r="E52" s="27">
        <v>90151</v>
      </c>
      <c r="F52" s="25" t="s">
        <v>189</v>
      </c>
      <c r="G52" s="25" t="s">
        <v>174</v>
      </c>
      <c r="H52" s="28">
        <v>12150996</v>
      </c>
      <c r="I52" s="29">
        <v>195</v>
      </c>
      <c r="J52" s="25" t="s">
        <v>185</v>
      </c>
      <c r="K52" s="25" t="s">
        <v>184</v>
      </c>
      <c r="L52" s="30">
        <v>195</v>
      </c>
      <c r="M52" s="25"/>
      <c r="N52" s="31">
        <v>40</v>
      </c>
      <c r="O52" s="29"/>
      <c r="P52" s="32">
        <v>36.3401</v>
      </c>
      <c r="Q52" s="29"/>
      <c r="R52" s="32">
        <v>34.358199999999997</v>
      </c>
      <c r="S52" s="29" t="s">
        <v>196</v>
      </c>
      <c r="T52" s="32">
        <v>26.057400000000001</v>
      </c>
      <c r="U52" s="29" t="s">
        <v>196</v>
      </c>
      <c r="V52" s="28">
        <v>13061501</v>
      </c>
      <c r="W52" s="29"/>
      <c r="X52" s="33">
        <v>13618637</v>
      </c>
      <c r="Y52" s="29"/>
      <c r="Z52" s="28">
        <v>13049429</v>
      </c>
      <c r="AA52" s="29"/>
      <c r="AB52" s="28">
        <v>569208</v>
      </c>
      <c r="AC52" s="29"/>
      <c r="AD52" s="28">
        <v>387165</v>
      </c>
      <c r="AE52" s="29"/>
      <c r="AF52" s="28">
        <v>359092</v>
      </c>
      <c r="AG52" s="29"/>
      <c r="AH52" s="28">
        <v>28073</v>
      </c>
      <c r="AI52" s="29"/>
      <c r="AJ52" s="28">
        <v>2786037</v>
      </c>
      <c r="AK52" s="29"/>
      <c r="AL52" s="28">
        <v>2674879</v>
      </c>
      <c r="AM52" s="29"/>
      <c r="AN52" s="28">
        <v>80963</v>
      </c>
      <c r="AO52" s="29"/>
      <c r="AP52" s="34">
        <v>73871</v>
      </c>
      <c r="AQ52" s="29"/>
      <c r="AR52" s="28">
        <v>9357013</v>
      </c>
      <c r="AS52" s="29" t="s">
        <v>196</v>
      </c>
      <c r="AT52" s="33">
        <v>321490316</v>
      </c>
      <c r="AU52" s="25" t="s">
        <v>196</v>
      </c>
      <c r="AV52" s="35">
        <v>826.8</v>
      </c>
      <c r="AW52" s="25" t="s">
        <v>177</v>
      </c>
      <c r="AX52" s="25" t="s">
        <v>197</v>
      </c>
    </row>
    <row r="53" spans="1:50">
      <c r="A53" s="25" t="s">
        <v>273</v>
      </c>
      <c r="B53" s="25" t="s">
        <v>274</v>
      </c>
      <c r="C53" s="25" t="s">
        <v>188</v>
      </c>
      <c r="D53" s="26">
        <v>9134</v>
      </c>
      <c r="E53" s="27">
        <v>90134</v>
      </c>
      <c r="F53" s="25" t="s">
        <v>189</v>
      </c>
      <c r="G53" s="25" t="s">
        <v>174</v>
      </c>
      <c r="H53" s="28">
        <v>3281212</v>
      </c>
      <c r="I53" s="29">
        <v>141</v>
      </c>
      <c r="J53" s="25" t="s">
        <v>185</v>
      </c>
      <c r="K53" s="25" t="s">
        <v>184</v>
      </c>
      <c r="L53" s="30">
        <v>111</v>
      </c>
      <c r="M53" s="25"/>
      <c r="N53" s="31">
        <v>20</v>
      </c>
      <c r="O53" s="29"/>
      <c r="P53" s="32">
        <v>32.338700000000003</v>
      </c>
      <c r="Q53" s="29"/>
      <c r="R53" s="32">
        <v>22.0776</v>
      </c>
      <c r="S53" s="29"/>
      <c r="T53" s="32">
        <v>68.261899999999997</v>
      </c>
      <c r="U53" s="29"/>
      <c r="V53" s="28">
        <v>6469218</v>
      </c>
      <c r="W53" s="29"/>
      <c r="X53" s="33">
        <v>6644705</v>
      </c>
      <c r="Y53" s="29"/>
      <c r="Z53" s="28">
        <v>6486852</v>
      </c>
      <c r="AA53" s="29"/>
      <c r="AB53" s="28">
        <v>157853</v>
      </c>
      <c r="AC53" s="29"/>
      <c r="AD53" s="28">
        <v>216487</v>
      </c>
      <c r="AE53" s="29"/>
      <c r="AF53" s="28">
        <v>200591</v>
      </c>
      <c r="AG53" s="29"/>
      <c r="AH53" s="28">
        <v>15896</v>
      </c>
      <c r="AI53" s="29"/>
      <c r="AJ53" s="28">
        <v>1179829</v>
      </c>
      <c r="AK53" s="29"/>
      <c r="AL53" s="28">
        <v>1151035</v>
      </c>
      <c r="AM53" s="29"/>
      <c r="AN53" s="28">
        <v>38509</v>
      </c>
      <c r="AO53" s="29"/>
      <c r="AP53" s="34">
        <v>35662</v>
      </c>
      <c r="AQ53" s="29"/>
      <c r="AR53" s="28">
        <v>13692716</v>
      </c>
      <c r="AS53" s="29"/>
      <c r="AT53" s="33">
        <v>302302869</v>
      </c>
      <c r="AU53" s="25"/>
      <c r="AV53" s="35">
        <v>153.68</v>
      </c>
      <c r="AW53" s="25" t="s">
        <v>177</v>
      </c>
      <c r="AX53" s="25" t="s">
        <v>178</v>
      </c>
    </row>
    <row r="54" spans="1:50">
      <c r="A54" s="25" t="s">
        <v>275</v>
      </c>
      <c r="B54" s="25" t="s">
        <v>276</v>
      </c>
      <c r="C54" s="25" t="s">
        <v>256</v>
      </c>
      <c r="D54" s="26">
        <v>3073</v>
      </c>
      <c r="E54" s="27">
        <v>30073</v>
      </c>
      <c r="F54" s="25" t="s">
        <v>189</v>
      </c>
      <c r="G54" s="25" t="s">
        <v>174</v>
      </c>
      <c r="H54" s="28">
        <v>4586770</v>
      </c>
      <c r="I54" s="29">
        <v>99</v>
      </c>
      <c r="J54" s="25" t="s">
        <v>185</v>
      </c>
      <c r="K54" s="25" t="s">
        <v>184</v>
      </c>
      <c r="L54" s="30">
        <v>99</v>
      </c>
      <c r="M54" s="25"/>
      <c r="N54" s="31">
        <v>32</v>
      </c>
      <c r="O54" s="29"/>
      <c r="P54" s="32">
        <v>30.826899999999998</v>
      </c>
      <c r="Q54" s="29"/>
      <c r="R54" s="32">
        <v>30.3917</v>
      </c>
      <c r="S54" s="29"/>
      <c r="T54" s="32">
        <v>46.2879</v>
      </c>
      <c r="U54" s="29"/>
      <c r="V54" s="28">
        <v>2148620</v>
      </c>
      <c r="W54" s="29"/>
      <c r="X54" s="33">
        <v>2234620</v>
      </c>
      <c r="Y54" s="29"/>
      <c r="Z54" s="28">
        <v>2146074</v>
      </c>
      <c r="AA54" s="29"/>
      <c r="AB54" s="28">
        <v>88546</v>
      </c>
      <c r="AC54" s="29"/>
      <c r="AD54" s="28">
        <v>76838</v>
      </c>
      <c r="AE54" s="29"/>
      <c r="AF54" s="28">
        <v>69617</v>
      </c>
      <c r="AG54" s="29"/>
      <c r="AH54" s="28">
        <v>7221</v>
      </c>
      <c r="AI54" s="29"/>
      <c r="AJ54" s="28">
        <v>333795</v>
      </c>
      <c r="AK54" s="29"/>
      <c r="AL54" s="28">
        <v>320541</v>
      </c>
      <c r="AM54" s="29"/>
      <c r="AN54" s="28">
        <v>11411</v>
      </c>
      <c r="AO54" s="29"/>
      <c r="AP54" s="34">
        <v>10330</v>
      </c>
      <c r="AQ54" s="29"/>
      <c r="AR54" s="28">
        <v>3222428</v>
      </c>
      <c r="AS54" s="29"/>
      <c r="AT54" s="33">
        <v>97935058</v>
      </c>
      <c r="AU54" s="25"/>
      <c r="AV54" s="35">
        <v>173.62</v>
      </c>
      <c r="AW54" s="25" t="s">
        <v>177</v>
      </c>
      <c r="AX54" s="25" t="s">
        <v>178</v>
      </c>
    </row>
    <row r="55" spans="1:50">
      <c r="A55" s="25" t="s">
        <v>277</v>
      </c>
      <c r="B55" s="25" t="s">
        <v>278</v>
      </c>
      <c r="C55" s="25" t="s">
        <v>181</v>
      </c>
      <c r="D55" s="26">
        <v>2075</v>
      </c>
      <c r="E55" s="27">
        <v>20075</v>
      </c>
      <c r="F55" s="25" t="s">
        <v>189</v>
      </c>
      <c r="G55" s="25" t="s">
        <v>174</v>
      </c>
      <c r="H55" s="28">
        <v>5441567</v>
      </c>
      <c r="I55" s="29">
        <v>78</v>
      </c>
      <c r="J55" s="25" t="s">
        <v>175</v>
      </c>
      <c r="K55" s="25" t="s">
        <v>176</v>
      </c>
      <c r="L55" s="30">
        <v>78</v>
      </c>
      <c r="M55" s="25"/>
      <c r="N55" s="31">
        <v>11</v>
      </c>
      <c r="O55" s="29"/>
      <c r="P55" s="32">
        <v>31.0718</v>
      </c>
      <c r="Q55" s="29"/>
      <c r="R55" s="32">
        <v>8.5806000000000004</v>
      </c>
      <c r="S55" s="29"/>
      <c r="T55" s="32">
        <v>27.423500000000001</v>
      </c>
      <c r="U55" s="29"/>
      <c r="V55" s="28">
        <v>5618718</v>
      </c>
      <c r="W55" s="29"/>
      <c r="X55" s="33">
        <v>4662890</v>
      </c>
      <c r="Y55" s="29"/>
      <c r="Z55" s="28">
        <v>4474868</v>
      </c>
      <c r="AA55" s="29"/>
      <c r="AB55" s="28">
        <v>188022</v>
      </c>
      <c r="AC55" s="29"/>
      <c r="AD55" s="28">
        <v>154306</v>
      </c>
      <c r="AE55" s="29"/>
      <c r="AF55" s="28">
        <v>144017</v>
      </c>
      <c r="AG55" s="29"/>
      <c r="AH55" s="28">
        <v>10289</v>
      </c>
      <c r="AI55" s="29"/>
      <c r="AJ55" s="28">
        <v>899973</v>
      </c>
      <c r="AK55" s="29"/>
      <c r="AL55" s="28">
        <v>836001</v>
      </c>
      <c r="AM55" s="29"/>
      <c r="AN55" s="28">
        <v>31034</v>
      </c>
      <c r="AO55" s="29"/>
      <c r="AP55" s="34">
        <v>28828</v>
      </c>
      <c r="AQ55" s="29"/>
      <c r="AR55" s="28">
        <v>3949450</v>
      </c>
      <c r="AS55" s="29"/>
      <c r="AT55" s="33">
        <v>33888694</v>
      </c>
      <c r="AU55" s="25"/>
      <c r="AV55" s="35">
        <v>31.5</v>
      </c>
      <c r="AW55" s="25" t="s">
        <v>177</v>
      </c>
      <c r="AX55" s="25" t="s">
        <v>178</v>
      </c>
    </row>
    <row r="56" spans="1:50">
      <c r="A56" s="25" t="s">
        <v>279</v>
      </c>
      <c r="B56" s="25" t="s">
        <v>280</v>
      </c>
      <c r="C56" s="25" t="s">
        <v>281</v>
      </c>
      <c r="D56" s="26">
        <v>5104</v>
      </c>
      <c r="E56" s="27">
        <v>50104</v>
      </c>
      <c r="F56" s="25" t="s">
        <v>189</v>
      </c>
      <c r="G56" s="25" t="s">
        <v>174</v>
      </c>
      <c r="H56" s="28">
        <v>8608208</v>
      </c>
      <c r="I56" s="29">
        <v>70</v>
      </c>
      <c r="J56" s="25" t="s">
        <v>185</v>
      </c>
      <c r="K56" s="25" t="s">
        <v>176</v>
      </c>
      <c r="L56" s="30">
        <v>70</v>
      </c>
      <c r="M56" s="25"/>
      <c r="N56" s="31">
        <v>17</v>
      </c>
      <c r="O56" s="29"/>
      <c r="P56" s="32">
        <v>34.768900000000002</v>
      </c>
      <c r="Q56" s="29"/>
      <c r="R56" s="32">
        <v>33</v>
      </c>
      <c r="S56" s="29"/>
      <c r="T56" s="32">
        <v>8.8186</v>
      </c>
      <c r="U56" s="29"/>
      <c r="V56" s="28">
        <v>4013838</v>
      </c>
      <c r="W56" s="29"/>
      <c r="X56" s="33">
        <v>3988838</v>
      </c>
      <c r="Y56" s="29"/>
      <c r="Z56" s="28">
        <v>3923145</v>
      </c>
      <c r="AA56" s="29"/>
      <c r="AB56" s="28">
        <v>65693</v>
      </c>
      <c r="AC56" s="29"/>
      <c r="AD56" s="28">
        <v>114811</v>
      </c>
      <c r="AE56" s="29"/>
      <c r="AF56" s="28">
        <v>112835</v>
      </c>
      <c r="AG56" s="29"/>
      <c r="AH56" s="28">
        <v>1976</v>
      </c>
      <c r="AI56" s="29"/>
      <c r="AJ56" s="28">
        <v>739801</v>
      </c>
      <c r="AK56" s="29"/>
      <c r="AL56" s="28">
        <v>724288</v>
      </c>
      <c r="AM56" s="29"/>
      <c r="AN56" s="28">
        <v>21331</v>
      </c>
      <c r="AO56" s="29"/>
      <c r="AP56" s="34">
        <v>20981</v>
      </c>
      <c r="AQ56" s="29"/>
      <c r="AR56" s="28">
        <v>995049</v>
      </c>
      <c r="AS56" s="29"/>
      <c r="AT56" s="33">
        <v>32836617</v>
      </c>
      <c r="AU56" s="25"/>
      <c r="AV56" s="35">
        <v>179.8</v>
      </c>
      <c r="AW56" s="25" t="s">
        <v>177</v>
      </c>
      <c r="AX56" s="25" t="s">
        <v>178</v>
      </c>
    </row>
    <row r="57" spans="1:50">
      <c r="A57" s="25" t="s">
        <v>282</v>
      </c>
      <c r="B57" s="25" t="s">
        <v>283</v>
      </c>
      <c r="C57" s="25" t="s">
        <v>214</v>
      </c>
      <c r="D57" s="26">
        <v>4077</v>
      </c>
      <c r="E57" s="27">
        <v>40077</v>
      </c>
      <c r="F57" s="25" t="s">
        <v>189</v>
      </c>
      <c r="G57" s="25" t="s">
        <v>174</v>
      </c>
      <c r="H57" s="28">
        <v>5502379</v>
      </c>
      <c r="I57" s="29">
        <v>65</v>
      </c>
      <c r="J57" s="25" t="s">
        <v>185</v>
      </c>
      <c r="K57" s="25" t="s">
        <v>184</v>
      </c>
      <c r="L57" s="30">
        <v>43</v>
      </c>
      <c r="M57" s="25"/>
      <c r="N57" s="31">
        <v>10</v>
      </c>
      <c r="O57" s="29"/>
      <c r="P57" s="32">
        <v>27.9588</v>
      </c>
      <c r="Q57" s="29"/>
      <c r="R57" s="32">
        <v>27.164899999999999</v>
      </c>
      <c r="S57" s="29"/>
      <c r="T57" s="32">
        <v>31.171099999999999</v>
      </c>
      <c r="U57" s="29"/>
      <c r="V57" s="28">
        <v>3327000</v>
      </c>
      <c r="W57" s="29"/>
      <c r="X57" s="33">
        <v>3379135</v>
      </c>
      <c r="Y57" s="29"/>
      <c r="Z57" s="28">
        <v>3159070</v>
      </c>
      <c r="AA57" s="29"/>
      <c r="AB57" s="28">
        <v>220065</v>
      </c>
      <c r="AC57" s="29"/>
      <c r="AD57" s="28">
        <v>125765</v>
      </c>
      <c r="AE57" s="29"/>
      <c r="AF57" s="28">
        <v>112990</v>
      </c>
      <c r="AG57" s="29"/>
      <c r="AH57" s="28">
        <v>12775</v>
      </c>
      <c r="AI57" s="29"/>
      <c r="AJ57" s="28">
        <v>1016844</v>
      </c>
      <c r="AK57" s="29"/>
      <c r="AL57" s="28">
        <v>958905</v>
      </c>
      <c r="AM57" s="29"/>
      <c r="AN57" s="28">
        <v>37346</v>
      </c>
      <c r="AO57" s="29"/>
      <c r="AP57" s="34">
        <v>33681</v>
      </c>
      <c r="AQ57" s="29"/>
      <c r="AR57" s="28">
        <v>3522017</v>
      </c>
      <c r="AS57" s="29"/>
      <c r="AT57" s="33">
        <v>95675095</v>
      </c>
      <c r="AU57" s="25"/>
      <c r="AV57" s="35">
        <v>142.24</v>
      </c>
      <c r="AW57" s="25" t="s">
        <v>177</v>
      </c>
      <c r="AX57" s="25" t="s">
        <v>178</v>
      </c>
    </row>
    <row r="58" spans="1:50">
      <c r="A58" s="25" t="s">
        <v>284</v>
      </c>
      <c r="B58" s="25" t="s">
        <v>285</v>
      </c>
      <c r="C58" s="25" t="s">
        <v>286</v>
      </c>
      <c r="D58" s="26">
        <v>6111</v>
      </c>
      <c r="E58" s="27">
        <v>60111</v>
      </c>
      <c r="F58" s="25" t="s">
        <v>189</v>
      </c>
      <c r="G58" s="25" t="s">
        <v>174</v>
      </c>
      <c r="H58" s="28">
        <v>741318</v>
      </c>
      <c r="I58" s="29">
        <v>58</v>
      </c>
      <c r="J58" s="25" t="s">
        <v>185</v>
      </c>
      <c r="K58" s="25" t="s">
        <v>184</v>
      </c>
      <c r="L58" s="30">
        <v>25</v>
      </c>
      <c r="M58" s="25"/>
      <c r="N58" s="31">
        <v>7</v>
      </c>
      <c r="O58" s="29"/>
      <c r="P58" s="32">
        <v>37.376199999999997</v>
      </c>
      <c r="Q58" s="29"/>
      <c r="R58" s="32">
        <v>46.606200000000001</v>
      </c>
      <c r="S58" s="29"/>
      <c r="T58" s="32">
        <v>20.342199999999998</v>
      </c>
      <c r="U58" s="29"/>
      <c r="V58" s="28">
        <v>949106</v>
      </c>
      <c r="W58" s="29"/>
      <c r="X58" s="33">
        <v>965030</v>
      </c>
      <c r="Y58" s="29"/>
      <c r="Z58" s="28">
        <v>948235</v>
      </c>
      <c r="AA58" s="29"/>
      <c r="AB58" s="28">
        <v>16795</v>
      </c>
      <c r="AC58" s="29"/>
      <c r="AD58" s="28">
        <v>26411</v>
      </c>
      <c r="AE58" s="29"/>
      <c r="AF58" s="28">
        <v>25370</v>
      </c>
      <c r="AG58" s="29"/>
      <c r="AH58" s="28">
        <v>1041</v>
      </c>
      <c r="AI58" s="29"/>
      <c r="AJ58" s="28">
        <v>350454</v>
      </c>
      <c r="AK58" s="29"/>
      <c r="AL58" s="28">
        <v>318879</v>
      </c>
      <c r="AM58" s="29"/>
      <c r="AN58" s="28">
        <v>8899</v>
      </c>
      <c r="AO58" s="29"/>
      <c r="AP58" s="34">
        <v>8580</v>
      </c>
      <c r="AQ58" s="29"/>
      <c r="AR58" s="28">
        <v>516082</v>
      </c>
      <c r="AS58" s="29"/>
      <c r="AT58" s="33">
        <v>24052625</v>
      </c>
      <c r="AU58" s="25"/>
      <c r="AV58" s="35">
        <v>193.1</v>
      </c>
      <c r="AW58" s="25" t="s">
        <v>177</v>
      </c>
      <c r="AX58" s="25" t="s">
        <v>178</v>
      </c>
    </row>
    <row r="59" spans="1:50">
      <c r="A59" s="25" t="s">
        <v>287</v>
      </c>
      <c r="B59" s="25" t="s">
        <v>288</v>
      </c>
      <c r="C59" s="25" t="s">
        <v>289</v>
      </c>
      <c r="D59" s="26">
        <v>4094</v>
      </c>
      <c r="E59" s="27">
        <v>40094</v>
      </c>
      <c r="F59" s="25" t="s">
        <v>211</v>
      </c>
      <c r="G59" s="25" t="s">
        <v>174</v>
      </c>
      <c r="H59" s="28">
        <v>2148346</v>
      </c>
      <c r="I59" s="29">
        <v>54</v>
      </c>
      <c r="J59" s="25" t="s">
        <v>175</v>
      </c>
      <c r="K59" s="25" t="s">
        <v>184</v>
      </c>
      <c r="L59" s="30">
        <v>32</v>
      </c>
      <c r="M59" s="25"/>
      <c r="N59" s="31">
        <v>8</v>
      </c>
      <c r="O59" s="29"/>
      <c r="P59" s="32">
        <v>18.242100000000001</v>
      </c>
      <c r="Q59" s="29"/>
      <c r="R59" s="32">
        <v>4.7439</v>
      </c>
      <c r="S59" s="29"/>
      <c r="T59" s="32">
        <v>48.951300000000003</v>
      </c>
      <c r="U59" s="29"/>
      <c r="V59" s="28">
        <v>1280494</v>
      </c>
      <c r="W59" s="29"/>
      <c r="X59" s="33">
        <v>1388955</v>
      </c>
      <c r="Y59" s="29"/>
      <c r="Z59" s="28">
        <v>1315913</v>
      </c>
      <c r="AA59" s="29"/>
      <c r="AB59" s="28">
        <v>73042</v>
      </c>
      <c r="AC59" s="29"/>
      <c r="AD59" s="28">
        <v>75239</v>
      </c>
      <c r="AE59" s="29"/>
      <c r="AF59" s="28">
        <v>72136</v>
      </c>
      <c r="AG59" s="29"/>
      <c r="AH59" s="28">
        <v>3103</v>
      </c>
      <c r="AI59" s="29"/>
      <c r="AJ59" s="28">
        <v>434149</v>
      </c>
      <c r="AK59" s="29"/>
      <c r="AL59" s="28">
        <v>411208</v>
      </c>
      <c r="AM59" s="29"/>
      <c r="AN59" s="28">
        <v>23224</v>
      </c>
      <c r="AO59" s="29"/>
      <c r="AP59" s="34">
        <v>22380</v>
      </c>
      <c r="AQ59" s="29"/>
      <c r="AR59" s="28">
        <v>3531150</v>
      </c>
      <c r="AS59" s="29"/>
      <c r="AT59" s="33">
        <v>16751299</v>
      </c>
      <c r="AU59" s="25"/>
      <c r="AV59" s="35">
        <v>20.62</v>
      </c>
      <c r="AW59" s="25" t="s">
        <v>177</v>
      </c>
      <c r="AX59" s="25" t="s">
        <v>178</v>
      </c>
    </row>
    <row r="60" spans="1:50">
      <c r="A60" s="25" t="s">
        <v>290</v>
      </c>
      <c r="B60" s="25" t="s">
        <v>291</v>
      </c>
      <c r="C60" s="25" t="s">
        <v>292</v>
      </c>
      <c r="D60" s="26">
        <v>4159</v>
      </c>
      <c r="E60" s="27">
        <v>40159</v>
      </c>
      <c r="F60" s="25" t="s">
        <v>189</v>
      </c>
      <c r="G60" s="25" t="s">
        <v>174</v>
      </c>
      <c r="H60" s="28">
        <v>969587</v>
      </c>
      <c r="I60" s="29">
        <v>46</v>
      </c>
      <c r="J60" s="25" t="s">
        <v>185</v>
      </c>
      <c r="K60" s="25" t="s">
        <v>184</v>
      </c>
      <c r="L60" s="30">
        <v>8</v>
      </c>
      <c r="M60" s="25"/>
      <c r="N60" s="31">
        <v>2</v>
      </c>
      <c r="O60" s="29"/>
      <c r="P60" s="32">
        <v>27.200099999999999</v>
      </c>
      <c r="Q60" s="29"/>
      <c r="R60" s="32">
        <v>15.894600000000001</v>
      </c>
      <c r="S60" s="29"/>
      <c r="T60" s="32">
        <v>31.578299999999999</v>
      </c>
      <c r="U60" s="29"/>
      <c r="V60" s="28">
        <v>185032</v>
      </c>
      <c r="W60" s="29"/>
      <c r="X60" s="33">
        <v>208873</v>
      </c>
      <c r="Y60" s="29"/>
      <c r="Z60" s="28">
        <v>184417</v>
      </c>
      <c r="AA60" s="29"/>
      <c r="AB60" s="28">
        <v>24456</v>
      </c>
      <c r="AC60" s="29"/>
      <c r="AD60" s="28">
        <v>9329</v>
      </c>
      <c r="AE60" s="29"/>
      <c r="AF60" s="28">
        <v>6780</v>
      </c>
      <c r="AG60" s="29"/>
      <c r="AH60" s="28">
        <v>2549</v>
      </c>
      <c r="AI60" s="29"/>
      <c r="AJ60" s="28">
        <v>80763</v>
      </c>
      <c r="AK60" s="29"/>
      <c r="AL60" s="28">
        <v>75873</v>
      </c>
      <c r="AM60" s="29"/>
      <c r="AN60" s="28">
        <v>3127</v>
      </c>
      <c r="AO60" s="29"/>
      <c r="AP60" s="34">
        <v>2616</v>
      </c>
      <c r="AQ60" s="29"/>
      <c r="AR60" s="28">
        <v>214101</v>
      </c>
      <c r="AS60" s="29"/>
      <c r="AT60" s="33">
        <v>3403059</v>
      </c>
      <c r="AU60" s="25"/>
      <c r="AV60" s="35">
        <v>62.8</v>
      </c>
      <c r="AW60" s="25" t="s">
        <v>177</v>
      </c>
      <c r="AX60" s="25" t="s">
        <v>178</v>
      </c>
    </row>
    <row r="61" spans="1:50">
      <c r="A61" s="25" t="s">
        <v>293</v>
      </c>
      <c r="B61" s="25" t="s">
        <v>294</v>
      </c>
      <c r="C61" s="25" t="s">
        <v>172</v>
      </c>
      <c r="D61" s="26">
        <v>2099</v>
      </c>
      <c r="E61" s="27">
        <v>20099</v>
      </c>
      <c r="F61" s="25" t="s">
        <v>173</v>
      </c>
      <c r="G61" s="25" t="s">
        <v>174</v>
      </c>
      <c r="H61" s="28">
        <v>18351295</v>
      </c>
      <c r="I61" s="29">
        <v>44</v>
      </c>
      <c r="J61" s="25" t="s">
        <v>175</v>
      </c>
      <c r="K61" s="25" t="s">
        <v>176</v>
      </c>
      <c r="L61" s="30">
        <v>44</v>
      </c>
      <c r="M61" s="25"/>
      <c r="N61" s="31">
        <v>11</v>
      </c>
      <c r="O61" s="29"/>
      <c r="P61" s="32">
        <v>14.9787</v>
      </c>
      <c r="Q61" s="29"/>
      <c r="R61" s="32">
        <v>6.2369000000000003</v>
      </c>
      <c r="S61" s="29"/>
      <c r="T61" s="32">
        <v>20.2651</v>
      </c>
      <c r="U61" s="29"/>
      <c r="V61" s="28">
        <v>2119585</v>
      </c>
      <c r="W61" s="29"/>
      <c r="X61" s="33">
        <v>2255067</v>
      </c>
      <c r="Y61" s="29"/>
      <c r="Z61" s="28">
        <v>2005981</v>
      </c>
      <c r="AA61" s="29"/>
      <c r="AB61" s="28">
        <v>249086</v>
      </c>
      <c r="AC61" s="29"/>
      <c r="AD61" s="28">
        <v>144198</v>
      </c>
      <c r="AE61" s="29"/>
      <c r="AF61" s="28">
        <v>133922</v>
      </c>
      <c r="AG61" s="29"/>
      <c r="AH61" s="28">
        <v>10276</v>
      </c>
      <c r="AI61" s="29"/>
      <c r="AJ61" s="28">
        <v>563767</v>
      </c>
      <c r="AK61" s="29"/>
      <c r="AL61" s="28">
        <v>501496</v>
      </c>
      <c r="AM61" s="29"/>
      <c r="AN61" s="28">
        <v>36049</v>
      </c>
      <c r="AO61" s="29"/>
      <c r="AP61" s="34">
        <v>33480</v>
      </c>
      <c r="AQ61" s="29"/>
      <c r="AR61" s="28">
        <v>2713941</v>
      </c>
      <c r="AS61" s="29"/>
      <c r="AT61" s="33">
        <v>16926538</v>
      </c>
      <c r="AU61" s="25"/>
      <c r="AV61" s="35">
        <v>28.6</v>
      </c>
      <c r="AW61" s="25" t="s">
        <v>177</v>
      </c>
      <c r="AX61" s="25" t="s">
        <v>178</v>
      </c>
    </row>
    <row r="62" spans="1:50">
      <c r="A62" s="25" t="s">
        <v>295</v>
      </c>
      <c r="B62" s="25" t="s">
        <v>296</v>
      </c>
      <c r="C62" s="25" t="s">
        <v>297</v>
      </c>
      <c r="D62" s="26">
        <v>1102</v>
      </c>
      <c r="E62" s="27">
        <v>10102</v>
      </c>
      <c r="F62" s="25" t="s">
        <v>211</v>
      </c>
      <c r="G62" s="25" t="s">
        <v>174</v>
      </c>
      <c r="H62" s="28">
        <v>924859</v>
      </c>
      <c r="I62" s="29">
        <v>43</v>
      </c>
      <c r="J62" s="25" t="s">
        <v>185</v>
      </c>
      <c r="K62" s="25" t="s">
        <v>184</v>
      </c>
      <c r="L62" s="30">
        <v>28</v>
      </c>
      <c r="M62" s="25"/>
      <c r="N62" s="31">
        <v>5</v>
      </c>
      <c r="O62" s="29"/>
      <c r="P62" s="32">
        <v>41.5304</v>
      </c>
      <c r="Q62" s="29"/>
      <c r="R62" s="32">
        <v>26.974699999999999</v>
      </c>
      <c r="S62" s="29"/>
      <c r="T62" s="32">
        <v>14.137</v>
      </c>
      <c r="U62" s="29"/>
      <c r="V62" s="28">
        <v>1532134</v>
      </c>
      <c r="W62" s="29"/>
      <c r="X62" s="33">
        <v>1717047</v>
      </c>
      <c r="Y62" s="29"/>
      <c r="Z62" s="28">
        <v>1403229</v>
      </c>
      <c r="AA62" s="29"/>
      <c r="AB62" s="28">
        <v>313818</v>
      </c>
      <c r="AC62" s="29"/>
      <c r="AD62" s="28">
        <v>40817</v>
      </c>
      <c r="AE62" s="29"/>
      <c r="AF62" s="28">
        <v>33788</v>
      </c>
      <c r="AG62" s="29"/>
      <c r="AH62" s="28">
        <v>7029</v>
      </c>
      <c r="AI62" s="29"/>
      <c r="AJ62" s="28">
        <v>501997</v>
      </c>
      <c r="AK62" s="29"/>
      <c r="AL62" s="28">
        <v>418641</v>
      </c>
      <c r="AM62" s="29"/>
      <c r="AN62" s="28">
        <v>11906</v>
      </c>
      <c r="AO62" s="29"/>
      <c r="AP62" s="34">
        <v>9943</v>
      </c>
      <c r="AQ62" s="29"/>
      <c r="AR62" s="28">
        <v>477660</v>
      </c>
      <c r="AS62" s="29"/>
      <c r="AT62" s="33">
        <v>12884750</v>
      </c>
      <c r="AU62" s="25"/>
      <c r="AV62" s="35">
        <v>101.2</v>
      </c>
      <c r="AW62" s="25" t="s">
        <v>177</v>
      </c>
      <c r="AX62" s="25" t="s">
        <v>178</v>
      </c>
    </row>
    <row r="63" spans="1:50">
      <c r="A63" s="25" t="s">
        <v>298</v>
      </c>
      <c r="B63" s="25" t="s">
        <v>299</v>
      </c>
      <c r="C63" s="25" t="s">
        <v>300</v>
      </c>
      <c r="D63" s="26">
        <v>9209</v>
      </c>
      <c r="E63" s="27">
        <v>90209</v>
      </c>
      <c r="F63" s="25" t="s">
        <v>182</v>
      </c>
      <c r="G63" s="25" t="s">
        <v>174</v>
      </c>
      <c r="H63" s="28">
        <v>3629114</v>
      </c>
      <c r="I63" s="29">
        <v>38</v>
      </c>
      <c r="J63" s="25" t="s">
        <v>183</v>
      </c>
      <c r="K63" s="25" t="s">
        <v>184</v>
      </c>
      <c r="L63" s="30">
        <v>38</v>
      </c>
      <c r="M63" s="25"/>
      <c r="N63" s="31">
        <v>17</v>
      </c>
      <c r="O63" s="29"/>
      <c r="P63" s="32">
        <v>15.732699999999999</v>
      </c>
      <c r="Q63" s="29"/>
      <c r="R63" s="32">
        <v>7.0598999999999998</v>
      </c>
      <c r="S63" s="29"/>
      <c r="T63" s="32">
        <v>59.326099999999997</v>
      </c>
      <c r="U63" s="29"/>
      <c r="V63" s="28">
        <v>3379368</v>
      </c>
      <c r="W63" s="29"/>
      <c r="X63" s="33">
        <v>3435184</v>
      </c>
      <c r="Y63" s="29"/>
      <c r="Z63" s="28">
        <v>3401452</v>
      </c>
      <c r="AA63" s="29"/>
      <c r="AB63" s="28">
        <v>33732</v>
      </c>
      <c r="AC63" s="29"/>
      <c r="AD63" s="28">
        <v>220467</v>
      </c>
      <c r="AE63" s="29"/>
      <c r="AF63" s="28">
        <v>216203</v>
      </c>
      <c r="AG63" s="29"/>
      <c r="AH63" s="28">
        <v>4264</v>
      </c>
      <c r="AI63" s="29"/>
      <c r="AJ63" s="28">
        <v>1639416</v>
      </c>
      <c r="AK63" s="29"/>
      <c r="AL63" s="28">
        <v>1623906</v>
      </c>
      <c r="AM63" s="29"/>
      <c r="AN63" s="28">
        <v>105253</v>
      </c>
      <c r="AO63" s="29"/>
      <c r="AP63" s="34">
        <v>103186</v>
      </c>
      <c r="AQ63" s="29"/>
      <c r="AR63" s="28">
        <v>12826471</v>
      </c>
      <c r="AS63" s="29"/>
      <c r="AT63" s="33">
        <v>90553779</v>
      </c>
      <c r="AU63" s="25"/>
      <c r="AV63" s="35">
        <v>54.48</v>
      </c>
      <c r="AW63" s="25" t="s">
        <v>177</v>
      </c>
      <c r="AX63" s="25" t="s">
        <v>178</v>
      </c>
    </row>
    <row r="64" spans="1:50">
      <c r="A64" s="25" t="s">
        <v>301</v>
      </c>
      <c r="B64" s="25" t="s">
        <v>302</v>
      </c>
      <c r="C64" s="25" t="s">
        <v>188</v>
      </c>
      <c r="D64" s="26">
        <v>9182</v>
      </c>
      <c r="E64" s="27">
        <v>90182</v>
      </c>
      <c r="F64" s="25" t="s">
        <v>189</v>
      </c>
      <c r="G64" s="25" t="s">
        <v>174</v>
      </c>
      <c r="H64" s="28">
        <v>370583</v>
      </c>
      <c r="I64" s="29">
        <v>35</v>
      </c>
      <c r="J64" s="25" t="s">
        <v>185</v>
      </c>
      <c r="K64" s="25" t="s">
        <v>184</v>
      </c>
      <c r="L64" s="30">
        <v>35</v>
      </c>
      <c r="M64" s="25"/>
      <c r="N64" s="31">
        <v>7</v>
      </c>
      <c r="O64" s="29"/>
      <c r="P64" s="32">
        <v>39.364699999999999</v>
      </c>
      <c r="Q64" s="29"/>
      <c r="R64" s="32">
        <v>43.7104</v>
      </c>
      <c r="S64" s="29"/>
      <c r="T64" s="32">
        <v>41.436999999999998</v>
      </c>
      <c r="U64" s="29"/>
      <c r="V64" s="28">
        <v>1050950</v>
      </c>
      <c r="W64" s="29"/>
      <c r="X64" s="33">
        <v>1050950</v>
      </c>
      <c r="Y64" s="29"/>
      <c r="Z64" s="28">
        <v>1008877</v>
      </c>
      <c r="AA64" s="29"/>
      <c r="AB64" s="28">
        <v>42073</v>
      </c>
      <c r="AC64" s="29"/>
      <c r="AD64" s="28">
        <v>31545</v>
      </c>
      <c r="AE64" s="29"/>
      <c r="AF64" s="28">
        <v>25629</v>
      </c>
      <c r="AG64" s="29"/>
      <c r="AH64" s="28">
        <v>5916</v>
      </c>
      <c r="AI64" s="29"/>
      <c r="AJ64" s="28">
        <v>168072</v>
      </c>
      <c r="AK64" s="29"/>
      <c r="AL64" s="28">
        <v>158131</v>
      </c>
      <c r="AM64" s="29"/>
      <c r="AN64" s="28">
        <v>4801</v>
      </c>
      <c r="AO64" s="29"/>
      <c r="AP64" s="34">
        <v>4126</v>
      </c>
      <c r="AQ64" s="29"/>
      <c r="AR64" s="28">
        <v>1061990</v>
      </c>
      <c r="AS64" s="29"/>
      <c r="AT64" s="33">
        <v>46419957</v>
      </c>
      <c r="AU64" s="25"/>
      <c r="AV64" s="35">
        <v>172</v>
      </c>
      <c r="AW64" s="25" t="s">
        <v>177</v>
      </c>
      <c r="AX64" s="25" t="s">
        <v>178</v>
      </c>
    </row>
    <row r="65" spans="1:50">
      <c r="A65" s="25" t="s">
        <v>303</v>
      </c>
      <c r="B65" s="25" t="s">
        <v>304</v>
      </c>
      <c r="C65" s="25" t="s">
        <v>214</v>
      </c>
      <c r="D65" s="26">
        <v>4232</v>
      </c>
      <c r="E65" s="27">
        <v>40232</v>
      </c>
      <c r="F65" s="25" t="s">
        <v>211</v>
      </c>
      <c r="G65" s="25" t="s">
        <v>174</v>
      </c>
      <c r="H65" s="28">
        <v>1510516</v>
      </c>
      <c r="I65" s="29">
        <v>25</v>
      </c>
      <c r="J65" s="25" t="s">
        <v>185</v>
      </c>
      <c r="K65" s="25" t="s">
        <v>184</v>
      </c>
      <c r="L65" s="30">
        <v>25</v>
      </c>
      <c r="M65" s="25"/>
      <c r="N65" s="31">
        <v>7</v>
      </c>
      <c r="O65" s="29"/>
      <c r="P65" s="32">
        <v>27.875299999999999</v>
      </c>
      <c r="Q65" s="29"/>
      <c r="R65" s="32">
        <v>16.655999999999999</v>
      </c>
      <c r="S65" s="29"/>
      <c r="T65" s="32">
        <v>36.110199999999999</v>
      </c>
      <c r="U65" s="29"/>
      <c r="V65" s="28">
        <v>961119</v>
      </c>
      <c r="W65" s="29"/>
      <c r="X65" s="33">
        <v>987220</v>
      </c>
      <c r="Y65" s="29"/>
      <c r="Z65" s="28">
        <v>959969</v>
      </c>
      <c r="AA65" s="29"/>
      <c r="AB65" s="28">
        <v>27251</v>
      </c>
      <c r="AC65" s="29"/>
      <c r="AD65" s="28">
        <v>35457</v>
      </c>
      <c r="AE65" s="29"/>
      <c r="AF65" s="28">
        <v>34438</v>
      </c>
      <c r="AG65" s="29"/>
      <c r="AH65" s="28">
        <v>1019</v>
      </c>
      <c r="AI65" s="29"/>
      <c r="AJ65" s="28">
        <v>486222</v>
      </c>
      <c r="AK65" s="29"/>
      <c r="AL65" s="28">
        <v>472840</v>
      </c>
      <c r="AM65" s="29"/>
      <c r="AN65" s="28">
        <v>17449</v>
      </c>
      <c r="AO65" s="29"/>
      <c r="AP65" s="34">
        <v>16961</v>
      </c>
      <c r="AQ65" s="29"/>
      <c r="AR65" s="28">
        <v>1243563</v>
      </c>
      <c r="AS65" s="29"/>
      <c r="AT65" s="33">
        <v>20712830</v>
      </c>
      <c r="AU65" s="25"/>
      <c r="AV65" s="35">
        <v>97.94</v>
      </c>
      <c r="AW65" s="25" t="s">
        <v>177</v>
      </c>
      <c r="AX65" s="25" t="s">
        <v>178</v>
      </c>
    </row>
    <row r="66" spans="1:50">
      <c r="A66" s="25" t="s">
        <v>305</v>
      </c>
      <c r="B66" s="25" t="s">
        <v>232</v>
      </c>
      <c r="C66" s="25" t="s">
        <v>306</v>
      </c>
      <c r="D66" s="26">
        <v>1115</v>
      </c>
      <c r="E66" s="27">
        <v>10115</v>
      </c>
      <c r="F66" s="25" t="s">
        <v>189</v>
      </c>
      <c r="G66" s="25" t="s">
        <v>174</v>
      </c>
      <c r="H66" s="28">
        <v>203914</v>
      </c>
      <c r="I66" s="29">
        <v>21</v>
      </c>
      <c r="J66" s="25" t="s">
        <v>185</v>
      </c>
      <c r="K66" s="25" t="s">
        <v>184</v>
      </c>
      <c r="L66" s="30">
        <v>21</v>
      </c>
      <c r="M66" s="25"/>
      <c r="N66" s="31">
        <v>3</v>
      </c>
      <c r="O66" s="29"/>
      <c r="P66" s="32">
        <v>31.0428</v>
      </c>
      <c r="Q66" s="29"/>
      <c r="R66" s="32">
        <v>80.967200000000005</v>
      </c>
      <c r="S66" s="29"/>
      <c r="T66" s="32">
        <v>6.5294999999999996</v>
      </c>
      <c r="U66" s="29"/>
      <c r="V66" s="28">
        <v>2681492</v>
      </c>
      <c r="W66" s="29"/>
      <c r="X66" s="33">
        <v>1974842</v>
      </c>
      <c r="Y66" s="29"/>
      <c r="Z66" s="28">
        <v>1962156</v>
      </c>
      <c r="AA66" s="29"/>
      <c r="AB66" s="28">
        <v>12686</v>
      </c>
      <c r="AC66" s="29"/>
      <c r="AD66" s="28">
        <v>64602</v>
      </c>
      <c r="AE66" s="29"/>
      <c r="AF66" s="28">
        <v>63208</v>
      </c>
      <c r="AG66" s="29"/>
      <c r="AH66" s="28">
        <v>1394</v>
      </c>
      <c r="AI66" s="29"/>
      <c r="AJ66" s="28">
        <v>394968</v>
      </c>
      <c r="AK66" s="29"/>
      <c r="AL66" s="28">
        <v>392431</v>
      </c>
      <c r="AM66" s="29"/>
      <c r="AN66" s="28">
        <v>12909</v>
      </c>
      <c r="AO66" s="29"/>
      <c r="AP66" s="34">
        <v>12630</v>
      </c>
      <c r="AQ66" s="29"/>
      <c r="AR66" s="28">
        <v>412718</v>
      </c>
      <c r="AS66" s="29"/>
      <c r="AT66" s="33">
        <v>33416609</v>
      </c>
      <c r="AU66" s="25"/>
      <c r="AV66" s="35">
        <v>287.60000000000002</v>
      </c>
      <c r="AW66" s="25" t="s">
        <v>177</v>
      </c>
      <c r="AX66" s="25" t="s">
        <v>178</v>
      </c>
    </row>
    <row r="67" spans="1:50">
      <c r="A67" s="25" t="s">
        <v>307</v>
      </c>
      <c r="B67" s="25" t="s">
        <v>308</v>
      </c>
      <c r="C67" s="25" t="s">
        <v>204</v>
      </c>
      <c r="D67" s="26">
        <v>3057</v>
      </c>
      <c r="E67" s="27">
        <v>30057</v>
      </c>
      <c r="F67" s="25" t="s">
        <v>211</v>
      </c>
      <c r="G67" s="25" t="s">
        <v>174</v>
      </c>
      <c r="H67" s="28">
        <v>5441567</v>
      </c>
      <c r="I67" s="29">
        <v>20</v>
      </c>
      <c r="J67" s="25" t="s">
        <v>185</v>
      </c>
      <c r="K67" s="25" t="s">
        <v>184</v>
      </c>
      <c r="L67" s="30">
        <v>20</v>
      </c>
      <c r="M67" s="25"/>
      <c r="N67" s="31">
        <v>2</v>
      </c>
      <c r="O67" s="29"/>
      <c r="P67" s="32">
        <v>56.726300000000002</v>
      </c>
      <c r="Q67" s="29"/>
      <c r="R67" s="32">
        <v>86.293899999999994</v>
      </c>
      <c r="S67" s="29"/>
      <c r="T67" s="32">
        <v>20.154699999999998</v>
      </c>
      <c r="U67" s="29"/>
      <c r="V67" s="28">
        <v>2195188</v>
      </c>
      <c r="W67" s="29"/>
      <c r="X67" s="33">
        <v>1628329</v>
      </c>
      <c r="Y67" s="29"/>
      <c r="Z67" s="28">
        <v>1628329</v>
      </c>
      <c r="AA67" s="29"/>
      <c r="AB67" s="28">
        <v>0</v>
      </c>
      <c r="AC67" s="29"/>
      <c r="AD67" s="28">
        <v>28705</v>
      </c>
      <c r="AE67" s="29"/>
      <c r="AF67" s="28">
        <v>28705</v>
      </c>
      <c r="AG67" s="29"/>
      <c r="AH67" s="28">
        <v>0</v>
      </c>
      <c r="AI67" s="29"/>
      <c r="AJ67" s="28">
        <v>325666</v>
      </c>
      <c r="AK67" s="29"/>
      <c r="AL67" s="28">
        <v>325666</v>
      </c>
      <c r="AM67" s="29"/>
      <c r="AN67" s="28">
        <v>5741</v>
      </c>
      <c r="AO67" s="29"/>
      <c r="AP67" s="34">
        <v>5741</v>
      </c>
      <c r="AQ67" s="29"/>
      <c r="AR67" s="28">
        <v>578541</v>
      </c>
      <c r="AS67" s="29"/>
      <c r="AT67" s="33">
        <v>49924566</v>
      </c>
      <c r="AU67" s="25"/>
      <c r="AV67" s="35">
        <v>144.4</v>
      </c>
      <c r="AW67" s="25" t="s">
        <v>177</v>
      </c>
      <c r="AX67" s="25" t="s">
        <v>178</v>
      </c>
    </row>
    <row r="68" spans="1:50">
      <c r="A68" s="25" t="s">
        <v>309</v>
      </c>
      <c r="B68" s="25" t="s">
        <v>310</v>
      </c>
      <c r="C68" s="25" t="s">
        <v>188</v>
      </c>
      <c r="D68" s="26"/>
      <c r="E68" s="27">
        <v>90299</v>
      </c>
      <c r="F68" s="25" t="s">
        <v>189</v>
      </c>
      <c r="G68" s="25" t="s">
        <v>174</v>
      </c>
      <c r="H68" s="28">
        <v>308231</v>
      </c>
      <c r="I68" s="29">
        <v>12</v>
      </c>
      <c r="J68" s="25" t="s">
        <v>185</v>
      </c>
      <c r="K68" s="25" t="s">
        <v>176</v>
      </c>
      <c r="L68" s="30">
        <v>12</v>
      </c>
      <c r="M68" s="25"/>
      <c r="N68" s="31">
        <v>4</v>
      </c>
      <c r="O68" s="29"/>
      <c r="P68" s="32">
        <v>28.331499999999998</v>
      </c>
      <c r="Q68" s="29"/>
      <c r="R68" s="32">
        <v>23.8338</v>
      </c>
      <c r="S68" s="29"/>
      <c r="T68" s="32">
        <v>19.559999999999999</v>
      </c>
      <c r="U68" s="29"/>
      <c r="V68" s="28">
        <v>857003</v>
      </c>
      <c r="W68" s="29"/>
      <c r="X68" s="33">
        <v>833350</v>
      </c>
      <c r="Y68" s="29"/>
      <c r="Z68" s="28">
        <v>821415</v>
      </c>
      <c r="AA68" s="29"/>
      <c r="AB68" s="28">
        <v>11935</v>
      </c>
      <c r="AC68" s="29"/>
      <c r="AD68" s="28">
        <v>30370</v>
      </c>
      <c r="AE68" s="29"/>
      <c r="AF68" s="28">
        <v>28993</v>
      </c>
      <c r="AG68" s="29"/>
      <c r="AH68" s="28">
        <v>1377</v>
      </c>
      <c r="AI68" s="29"/>
      <c r="AJ68" s="28">
        <v>389580</v>
      </c>
      <c r="AK68" s="29"/>
      <c r="AL68" s="28">
        <v>384000</v>
      </c>
      <c r="AM68" s="29"/>
      <c r="AN68" s="28">
        <v>14198</v>
      </c>
      <c r="AO68" s="29"/>
      <c r="AP68" s="34">
        <v>13554</v>
      </c>
      <c r="AQ68" s="29"/>
      <c r="AR68" s="28">
        <v>567103</v>
      </c>
      <c r="AS68" s="29"/>
      <c r="AT68" s="33">
        <v>13516234</v>
      </c>
      <c r="AU68" s="25"/>
      <c r="AV68" s="35">
        <v>90.1</v>
      </c>
      <c r="AW68" s="25" t="s">
        <v>177</v>
      </c>
      <c r="AX68" s="25" t="s">
        <v>178</v>
      </c>
    </row>
    <row r="71" spans="1:50">
      <c r="N71" s="36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E35E-A64A-47AA-8B99-250F6A5F2C34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38" t="s">
        <v>120</v>
      </c>
      <c r="B1" s="38" t="s">
        <v>121</v>
      </c>
      <c r="C1" s="39" t="s">
        <v>122</v>
      </c>
      <c r="D1" s="40" t="s">
        <v>123</v>
      </c>
      <c r="E1" s="41" t="s">
        <v>124</v>
      </c>
      <c r="F1" s="42" t="s">
        <v>125</v>
      </c>
      <c r="G1" s="43" t="s">
        <v>127</v>
      </c>
      <c r="H1" s="43" t="s">
        <v>128</v>
      </c>
      <c r="I1" s="42" t="s">
        <v>129</v>
      </c>
      <c r="J1" s="42" t="s">
        <v>311</v>
      </c>
      <c r="K1" s="42" t="s">
        <v>131</v>
      </c>
      <c r="L1" s="42" t="s">
        <v>312</v>
      </c>
      <c r="M1" s="43" t="s">
        <v>313</v>
      </c>
      <c r="N1" s="43" t="s">
        <v>314</v>
      </c>
      <c r="O1" s="43" t="s">
        <v>315</v>
      </c>
      <c r="P1" s="43" t="s">
        <v>316</v>
      </c>
      <c r="Q1" s="43" t="s">
        <v>317</v>
      </c>
      <c r="R1" s="43" t="s">
        <v>318</v>
      </c>
      <c r="S1" s="43" t="s">
        <v>319</v>
      </c>
      <c r="T1" s="43" t="s">
        <v>320</v>
      </c>
      <c r="U1" s="43" t="s">
        <v>321</v>
      </c>
      <c r="V1" s="43" t="s">
        <v>322</v>
      </c>
      <c r="W1" s="43" t="s">
        <v>323</v>
      </c>
      <c r="X1" s="43" t="s">
        <v>324</v>
      </c>
      <c r="Y1" s="43" t="s">
        <v>325</v>
      </c>
      <c r="Z1" s="43" t="s">
        <v>326</v>
      </c>
      <c r="AA1" s="43" t="s">
        <v>327</v>
      </c>
      <c r="AB1" s="43" t="s">
        <v>328</v>
      </c>
      <c r="AC1" s="44" t="s">
        <v>329</v>
      </c>
      <c r="AD1" s="45" t="s">
        <v>330</v>
      </c>
      <c r="AE1" s="45" t="s">
        <v>331</v>
      </c>
      <c r="AF1" s="45" t="s">
        <v>332</v>
      </c>
      <c r="AG1" s="45" t="s">
        <v>333</v>
      </c>
      <c r="AH1" s="45" t="s">
        <v>334</v>
      </c>
      <c r="AI1" s="45" t="s">
        <v>335</v>
      </c>
      <c r="AJ1" s="45" t="s">
        <v>336</v>
      </c>
      <c r="AK1" s="45" t="s">
        <v>337</v>
      </c>
      <c r="AL1" s="45" t="s">
        <v>338</v>
      </c>
      <c r="AM1" s="45" t="s">
        <v>339</v>
      </c>
      <c r="AN1" s="45" t="s">
        <v>340</v>
      </c>
      <c r="AO1" s="45" t="s">
        <v>341</v>
      </c>
      <c r="AP1" s="45" t="s">
        <v>342</v>
      </c>
      <c r="AQ1" s="45" t="s">
        <v>343</v>
      </c>
      <c r="AR1" s="46" t="s">
        <v>344</v>
      </c>
      <c r="AS1" s="47" t="s">
        <v>345</v>
      </c>
      <c r="AT1" s="47" t="s">
        <v>346</v>
      </c>
      <c r="AU1" s="47" t="s">
        <v>347</v>
      </c>
      <c r="AV1" s="47" t="s">
        <v>348</v>
      </c>
      <c r="AW1" s="47" t="s">
        <v>349</v>
      </c>
      <c r="AX1" s="47" t="s">
        <v>350</v>
      </c>
      <c r="AY1" s="47" t="s">
        <v>351</v>
      </c>
      <c r="AZ1" s="47" t="s">
        <v>352</v>
      </c>
      <c r="BA1" s="47" t="s">
        <v>353</v>
      </c>
      <c r="BB1" s="47" t="s">
        <v>354</v>
      </c>
      <c r="BC1" s="47" t="s">
        <v>355</v>
      </c>
      <c r="BD1" s="47" t="s">
        <v>356</v>
      </c>
      <c r="BE1" s="47" t="s">
        <v>357</v>
      </c>
      <c r="BF1" s="47" t="s">
        <v>358</v>
      </c>
      <c r="BG1" s="42" t="s">
        <v>359</v>
      </c>
    </row>
    <row r="2" spans="1:59">
      <c r="A2" s="48" t="s">
        <v>170</v>
      </c>
      <c r="B2" s="48" t="s">
        <v>171</v>
      </c>
      <c r="C2" s="49" t="s">
        <v>172</v>
      </c>
      <c r="D2" s="50">
        <v>2008</v>
      </c>
      <c r="E2" s="51">
        <v>20008</v>
      </c>
      <c r="F2" s="49" t="s">
        <v>173</v>
      </c>
      <c r="G2" s="52">
        <v>18351295</v>
      </c>
      <c r="H2" s="53">
        <v>10427</v>
      </c>
      <c r="I2" s="49" t="s">
        <v>175</v>
      </c>
      <c r="J2" s="54" t="s">
        <v>176</v>
      </c>
      <c r="K2" s="54">
        <v>5413</v>
      </c>
      <c r="L2" s="55"/>
      <c r="M2" s="56">
        <v>0</v>
      </c>
      <c r="N2" s="56"/>
      <c r="O2" s="56">
        <v>0</v>
      </c>
      <c r="P2" s="56"/>
      <c r="Q2" s="56">
        <v>0</v>
      </c>
      <c r="R2" s="56"/>
      <c r="S2" s="56">
        <v>0</v>
      </c>
      <c r="T2" s="56"/>
      <c r="U2" s="56">
        <v>0</v>
      </c>
      <c r="V2" s="56"/>
      <c r="W2" s="56">
        <v>0</v>
      </c>
      <c r="X2" s="56"/>
      <c r="Y2" s="56">
        <v>1596235000</v>
      </c>
      <c r="Z2" s="56"/>
      <c r="AA2" s="53">
        <v>0</v>
      </c>
      <c r="AB2" s="57"/>
      <c r="AC2" s="58"/>
      <c r="AD2" s="57">
        <v>0</v>
      </c>
      <c r="AE2" s="57"/>
      <c r="AF2" s="57">
        <v>0</v>
      </c>
      <c r="AG2" s="57"/>
      <c r="AH2" s="57">
        <v>0</v>
      </c>
      <c r="AI2" s="57"/>
      <c r="AJ2" s="57">
        <v>0</v>
      </c>
      <c r="AK2" s="57"/>
      <c r="AL2" s="57">
        <v>0</v>
      </c>
      <c r="AM2" s="57"/>
      <c r="AN2" s="57">
        <v>335497633</v>
      </c>
      <c r="AO2" s="57"/>
      <c r="AP2" s="57">
        <v>0</v>
      </c>
      <c r="AQ2" s="48"/>
      <c r="AR2" s="59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>
        <v>0.2102</v>
      </c>
      <c r="BD2" s="60"/>
      <c r="BE2" s="60"/>
      <c r="BF2" s="48"/>
      <c r="BG2" s="48" t="s">
        <v>178</v>
      </c>
    </row>
    <row r="3" spans="1:59">
      <c r="A3" s="48" t="s">
        <v>179</v>
      </c>
      <c r="B3" s="48" t="s">
        <v>180</v>
      </c>
      <c r="C3" s="49" t="s">
        <v>181</v>
      </c>
      <c r="D3" s="50">
        <v>2080</v>
      </c>
      <c r="E3" s="51">
        <v>20080</v>
      </c>
      <c r="F3" s="49" t="s">
        <v>182</v>
      </c>
      <c r="G3" s="52">
        <v>18351295</v>
      </c>
      <c r="H3" s="53">
        <v>3646</v>
      </c>
      <c r="I3" s="49" t="s">
        <v>185</v>
      </c>
      <c r="J3" s="54" t="s">
        <v>176</v>
      </c>
      <c r="K3" s="54">
        <v>904</v>
      </c>
      <c r="L3" s="55"/>
      <c r="M3" s="56">
        <v>13166567</v>
      </c>
      <c r="N3" s="56"/>
      <c r="O3" s="56">
        <v>0</v>
      </c>
      <c r="P3" s="56"/>
      <c r="Q3" s="56">
        <v>0</v>
      </c>
      <c r="R3" s="56"/>
      <c r="S3" s="56">
        <v>0</v>
      </c>
      <c r="T3" s="56"/>
      <c r="U3" s="56">
        <v>0</v>
      </c>
      <c r="V3" s="56"/>
      <c r="W3" s="56">
        <v>0</v>
      </c>
      <c r="X3" s="56"/>
      <c r="Y3" s="56">
        <v>359673989</v>
      </c>
      <c r="Z3" s="56"/>
      <c r="AA3" s="53">
        <v>0</v>
      </c>
      <c r="AB3" s="57"/>
      <c r="AC3" s="58"/>
      <c r="AD3" s="57">
        <v>2485889</v>
      </c>
      <c r="AE3" s="57"/>
      <c r="AF3" s="57">
        <v>0</v>
      </c>
      <c r="AG3" s="57"/>
      <c r="AH3" s="57">
        <v>0</v>
      </c>
      <c r="AI3" s="57"/>
      <c r="AJ3" s="57">
        <v>0</v>
      </c>
      <c r="AK3" s="57"/>
      <c r="AL3" s="57">
        <v>1663636</v>
      </c>
      <c r="AM3" s="57"/>
      <c r="AN3" s="57">
        <v>8381067</v>
      </c>
      <c r="AO3" s="57"/>
      <c r="AP3" s="57">
        <v>0</v>
      </c>
      <c r="AQ3" s="48"/>
      <c r="AR3" s="59"/>
      <c r="AS3" s="60">
        <v>0.1888</v>
      </c>
      <c r="AT3" s="60"/>
      <c r="AU3" s="60"/>
      <c r="AV3" s="60"/>
      <c r="AW3" s="60"/>
      <c r="AX3" s="60"/>
      <c r="AY3" s="60"/>
      <c r="AZ3" s="60"/>
      <c r="BA3" s="60"/>
      <c r="BB3" s="60"/>
      <c r="BC3" s="60">
        <v>2.3300000000000001E-2</v>
      </c>
      <c r="BD3" s="60"/>
      <c r="BE3" s="60"/>
      <c r="BF3" s="48"/>
      <c r="BG3" s="48" t="s">
        <v>178</v>
      </c>
    </row>
    <row r="4" spans="1:59">
      <c r="A4" s="48" t="s">
        <v>179</v>
      </c>
      <c r="B4" s="48" t="s">
        <v>180</v>
      </c>
      <c r="C4" s="49" t="s">
        <v>181</v>
      </c>
      <c r="D4" s="50">
        <v>2080</v>
      </c>
      <c r="E4" s="51">
        <v>20080</v>
      </c>
      <c r="F4" s="49" t="s">
        <v>182</v>
      </c>
      <c r="G4" s="52">
        <v>18351295</v>
      </c>
      <c r="H4" s="53">
        <v>3646</v>
      </c>
      <c r="I4" s="49" t="s">
        <v>183</v>
      </c>
      <c r="J4" s="54" t="s">
        <v>184</v>
      </c>
      <c r="K4" s="54">
        <v>42</v>
      </c>
      <c r="L4" s="55"/>
      <c r="M4" s="56">
        <v>0</v>
      </c>
      <c r="N4" s="56"/>
      <c r="O4" s="56">
        <v>0</v>
      </c>
      <c r="P4" s="56"/>
      <c r="Q4" s="56">
        <v>0</v>
      </c>
      <c r="R4" s="56"/>
      <c r="S4" s="56">
        <v>0</v>
      </c>
      <c r="T4" s="56"/>
      <c r="U4" s="56">
        <v>0</v>
      </c>
      <c r="V4" s="56"/>
      <c r="W4" s="56">
        <v>0</v>
      </c>
      <c r="X4" s="56"/>
      <c r="Y4" s="56">
        <v>27163871</v>
      </c>
      <c r="Z4" s="56"/>
      <c r="AA4" s="53">
        <v>0</v>
      </c>
      <c r="AB4" s="57"/>
      <c r="AC4" s="58"/>
      <c r="AD4" s="57">
        <v>0</v>
      </c>
      <c r="AE4" s="57"/>
      <c r="AF4" s="57">
        <v>0</v>
      </c>
      <c r="AG4" s="57"/>
      <c r="AH4" s="57">
        <v>0</v>
      </c>
      <c r="AI4" s="57"/>
      <c r="AJ4" s="57">
        <v>0</v>
      </c>
      <c r="AK4" s="57"/>
      <c r="AL4" s="57">
        <v>0</v>
      </c>
      <c r="AM4" s="57"/>
      <c r="AN4" s="57">
        <v>2073346</v>
      </c>
      <c r="AO4" s="57"/>
      <c r="AP4" s="57">
        <v>0</v>
      </c>
      <c r="AQ4" s="48"/>
      <c r="AR4" s="59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>
        <v>7.6300000000000007E-2</v>
      </c>
      <c r="BD4" s="60"/>
      <c r="BE4" s="60"/>
      <c r="BF4" s="48"/>
      <c r="BG4" s="48" t="s">
        <v>178</v>
      </c>
    </row>
    <row r="5" spans="1:59">
      <c r="A5" s="48" t="s">
        <v>179</v>
      </c>
      <c r="B5" s="48" t="s">
        <v>180</v>
      </c>
      <c r="C5" s="49" t="s">
        <v>181</v>
      </c>
      <c r="D5" s="50">
        <v>2080</v>
      </c>
      <c r="E5" s="51">
        <v>20080</v>
      </c>
      <c r="F5" s="49" t="s">
        <v>182</v>
      </c>
      <c r="G5" s="52">
        <v>18351295</v>
      </c>
      <c r="H5" s="53">
        <v>3646</v>
      </c>
      <c r="I5" s="49" t="s">
        <v>183</v>
      </c>
      <c r="J5" s="54" t="s">
        <v>176</v>
      </c>
      <c r="K5" s="54">
        <v>15</v>
      </c>
      <c r="L5" s="55"/>
      <c r="M5" s="56">
        <v>0</v>
      </c>
      <c r="N5" s="56"/>
      <c r="O5" s="56">
        <v>0</v>
      </c>
      <c r="P5" s="56"/>
      <c r="Q5" s="56">
        <v>0</v>
      </c>
      <c r="R5" s="56"/>
      <c r="S5" s="56">
        <v>0</v>
      </c>
      <c r="T5" s="56"/>
      <c r="U5" s="56">
        <v>0</v>
      </c>
      <c r="V5" s="56"/>
      <c r="W5" s="56">
        <v>0</v>
      </c>
      <c r="X5" s="56"/>
      <c r="Y5" s="56">
        <v>6694675</v>
      </c>
      <c r="Z5" s="56"/>
      <c r="AA5" s="53">
        <v>0</v>
      </c>
      <c r="AB5" s="57"/>
      <c r="AC5" s="58"/>
      <c r="AD5" s="57">
        <v>0</v>
      </c>
      <c r="AE5" s="57"/>
      <c r="AF5" s="57">
        <v>0</v>
      </c>
      <c r="AG5" s="57"/>
      <c r="AH5" s="57">
        <v>0</v>
      </c>
      <c r="AI5" s="57"/>
      <c r="AJ5" s="57">
        <v>0</v>
      </c>
      <c r="AK5" s="57"/>
      <c r="AL5" s="57">
        <v>0</v>
      </c>
      <c r="AM5" s="57"/>
      <c r="AN5" s="57">
        <v>492775</v>
      </c>
      <c r="AO5" s="57"/>
      <c r="AP5" s="57">
        <v>0</v>
      </c>
      <c r="AQ5" s="48"/>
      <c r="AR5" s="59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>
        <v>7.3599999999999999E-2</v>
      </c>
      <c r="BD5" s="60"/>
      <c r="BE5" s="60"/>
      <c r="BF5" s="48"/>
      <c r="BG5" s="48" t="s">
        <v>178</v>
      </c>
    </row>
    <row r="6" spans="1:59">
      <c r="A6" s="48" t="s">
        <v>186</v>
      </c>
      <c r="B6" s="48" t="s">
        <v>187</v>
      </c>
      <c r="C6" s="49" t="s">
        <v>188</v>
      </c>
      <c r="D6" s="50">
        <v>9154</v>
      </c>
      <c r="E6" s="51">
        <v>90154</v>
      </c>
      <c r="F6" s="49" t="s">
        <v>189</v>
      </c>
      <c r="G6" s="52">
        <v>12150996</v>
      </c>
      <c r="H6" s="53">
        <v>3482</v>
      </c>
      <c r="I6" s="49" t="s">
        <v>175</v>
      </c>
      <c r="J6" s="54" t="s">
        <v>176</v>
      </c>
      <c r="K6" s="54">
        <v>68</v>
      </c>
      <c r="L6" s="55"/>
      <c r="M6" s="56">
        <v>0</v>
      </c>
      <c r="N6" s="56"/>
      <c r="O6" s="56">
        <v>0</v>
      </c>
      <c r="P6" s="56"/>
      <c r="Q6" s="56">
        <v>0</v>
      </c>
      <c r="R6" s="56"/>
      <c r="S6" s="56">
        <v>0</v>
      </c>
      <c r="T6" s="56"/>
      <c r="U6" s="56">
        <v>0</v>
      </c>
      <c r="V6" s="56"/>
      <c r="W6" s="56">
        <v>0</v>
      </c>
      <c r="X6" s="56"/>
      <c r="Y6" s="56">
        <v>82163176</v>
      </c>
      <c r="Z6" s="56"/>
      <c r="AA6" s="53">
        <v>0</v>
      </c>
      <c r="AB6" s="57"/>
      <c r="AC6" s="58"/>
      <c r="AD6" s="57">
        <v>0</v>
      </c>
      <c r="AE6" s="57"/>
      <c r="AF6" s="57">
        <v>0</v>
      </c>
      <c r="AG6" s="57"/>
      <c r="AH6" s="57">
        <v>0</v>
      </c>
      <c r="AI6" s="57"/>
      <c r="AJ6" s="57">
        <v>0</v>
      </c>
      <c r="AK6" s="57"/>
      <c r="AL6" s="57">
        <v>0</v>
      </c>
      <c r="AM6" s="57"/>
      <c r="AN6" s="57">
        <v>6909214</v>
      </c>
      <c r="AO6" s="57"/>
      <c r="AP6" s="57">
        <v>0</v>
      </c>
      <c r="AQ6" s="48"/>
      <c r="AR6" s="59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>
        <v>8.4099999999999994E-2</v>
      </c>
      <c r="BD6" s="60"/>
      <c r="BE6" s="60"/>
      <c r="BF6" s="48"/>
      <c r="BG6" s="48" t="s">
        <v>178</v>
      </c>
    </row>
    <row r="7" spans="1:59">
      <c r="A7" s="48" t="s">
        <v>186</v>
      </c>
      <c r="B7" s="48" t="s">
        <v>187</v>
      </c>
      <c r="C7" s="49" t="s">
        <v>188</v>
      </c>
      <c r="D7" s="50">
        <v>9154</v>
      </c>
      <c r="E7" s="51">
        <v>90154</v>
      </c>
      <c r="F7" s="49" t="s">
        <v>189</v>
      </c>
      <c r="G7" s="52">
        <v>12150996</v>
      </c>
      <c r="H7" s="53">
        <v>3482</v>
      </c>
      <c r="I7" s="49" t="s">
        <v>183</v>
      </c>
      <c r="J7" s="54" t="s">
        <v>176</v>
      </c>
      <c r="K7" s="54">
        <v>203</v>
      </c>
      <c r="L7" s="55"/>
      <c r="M7" s="56">
        <v>0</v>
      </c>
      <c r="N7" s="56"/>
      <c r="O7" s="56">
        <v>0</v>
      </c>
      <c r="P7" s="56"/>
      <c r="Q7" s="56">
        <v>0</v>
      </c>
      <c r="R7" s="56"/>
      <c r="S7" s="56">
        <v>0</v>
      </c>
      <c r="T7" s="56"/>
      <c r="U7" s="56">
        <v>0</v>
      </c>
      <c r="V7" s="56"/>
      <c r="W7" s="56">
        <v>0</v>
      </c>
      <c r="X7" s="56"/>
      <c r="Y7" s="56">
        <v>144995154</v>
      </c>
      <c r="Z7" s="56"/>
      <c r="AA7" s="53">
        <v>0</v>
      </c>
      <c r="AB7" s="57"/>
      <c r="AC7" s="58"/>
      <c r="AD7" s="57">
        <v>0</v>
      </c>
      <c r="AE7" s="57"/>
      <c r="AF7" s="57">
        <v>0</v>
      </c>
      <c r="AG7" s="57"/>
      <c r="AH7" s="57">
        <v>0</v>
      </c>
      <c r="AI7" s="57"/>
      <c r="AJ7" s="57">
        <v>0</v>
      </c>
      <c r="AK7" s="57"/>
      <c r="AL7" s="57">
        <v>0</v>
      </c>
      <c r="AM7" s="57"/>
      <c r="AN7" s="57">
        <v>16469107</v>
      </c>
      <c r="AO7" s="57"/>
      <c r="AP7" s="57">
        <v>0</v>
      </c>
      <c r="AQ7" s="48"/>
      <c r="AR7" s="59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>
        <v>0.11360000000000001</v>
      </c>
      <c r="BD7" s="60"/>
      <c r="BE7" s="60"/>
      <c r="BF7" s="48"/>
      <c r="BG7" s="48" t="s">
        <v>178</v>
      </c>
    </row>
    <row r="8" spans="1:59">
      <c r="A8" s="48" t="s">
        <v>190</v>
      </c>
      <c r="B8" s="48" t="s">
        <v>191</v>
      </c>
      <c r="C8" s="49" t="s">
        <v>192</v>
      </c>
      <c r="D8" s="50">
        <v>3030</v>
      </c>
      <c r="E8" s="51">
        <v>30030</v>
      </c>
      <c r="F8" s="49" t="s">
        <v>189</v>
      </c>
      <c r="G8" s="52">
        <v>4586770</v>
      </c>
      <c r="H8" s="53">
        <v>3304</v>
      </c>
      <c r="I8" s="49" t="s">
        <v>175</v>
      </c>
      <c r="J8" s="54" t="s">
        <v>176</v>
      </c>
      <c r="K8" s="54">
        <v>998</v>
      </c>
      <c r="L8" s="55"/>
      <c r="M8" s="56">
        <v>0</v>
      </c>
      <c r="N8" s="56"/>
      <c r="O8" s="56">
        <v>0</v>
      </c>
      <c r="P8" s="56"/>
      <c r="Q8" s="56">
        <v>0</v>
      </c>
      <c r="R8" s="56"/>
      <c r="S8" s="56">
        <v>0</v>
      </c>
      <c r="T8" s="56"/>
      <c r="U8" s="56">
        <v>0</v>
      </c>
      <c r="V8" s="56"/>
      <c r="W8" s="56">
        <v>0</v>
      </c>
      <c r="X8" s="56"/>
      <c r="Y8" s="56">
        <v>576455528</v>
      </c>
      <c r="Z8" s="56"/>
      <c r="AA8" s="53">
        <v>0</v>
      </c>
      <c r="AB8" s="57"/>
      <c r="AC8" s="58"/>
      <c r="AD8" s="57">
        <v>0</v>
      </c>
      <c r="AE8" s="57"/>
      <c r="AF8" s="57">
        <v>0</v>
      </c>
      <c r="AG8" s="57"/>
      <c r="AH8" s="57">
        <v>0</v>
      </c>
      <c r="AI8" s="57"/>
      <c r="AJ8" s="57">
        <v>0</v>
      </c>
      <c r="AK8" s="57"/>
      <c r="AL8" s="57">
        <v>0</v>
      </c>
      <c r="AM8" s="57"/>
      <c r="AN8" s="57">
        <v>64920984</v>
      </c>
      <c r="AO8" s="57"/>
      <c r="AP8" s="57">
        <v>0</v>
      </c>
      <c r="AQ8" s="48"/>
      <c r="AR8" s="59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>
        <v>0.11260000000000001</v>
      </c>
      <c r="BD8" s="60"/>
      <c r="BE8" s="60"/>
      <c r="BF8" s="48"/>
      <c r="BG8" s="48" t="s">
        <v>178</v>
      </c>
    </row>
    <row r="9" spans="1:59">
      <c r="A9" s="48" t="s">
        <v>193</v>
      </c>
      <c r="B9" s="48" t="s">
        <v>194</v>
      </c>
      <c r="C9" s="49" t="s">
        <v>195</v>
      </c>
      <c r="D9" s="50">
        <v>5066</v>
      </c>
      <c r="E9" s="51">
        <v>50066</v>
      </c>
      <c r="F9" s="49" t="s">
        <v>189</v>
      </c>
      <c r="G9" s="52">
        <v>8608208</v>
      </c>
      <c r="H9" s="53">
        <v>2703</v>
      </c>
      <c r="I9" s="49" t="s">
        <v>175</v>
      </c>
      <c r="J9" s="54" t="s">
        <v>176</v>
      </c>
      <c r="K9" s="54">
        <v>1148</v>
      </c>
      <c r="L9" s="55"/>
      <c r="M9" s="56">
        <v>0</v>
      </c>
      <c r="N9" s="56"/>
      <c r="O9" s="56">
        <v>0</v>
      </c>
      <c r="P9" s="56"/>
      <c r="Q9" s="56">
        <v>0</v>
      </c>
      <c r="R9" s="56"/>
      <c r="S9" s="56">
        <v>0</v>
      </c>
      <c r="T9" s="56"/>
      <c r="U9" s="56">
        <v>0</v>
      </c>
      <c r="V9" s="56"/>
      <c r="W9" s="56">
        <v>0</v>
      </c>
      <c r="X9" s="56"/>
      <c r="Y9" s="56">
        <v>366545522</v>
      </c>
      <c r="Z9" s="56"/>
      <c r="AA9" s="53">
        <v>0</v>
      </c>
      <c r="AB9" s="57"/>
      <c r="AC9" s="58"/>
      <c r="AD9" s="57">
        <v>0</v>
      </c>
      <c r="AE9" s="57"/>
      <c r="AF9" s="57">
        <v>0</v>
      </c>
      <c r="AG9" s="57"/>
      <c r="AH9" s="57">
        <v>0</v>
      </c>
      <c r="AI9" s="57"/>
      <c r="AJ9" s="57">
        <v>0</v>
      </c>
      <c r="AK9" s="57"/>
      <c r="AL9" s="57">
        <v>0</v>
      </c>
      <c r="AM9" s="57"/>
      <c r="AN9" s="57">
        <v>63157258</v>
      </c>
      <c r="AO9" s="57"/>
      <c r="AP9" s="57">
        <v>0</v>
      </c>
      <c r="AQ9" s="48"/>
      <c r="AR9" s="59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>
        <v>0.17230000000000001</v>
      </c>
      <c r="BD9" s="60"/>
      <c r="BE9" s="60"/>
      <c r="BF9" s="48"/>
      <c r="BG9" s="48" t="s">
        <v>178</v>
      </c>
    </row>
    <row r="10" spans="1:59">
      <c r="A10" s="48" t="s">
        <v>198</v>
      </c>
      <c r="B10" s="48" t="s">
        <v>199</v>
      </c>
      <c r="C10" s="49" t="s">
        <v>200</v>
      </c>
      <c r="D10" s="50">
        <v>1003</v>
      </c>
      <c r="E10" s="51">
        <v>10003</v>
      </c>
      <c r="F10" s="49" t="s">
        <v>189</v>
      </c>
      <c r="G10" s="52">
        <v>4181019</v>
      </c>
      <c r="H10" s="53">
        <v>2428</v>
      </c>
      <c r="I10" s="49" t="s">
        <v>185</v>
      </c>
      <c r="J10" s="54" t="s">
        <v>184</v>
      </c>
      <c r="K10" s="54">
        <v>436</v>
      </c>
      <c r="L10" s="55"/>
      <c r="M10" s="56">
        <v>13360985</v>
      </c>
      <c r="N10" s="56"/>
      <c r="O10" s="56">
        <v>0</v>
      </c>
      <c r="P10" s="56"/>
      <c r="Q10" s="56">
        <v>0</v>
      </c>
      <c r="R10" s="56"/>
      <c r="S10" s="56">
        <v>0</v>
      </c>
      <c r="T10" s="56"/>
      <c r="U10" s="56">
        <v>0</v>
      </c>
      <c r="V10" s="56"/>
      <c r="W10" s="56">
        <v>0</v>
      </c>
      <c r="X10" s="56"/>
      <c r="Y10" s="56">
        <v>0</v>
      </c>
      <c r="Z10" s="56"/>
      <c r="AA10" s="53">
        <v>0</v>
      </c>
      <c r="AB10" s="57"/>
      <c r="AC10" s="58"/>
      <c r="AD10" s="57">
        <v>4339139</v>
      </c>
      <c r="AE10" s="57"/>
      <c r="AF10" s="57">
        <v>0</v>
      </c>
      <c r="AG10" s="57"/>
      <c r="AH10" s="57">
        <v>0</v>
      </c>
      <c r="AI10" s="57"/>
      <c r="AJ10" s="57">
        <v>0</v>
      </c>
      <c r="AK10" s="57"/>
      <c r="AL10" s="57">
        <v>0</v>
      </c>
      <c r="AM10" s="57"/>
      <c r="AN10" s="57">
        <v>0</v>
      </c>
      <c r="AO10" s="57"/>
      <c r="AP10" s="57">
        <v>0</v>
      </c>
      <c r="AQ10" s="48"/>
      <c r="AR10" s="59"/>
      <c r="AS10" s="60">
        <v>0.32479999999999998</v>
      </c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48"/>
      <c r="BG10" s="48" t="s">
        <v>178</v>
      </c>
    </row>
    <row r="11" spans="1:59">
      <c r="A11" s="48" t="s">
        <v>198</v>
      </c>
      <c r="B11" s="48" t="s">
        <v>199</v>
      </c>
      <c r="C11" s="49" t="s">
        <v>200</v>
      </c>
      <c r="D11" s="50">
        <v>1003</v>
      </c>
      <c r="E11" s="51">
        <v>10003</v>
      </c>
      <c r="F11" s="49" t="s">
        <v>189</v>
      </c>
      <c r="G11" s="52">
        <v>4181019</v>
      </c>
      <c r="H11" s="53">
        <v>2428</v>
      </c>
      <c r="I11" s="49" t="s">
        <v>175</v>
      </c>
      <c r="J11" s="54" t="s">
        <v>176</v>
      </c>
      <c r="K11" s="54">
        <v>338</v>
      </c>
      <c r="L11" s="55"/>
      <c r="M11" s="56">
        <v>0</v>
      </c>
      <c r="N11" s="56"/>
      <c r="O11" s="56">
        <v>0</v>
      </c>
      <c r="P11" s="56"/>
      <c r="Q11" s="56">
        <v>0</v>
      </c>
      <c r="R11" s="56"/>
      <c r="S11" s="56">
        <v>0</v>
      </c>
      <c r="T11" s="56"/>
      <c r="U11" s="56">
        <v>0</v>
      </c>
      <c r="V11" s="56"/>
      <c r="W11" s="56">
        <v>0</v>
      </c>
      <c r="X11" s="56"/>
      <c r="Y11" s="56">
        <v>178406868</v>
      </c>
      <c r="Z11" s="56"/>
      <c r="AA11" s="53">
        <v>0</v>
      </c>
      <c r="AB11" s="57"/>
      <c r="AC11" s="58"/>
      <c r="AD11" s="57">
        <v>0</v>
      </c>
      <c r="AE11" s="57"/>
      <c r="AF11" s="57">
        <v>0</v>
      </c>
      <c r="AG11" s="57"/>
      <c r="AH11" s="57">
        <v>0</v>
      </c>
      <c r="AI11" s="57"/>
      <c r="AJ11" s="57">
        <v>0</v>
      </c>
      <c r="AK11" s="57"/>
      <c r="AL11" s="57">
        <v>0</v>
      </c>
      <c r="AM11" s="57"/>
      <c r="AN11" s="57">
        <v>22078161</v>
      </c>
      <c r="AO11" s="57"/>
      <c r="AP11" s="57">
        <v>0</v>
      </c>
      <c r="AQ11" s="48"/>
      <c r="AR11" s="59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>
        <v>0.12379999999999999</v>
      </c>
      <c r="BD11" s="60"/>
      <c r="BE11" s="60"/>
      <c r="BF11" s="48"/>
      <c r="BG11" s="48" t="s">
        <v>178</v>
      </c>
    </row>
    <row r="12" spans="1:59">
      <c r="A12" s="48" t="s">
        <v>198</v>
      </c>
      <c r="B12" s="48" t="s">
        <v>199</v>
      </c>
      <c r="C12" s="49" t="s">
        <v>200</v>
      </c>
      <c r="D12" s="50">
        <v>1003</v>
      </c>
      <c r="E12" s="51">
        <v>10003</v>
      </c>
      <c r="F12" s="49" t="s">
        <v>189</v>
      </c>
      <c r="G12" s="52">
        <v>4181019</v>
      </c>
      <c r="H12" s="53">
        <v>2428</v>
      </c>
      <c r="I12" s="49" t="s">
        <v>183</v>
      </c>
      <c r="J12" s="54" t="s">
        <v>176</v>
      </c>
      <c r="K12" s="54">
        <v>154</v>
      </c>
      <c r="L12" s="55"/>
      <c r="M12" s="56">
        <v>0</v>
      </c>
      <c r="N12" s="56"/>
      <c r="O12" s="56">
        <v>0</v>
      </c>
      <c r="P12" s="56"/>
      <c r="Q12" s="56">
        <v>0</v>
      </c>
      <c r="R12" s="56"/>
      <c r="S12" s="56">
        <v>0</v>
      </c>
      <c r="T12" s="56"/>
      <c r="U12" s="56">
        <v>0</v>
      </c>
      <c r="V12" s="56"/>
      <c r="W12" s="56">
        <v>0</v>
      </c>
      <c r="X12" s="56"/>
      <c r="Y12" s="56">
        <v>46803331</v>
      </c>
      <c r="Z12" s="56"/>
      <c r="AA12" s="53">
        <v>0</v>
      </c>
      <c r="AB12" s="57"/>
      <c r="AC12" s="58"/>
      <c r="AD12" s="57">
        <v>0</v>
      </c>
      <c r="AE12" s="57"/>
      <c r="AF12" s="57">
        <v>0</v>
      </c>
      <c r="AG12" s="57"/>
      <c r="AH12" s="57">
        <v>0</v>
      </c>
      <c r="AI12" s="57"/>
      <c r="AJ12" s="57">
        <v>0</v>
      </c>
      <c r="AK12" s="57"/>
      <c r="AL12" s="57">
        <v>0</v>
      </c>
      <c r="AM12" s="57"/>
      <c r="AN12" s="57">
        <v>5523588</v>
      </c>
      <c r="AO12" s="57"/>
      <c r="AP12" s="57">
        <v>0</v>
      </c>
      <c r="AQ12" s="48"/>
      <c r="AR12" s="59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>
        <v>0.11799999999999999</v>
      </c>
      <c r="BD12" s="60"/>
      <c r="BE12" s="60"/>
      <c r="BF12" s="48"/>
      <c r="BG12" s="48" t="s">
        <v>178</v>
      </c>
    </row>
    <row r="13" spans="1:59">
      <c r="A13" s="48" t="s">
        <v>202</v>
      </c>
      <c r="B13" s="48" t="s">
        <v>203</v>
      </c>
      <c r="C13" s="49" t="s">
        <v>204</v>
      </c>
      <c r="D13" s="50">
        <v>3019</v>
      </c>
      <c r="E13" s="51">
        <v>30019</v>
      </c>
      <c r="F13" s="49" t="s">
        <v>189</v>
      </c>
      <c r="G13" s="52">
        <v>5441567</v>
      </c>
      <c r="H13" s="53">
        <v>2406</v>
      </c>
      <c r="I13" s="49" t="s">
        <v>185</v>
      </c>
      <c r="J13" s="54" t="s">
        <v>176</v>
      </c>
      <c r="K13" s="54">
        <v>357</v>
      </c>
      <c r="L13" s="55"/>
      <c r="M13" s="56">
        <v>0</v>
      </c>
      <c r="N13" s="56"/>
      <c r="O13" s="56">
        <v>0</v>
      </c>
      <c r="P13" s="56"/>
      <c r="Q13" s="56">
        <v>0</v>
      </c>
      <c r="R13" s="56"/>
      <c r="S13" s="56">
        <v>0</v>
      </c>
      <c r="T13" s="56"/>
      <c r="U13" s="56">
        <v>0</v>
      </c>
      <c r="V13" s="56"/>
      <c r="W13" s="56">
        <v>0</v>
      </c>
      <c r="X13" s="56"/>
      <c r="Y13" s="56">
        <v>190958248</v>
      </c>
      <c r="Z13" s="56"/>
      <c r="AA13" s="53">
        <v>0</v>
      </c>
      <c r="AB13" s="57"/>
      <c r="AC13" s="58"/>
      <c r="AD13" s="57">
        <v>0</v>
      </c>
      <c r="AE13" s="57"/>
      <c r="AF13" s="57">
        <v>0</v>
      </c>
      <c r="AG13" s="57"/>
      <c r="AH13" s="57">
        <v>0</v>
      </c>
      <c r="AI13" s="57"/>
      <c r="AJ13" s="57">
        <v>0</v>
      </c>
      <c r="AK13" s="57"/>
      <c r="AL13" s="57">
        <v>0</v>
      </c>
      <c r="AM13" s="57"/>
      <c r="AN13" s="57">
        <v>15598066</v>
      </c>
      <c r="AO13" s="57"/>
      <c r="AP13" s="57">
        <v>0</v>
      </c>
      <c r="AQ13" s="48"/>
      <c r="AR13" s="59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>
        <v>8.1699999999999995E-2</v>
      </c>
      <c r="BD13" s="60"/>
      <c r="BE13" s="60"/>
      <c r="BF13" s="48"/>
      <c r="BG13" s="48" t="s">
        <v>178</v>
      </c>
    </row>
    <row r="14" spans="1:59">
      <c r="A14" s="48" t="s">
        <v>202</v>
      </c>
      <c r="B14" s="48" t="s">
        <v>203</v>
      </c>
      <c r="C14" s="49" t="s">
        <v>204</v>
      </c>
      <c r="D14" s="50">
        <v>3019</v>
      </c>
      <c r="E14" s="51">
        <v>30019</v>
      </c>
      <c r="F14" s="49" t="s">
        <v>189</v>
      </c>
      <c r="G14" s="52">
        <v>5441567</v>
      </c>
      <c r="H14" s="53">
        <v>2406</v>
      </c>
      <c r="I14" s="49" t="s">
        <v>175</v>
      </c>
      <c r="J14" s="54" t="s">
        <v>176</v>
      </c>
      <c r="K14" s="54">
        <v>286</v>
      </c>
      <c r="L14" s="55"/>
      <c r="M14" s="56">
        <v>0</v>
      </c>
      <c r="N14" s="56"/>
      <c r="O14" s="56">
        <v>0</v>
      </c>
      <c r="P14" s="56"/>
      <c r="Q14" s="56">
        <v>0</v>
      </c>
      <c r="R14" s="56"/>
      <c r="S14" s="56">
        <v>0</v>
      </c>
      <c r="T14" s="56"/>
      <c r="U14" s="56">
        <v>0</v>
      </c>
      <c r="V14" s="56"/>
      <c r="W14" s="56">
        <v>0</v>
      </c>
      <c r="X14" s="56"/>
      <c r="Y14" s="56">
        <v>125067726</v>
      </c>
      <c r="Z14" s="56"/>
      <c r="AA14" s="53">
        <v>0</v>
      </c>
      <c r="AB14" s="57"/>
      <c r="AC14" s="58"/>
      <c r="AD14" s="57">
        <v>0</v>
      </c>
      <c r="AE14" s="57"/>
      <c r="AF14" s="57">
        <v>0</v>
      </c>
      <c r="AG14" s="57"/>
      <c r="AH14" s="57">
        <v>0</v>
      </c>
      <c r="AI14" s="57"/>
      <c r="AJ14" s="57">
        <v>0</v>
      </c>
      <c r="AK14" s="57"/>
      <c r="AL14" s="57">
        <v>0</v>
      </c>
      <c r="AM14" s="57"/>
      <c r="AN14" s="57">
        <v>14000061</v>
      </c>
      <c r="AO14" s="57"/>
      <c r="AP14" s="57">
        <v>0</v>
      </c>
      <c r="AQ14" s="48"/>
      <c r="AR14" s="59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>
        <v>0.1119</v>
      </c>
      <c r="BD14" s="60"/>
      <c r="BE14" s="60"/>
      <c r="BF14" s="48"/>
      <c r="BG14" s="48" t="s">
        <v>178</v>
      </c>
    </row>
    <row r="15" spans="1:59">
      <c r="A15" s="48" t="s">
        <v>205</v>
      </c>
      <c r="B15" s="48" t="s">
        <v>206</v>
      </c>
      <c r="C15" s="49" t="s">
        <v>207</v>
      </c>
      <c r="D15" s="50">
        <v>6008</v>
      </c>
      <c r="E15" s="51">
        <v>60008</v>
      </c>
      <c r="F15" s="49" t="s">
        <v>189</v>
      </c>
      <c r="G15" s="52">
        <v>4944332</v>
      </c>
      <c r="H15" s="53">
        <v>2157</v>
      </c>
      <c r="I15" s="49" t="s">
        <v>183</v>
      </c>
      <c r="J15" s="54" t="s">
        <v>176</v>
      </c>
      <c r="K15" s="54">
        <v>56</v>
      </c>
      <c r="L15" s="55"/>
      <c r="M15" s="56">
        <v>0</v>
      </c>
      <c r="N15" s="56"/>
      <c r="O15" s="56">
        <v>0</v>
      </c>
      <c r="P15" s="56"/>
      <c r="Q15" s="56">
        <v>0</v>
      </c>
      <c r="R15" s="56"/>
      <c r="S15" s="56">
        <v>0</v>
      </c>
      <c r="T15" s="56"/>
      <c r="U15" s="56">
        <v>0</v>
      </c>
      <c r="V15" s="56"/>
      <c r="W15" s="56">
        <v>0</v>
      </c>
      <c r="X15" s="56"/>
      <c r="Y15" s="56">
        <v>20764234</v>
      </c>
      <c r="Z15" s="56"/>
      <c r="AA15" s="53">
        <v>0</v>
      </c>
      <c r="AB15" s="57"/>
      <c r="AC15" s="58"/>
      <c r="AD15" s="57">
        <v>0</v>
      </c>
      <c r="AE15" s="57"/>
      <c r="AF15" s="57">
        <v>0</v>
      </c>
      <c r="AG15" s="57"/>
      <c r="AH15" s="57">
        <v>0</v>
      </c>
      <c r="AI15" s="57"/>
      <c r="AJ15" s="57">
        <v>0</v>
      </c>
      <c r="AK15" s="57"/>
      <c r="AL15" s="57">
        <v>0</v>
      </c>
      <c r="AM15" s="57"/>
      <c r="AN15" s="57">
        <v>3420524</v>
      </c>
      <c r="AO15" s="57"/>
      <c r="AP15" s="57">
        <v>0</v>
      </c>
      <c r="AQ15" s="48"/>
      <c r="AR15" s="59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>
        <v>0.16470000000000001</v>
      </c>
      <c r="BD15" s="60"/>
      <c r="BE15" s="60"/>
      <c r="BF15" s="48"/>
      <c r="BG15" s="48" t="s">
        <v>178</v>
      </c>
    </row>
    <row r="16" spans="1:59">
      <c r="A16" s="48" t="s">
        <v>208</v>
      </c>
      <c r="B16" s="48" t="s">
        <v>209</v>
      </c>
      <c r="C16" s="49" t="s">
        <v>210</v>
      </c>
      <c r="D16" s="50">
        <v>3034</v>
      </c>
      <c r="E16" s="51">
        <v>30034</v>
      </c>
      <c r="F16" s="49" t="s">
        <v>211</v>
      </c>
      <c r="G16" s="52">
        <v>2203663</v>
      </c>
      <c r="H16" s="53">
        <v>1888</v>
      </c>
      <c r="I16" s="49" t="s">
        <v>175</v>
      </c>
      <c r="J16" s="54" t="s">
        <v>176</v>
      </c>
      <c r="K16" s="54">
        <v>54</v>
      </c>
      <c r="L16" s="55"/>
      <c r="M16" s="56">
        <v>0</v>
      </c>
      <c r="N16" s="56"/>
      <c r="O16" s="56">
        <v>0</v>
      </c>
      <c r="P16" s="56"/>
      <c r="Q16" s="56">
        <v>0</v>
      </c>
      <c r="R16" s="56"/>
      <c r="S16" s="56">
        <v>0</v>
      </c>
      <c r="T16" s="56"/>
      <c r="U16" s="56">
        <v>0</v>
      </c>
      <c r="V16" s="56"/>
      <c r="W16" s="56">
        <v>0</v>
      </c>
      <c r="X16" s="56"/>
      <c r="Y16" s="56">
        <v>44465246</v>
      </c>
      <c r="Z16" s="56"/>
      <c r="AA16" s="53">
        <v>0</v>
      </c>
      <c r="AB16" s="57"/>
      <c r="AC16" s="58"/>
      <c r="AD16" s="57">
        <v>0</v>
      </c>
      <c r="AE16" s="57"/>
      <c r="AF16" s="57">
        <v>0</v>
      </c>
      <c r="AG16" s="57"/>
      <c r="AH16" s="57">
        <v>0</v>
      </c>
      <c r="AI16" s="57"/>
      <c r="AJ16" s="57">
        <v>0</v>
      </c>
      <c r="AK16" s="57"/>
      <c r="AL16" s="57">
        <v>0</v>
      </c>
      <c r="AM16" s="57"/>
      <c r="AN16" s="57">
        <v>0</v>
      </c>
      <c r="AO16" s="57"/>
      <c r="AP16" s="57">
        <v>0</v>
      </c>
      <c r="AQ16" s="48"/>
      <c r="AR16" s="59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>
        <v>0</v>
      </c>
      <c r="BD16" s="60"/>
      <c r="BE16" s="60"/>
      <c r="BF16" s="48"/>
      <c r="BG16" s="48" t="s">
        <v>178</v>
      </c>
    </row>
    <row r="17" spans="1:59">
      <c r="A17" s="48" t="s">
        <v>208</v>
      </c>
      <c r="B17" s="48" t="s">
        <v>209</v>
      </c>
      <c r="C17" s="49" t="s">
        <v>210</v>
      </c>
      <c r="D17" s="50">
        <v>3034</v>
      </c>
      <c r="E17" s="51">
        <v>30034</v>
      </c>
      <c r="F17" s="49" t="s">
        <v>211</v>
      </c>
      <c r="G17" s="52">
        <v>2203663</v>
      </c>
      <c r="H17" s="53">
        <v>1888</v>
      </c>
      <c r="I17" s="49" t="s">
        <v>183</v>
      </c>
      <c r="J17" s="54" t="s">
        <v>176</v>
      </c>
      <c r="K17" s="54">
        <v>38</v>
      </c>
      <c r="L17" s="55"/>
      <c r="M17" s="56">
        <v>0</v>
      </c>
      <c r="N17" s="56"/>
      <c r="O17" s="56">
        <v>0</v>
      </c>
      <c r="P17" s="56"/>
      <c r="Q17" s="56">
        <v>0</v>
      </c>
      <c r="R17" s="56"/>
      <c r="S17" s="56">
        <v>0</v>
      </c>
      <c r="T17" s="56"/>
      <c r="U17" s="56">
        <v>0</v>
      </c>
      <c r="V17" s="56"/>
      <c r="W17" s="56">
        <v>0</v>
      </c>
      <c r="X17" s="56"/>
      <c r="Y17" s="56">
        <v>25044315</v>
      </c>
      <c r="Z17" s="56"/>
      <c r="AA17" s="53">
        <v>0</v>
      </c>
      <c r="AB17" s="57"/>
      <c r="AC17" s="58"/>
      <c r="AD17" s="57">
        <v>0</v>
      </c>
      <c r="AE17" s="57"/>
      <c r="AF17" s="57">
        <v>0</v>
      </c>
      <c r="AG17" s="57"/>
      <c r="AH17" s="57">
        <v>0</v>
      </c>
      <c r="AI17" s="57"/>
      <c r="AJ17" s="57">
        <v>0</v>
      </c>
      <c r="AK17" s="57"/>
      <c r="AL17" s="57">
        <v>0</v>
      </c>
      <c r="AM17" s="57"/>
      <c r="AN17" s="57">
        <v>2679810</v>
      </c>
      <c r="AO17" s="57"/>
      <c r="AP17" s="57">
        <v>0</v>
      </c>
      <c r="AQ17" s="48"/>
      <c r="AR17" s="59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>
        <v>0.107</v>
      </c>
      <c r="BD17" s="60"/>
      <c r="BE17" s="60"/>
      <c r="BF17" s="48"/>
      <c r="BG17" s="48" t="s">
        <v>178</v>
      </c>
    </row>
    <row r="18" spans="1:59">
      <c r="A18" s="48" t="s">
        <v>208</v>
      </c>
      <c r="B18" s="48" t="s">
        <v>209</v>
      </c>
      <c r="C18" s="49" t="s">
        <v>210</v>
      </c>
      <c r="D18" s="50">
        <v>3034</v>
      </c>
      <c r="E18" s="51">
        <v>30034</v>
      </c>
      <c r="F18" s="49" t="s">
        <v>211</v>
      </c>
      <c r="G18" s="52">
        <v>2203663</v>
      </c>
      <c r="H18" s="53">
        <v>1888</v>
      </c>
      <c r="I18" s="49" t="s">
        <v>185</v>
      </c>
      <c r="J18" s="54" t="s">
        <v>184</v>
      </c>
      <c r="K18" s="54">
        <v>149</v>
      </c>
      <c r="L18" s="55"/>
      <c r="M18" s="56">
        <v>3709703</v>
      </c>
      <c r="N18" s="56"/>
      <c r="O18" s="56">
        <v>0</v>
      </c>
      <c r="P18" s="56"/>
      <c r="Q18" s="56">
        <v>0</v>
      </c>
      <c r="R18" s="56"/>
      <c r="S18" s="56">
        <v>0</v>
      </c>
      <c r="T18" s="56"/>
      <c r="U18" s="56">
        <v>0</v>
      </c>
      <c r="V18" s="56"/>
      <c r="W18" s="56">
        <v>0</v>
      </c>
      <c r="X18" s="56"/>
      <c r="Y18" s="56">
        <v>21715405</v>
      </c>
      <c r="Z18" s="56"/>
      <c r="AA18" s="53">
        <v>0</v>
      </c>
      <c r="AB18" s="57"/>
      <c r="AC18" s="58"/>
      <c r="AD18" s="57">
        <v>764117</v>
      </c>
      <c r="AE18" s="57"/>
      <c r="AF18" s="57">
        <v>0</v>
      </c>
      <c r="AG18" s="57"/>
      <c r="AH18" s="57">
        <v>0</v>
      </c>
      <c r="AI18" s="57"/>
      <c r="AJ18" s="57">
        <v>0</v>
      </c>
      <c r="AK18" s="57"/>
      <c r="AL18" s="57">
        <v>0</v>
      </c>
      <c r="AM18" s="57"/>
      <c r="AN18" s="57">
        <v>163832</v>
      </c>
      <c r="AO18" s="57"/>
      <c r="AP18" s="57">
        <v>0</v>
      </c>
      <c r="AQ18" s="48"/>
      <c r="AR18" s="59"/>
      <c r="AS18" s="60">
        <v>0.20599999999999999</v>
      </c>
      <c r="AT18" s="60"/>
      <c r="AU18" s="60"/>
      <c r="AV18" s="60"/>
      <c r="AW18" s="60"/>
      <c r="AX18" s="60"/>
      <c r="AY18" s="60"/>
      <c r="AZ18" s="60"/>
      <c r="BA18" s="60"/>
      <c r="BB18" s="60"/>
      <c r="BC18" s="60">
        <v>7.4999999999999997E-3</v>
      </c>
      <c r="BD18" s="60"/>
      <c r="BE18" s="60"/>
      <c r="BF18" s="48"/>
      <c r="BG18" s="48" t="s">
        <v>178</v>
      </c>
    </row>
    <row r="19" spans="1:59">
      <c r="A19" s="48" t="s">
        <v>212</v>
      </c>
      <c r="B19" s="48" t="s">
        <v>213</v>
      </c>
      <c r="C19" s="49" t="s">
        <v>214</v>
      </c>
      <c r="D19" s="50">
        <v>4034</v>
      </c>
      <c r="E19" s="51">
        <v>40034</v>
      </c>
      <c r="F19" s="49" t="s">
        <v>215</v>
      </c>
      <c r="G19" s="52">
        <v>5502379</v>
      </c>
      <c r="H19" s="53">
        <v>1452</v>
      </c>
      <c r="I19" s="49" t="s">
        <v>175</v>
      </c>
      <c r="J19" s="54" t="s">
        <v>176</v>
      </c>
      <c r="K19" s="54">
        <v>76</v>
      </c>
      <c r="L19" s="55"/>
      <c r="M19" s="56">
        <v>0</v>
      </c>
      <c r="N19" s="56"/>
      <c r="O19" s="56">
        <v>0</v>
      </c>
      <c r="P19" s="56"/>
      <c r="Q19" s="56">
        <v>0</v>
      </c>
      <c r="R19" s="56"/>
      <c r="S19" s="56">
        <v>0</v>
      </c>
      <c r="T19" s="56"/>
      <c r="U19" s="56">
        <v>0</v>
      </c>
      <c r="V19" s="56"/>
      <c r="W19" s="56">
        <v>0</v>
      </c>
      <c r="X19" s="56"/>
      <c r="Y19" s="56">
        <v>66954261</v>
      </c>
      <c r="Z19" s="56"/>
      <c r="AA19" s="53">
        <v>0</v>
      </c>
      <c r="AB19" s="57"/>
      <c r="AC19" s="58"/>
      <c r="AD19" s="57">
        <v>0</v>
      </c>
      <c r="AE19" s="57"/>
      <c r="AF19" s="57">
        <v>0</v>
      </c>
      <c r="AG19" s="57"/>
      <c r="AH19" s="57">
        <v>0</v>
      </c>
      <c r="AI19" s="57"/>
      <c r="AJ19" s="57">
        <v>0</v>
      </c>
      <c r="AK19" s="57"/>
      <c r="AL19" s="57">
        <v>0</v>
      </c>
      <c r="AM19" s="57"/>
      <c r="AN19" s="57">
        <v>559892</v>
      </c>
      <c r="AO19" s="57"/>
      <c r="AP19" s="57">
        <v>0</v>
      </c>
      <c r="AQ19" s="48"/>
      <c r="AR19" s="59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>
        <v>8.3999999999999995E-3</v>
      </c>
      <c r="BD19" s="60"/>
      <c r="BE19" s="60"/>
      <c r="BF19" s="48"/>
      <c r="BG19" s="48" t="s">
        <v>178</v>
      </c>
    </row>
    <row r="20" spans="1:59">
      <c r="A20" s="48" t="s">
        <v>216</v>
      </c>
      <c r="B20" s="48" t="s">
        <v>217</v>
      </c>
      <c r="C20" s="49" t="s">
        <v>218</v>
      </c>
      <c r="D20" s="50">
        <v>8006</v>
      </c>
      <c r="E20" s="51">
        <v>80006</v>
      </c>
      <c r="F20" s="49" t="s">
        <v>189</v>
      </c>
      <c r="G20" s="52">
        <v>2374203</v>
      </c>
      <c r="H20" s="53">
        <v>1431</v>
      </c>
      <c r="I20" s="49" t="s">
        <v>185</v>
      </c>
      <c r="J20" s="54" t="s">
        <v>176</v>
      </c>
      <c r="K20" s="54">
        <v>8</v>
      </c>
      <c r="L20" s="55"/>
      <c r="M20" s="56">
        <v>0</v>
      </c>
      <c r="N20" s="56"/>
      <c r="O20" s="56">
        <v>0</v>
      </c>
      <c r="P20" s="56"/>
      <c r="Q20" s="56">
        <v>0</v>
      </c>
      <c r="R20" s="56"/>
      <c r="S20" s="56">
        <v>0</v>
      </c>
      <c r="T20" s="56"/>
      <c r="U20" s="56">
        <v>0</v>
      </c>
      <c r="V20" s="56"/>
      <c r="W20" s="56">
        <v>0</v>
      </c>
      <c r="X20" s="56"/>
      <c r="Y20" s="56">
        <v>688983</v>
      </c>
      <c r="Z20" s="56"/>
      <c r="AA20" s="53">
        <v>0</v>
      </c>
      <c r="AB20" s="57"/>
      <c r="AC20" s="58"/>
      <c r="AD20" s="57">
        <v>0</v>
      </c>
      <c r="AE20" s="57"/>
      <c r="AF20" s="57">
        <v>0</v>
      </c>
      <c r="AG20" s="57"/>
      <c r="AH20" s="57">
        <v>0</v>
      </c>
      <c r="AI20" s="57"/>
      <c r="AJ20" s="57">
        <v>0</v>
      </c>
      <c r="AK20" s="57"/>
      <c r="AL20" s="57">
        <v>0</v>
      </c>
      <c r="AM20" s="57"/>
      <c r="AN20" s="57">
        <v>0</v>
      </c>
      <c r="AO20" s="57"/>
      <c r="AP20" s="57">
        <v>0</v>
      </c>
      <c r="AQ20" s="48"/>
      <c r="AR20" s="59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>
        <v>0</v>
      </c>
      <c r="BD20" s="60"/>
      <c r="BE20" s="60"/>
      <c r="BF20" s="48"/>
      <c r="BG20" s="48" t="s">
        <v>178</v>
      </c>
    </row>
    <row r="21" spans="1:59">
      <c r="A21" s="48" t="s">
        <v>216</v>
      </c>
      <c r="B21" s="48" t="s">
        <v>217</v>
      </c>
      <c r="C21" s="49" t="s">
        <v>218</v>
      </c>
      <c r="D21" s="50">
        <v>8006</v>
      </c>
      <c r="E21" s="51">
        <v>80006</v>
      </c>
      <c r="F21" s="49" t="s">
        <v>189</v>
      </c>
      <c r="G21" s="52">
        <v>2374203</v>
      </c>
      <c r="H21" s="53">
        <v>1431</v>
      </c>
      <c r="I21" s="49" t="s">
        <v>185</v>
      </c>
      <c r="J21" s="54" t="s">
        <v>184</v>
      </c>
      <c r="K21" s="54">
        <v>44</v>
      </c>
      <c r="L21" s="55"/>
      <c r="M21" s="56">
        <v>0</v>
      </c>
      <c r="N21" s="56"/>
      <c r="O21" s="56">
        <v>0</v>
      </c>
      <c r="P21" s="56"/>
      <c r="Q21" s="56">
        <v>0</v>
      </c>
      <c r="R21" s="56"/>
      <c r="S21" s="56">
        <v>0</v>
      </c>
      <c r="T21" s="56"/>
      <c r="U21" s="56">
        <v>0</v>
      </c>
      <c r="V21" s="56"/>
      <c r="W21" s="56">
        <v>0</v>
      </c>
      <c r="X21" s="56"/>
      <c r="Y21" s="56">
        <v>40149051</v>
      </c>
      <c r="Z21" s="56"/>
      <c r="AA21" s="53">
        <v>0</v>
      </c>
      <c r="AB21" s="57"/>
      <c r="AC21" s="58"/>
      <c r="AD21" s="57">
        <v>0</v>
      </c>
      <c r="AE21" s="57"/>
      <c r="AF21" s="57">
        <v>0</v>
      </c>
      <c r="AG21" s="57"/>
      <c r="AH21" s="57">
        <v>0</v>
      </c>
      <c r="AI21" s="57"/>
      <c r="AJ21" s="57">
        <v>0</v>
      </c>
      <c r="AK21" s="57"/>
      <c r="AL21" s="57">
        <v>0</v>
      </c>
      <c r="AM21" s="57"/>
      <c r="AN21" s="57">
        <v>6311542</v>
      </c>
      <c r="AO21" s="57"/>
      <c r="AP21" s="57">
        <v>0</v>
      </c>
      <c r="AQ21" s="48"/>
      <c r="AR21" s="59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>
        <v>0.15720000000000001</v>
      </c>
      <c r="BD21" s="60"/>
      <c r="BE21" s="60"/>
      <c r="BF21" s="48"/>
      <c r="BG21" s="48" t="s">
        <v>178</v>
      </c>
    </row>
    <row r="22" spans="1:59">
      <c r="A22" s="48" t="s">
        <v>216</v>
      </c>
      <c r="B22" s="48" t="s">
        <v>217</v>
      </c>
      <c r="C22" s="49" t="s">
        <v>218</v>
      </c>
      <c r="D22" s="50">
        <v>8006</v>
      </c>
      <c r="E22" s="51">
        <v>80006</v>
      </c>
      <c r="F22" s="49" t="s">
        <v>189</v>
      </c>
      <c r="G22" s="52">
        <v>2374203</v>
      </c>
      <c r="H22" s="53">
        <v>1431</v>
      </c>
      <c r="I22" s="49" t="s">
        <v>183</v>
      </c>
      <c r="J22" s="54" t="s">
        <v>176</v>
      </c>
      <c r="K22" s="54">
        <v>156</v>
      </c>
      <c r="L22" s="55"/>
      <c r="M22" s="56">
        <v>0</v>
      </c>
      <c r="N22" s="56"/>
      <c r="O22" s="56">
        <v>0</v>
      </c>
      <c r="P22" s="56"/>
      <c r="Q22" s="56">
        <v>0</v>
      </c>
      <c r="R22" s="56"/>
      <c r="S22" s="56">
        <v>0</v>
      </c>
      <c r="T22" s="56"/>
      <c r="U22" s="56">
        <v>0</v>
      </c>
      <c r="V22" s="56"/>
      <c r="W22" s="56">
        <v>0</v>
      </c>
      <c r="X22" s="56"/>
      <c r="Y22" s="56">
        <v>60630772</v>
      </c>
      <c r="Z22" s="56"/>
      <c r="AA22" s="53">
        <v>0</v>
      </c>
      <c r="AB22" s="57"/>
      <c r="AC22" s="58"/>
      <c r="AD22" s="57">
        <v>0</v>
      </c>
      <c r="AE22" s="57"/>
      <c r="AF22" s="57">
        <v>0</v>
      </c>
      <c r="AG22" s="57"/>
      <c r="AH22" s="57">
        <v>0</v>
      </c>
      <c r="AI22" s="57"/>
      <c r="AJ22" s="57">
        <v>0</v>
      </c>
      <c r="AK22" s="57"/>
      <c r="AL22" s="57">
        <v>0</v>
      </c>
      <c r="AM22" s="57"/>
      <c r="AN22" s="57">
        <v>9327859</v>
      </c>
      <c r="AO22" s="57"/>
      <c r="AP22" s="57">
        <v>0</v>
      </c>
      <c r="AQ22" s="48"/>
      <c r="AR22" s="59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>
        <v>0.15379999999999999</v>
      </c>
      <c r="BD22" s="60"/>
      <c r="BE22" s="60"/>
      <c r="BF22" s="48"/>
      <c r="BG22" s="48" t="s">
        <v>178</v>
      </c>
    </row>
    <row r="23" spans="1:59">
      <c r="A23" s="48" t="s">
        <v>219</v>
      </c>
      <c r="B23" s="48" t="s">
        <v>220</v>
      </c>
      <c r="C23" s="49" t="s">
        <v>172</v>
      </c>
      <c r="D23" s="50">
        <v>2078</v>
      </c>
      <c r="E23" s="51">
        <v>20078</v>
      </c>
      <c r="F23" s="49" t="s">
        <v>173</v>
      </c>
      <c r="G23" s="52">
        <v>18351295</v>
      </c>
      <c r="H23" s="53">
        <v>1133</v>
      </c>
      <c r="I23" s="49" t="s">
        <v>185</v>
      </c>
      <c r="J23" s="54" t="s">
        <v>176</v>
      </c>
      <c r="K23" s="54">
        <v>1122</v>
      </c>
      <c r="L23" s="55"/>
      <c r="M23" s="56">
        <v>5697351</v>
      </c>
      <c r="N23" s="56"/>
      <c r="O23" s="56">
        <v>0</v>
      </c>
      <c r="P23" s="56"/>
      <c r="Q23" s="56">
        <v>0</v>
      </c>
      <c r="R23" s="56"/>
      <c r="S23" s="56">
        <v>0</v>
      </c>
      <c r="T23" s="56"/>
      <c r="U23" s="56">
        <v>0</v>
      </c>
      <c r="V23" s="56"/>
      <c r="W23" s="56">
        <v>0</v>
      </c>
      <c r="X23" s="56"/>
      <c r="Y23" s="56">
        <v>367362724</v>
      </c>
      <c r="Z23" s="56"/>
      <c r="AA23" s="53">
        <v>0</v>
      </c>
      <c r="AB23" s="57"/>
      <c r="AC23" s="58"/>
      <c r="AD23" s="57">
        <v>0</v>
      </c>
      <c r="AE23" s="57"/>
      <c r="AF23" s="57">
        <v>0</v>
      </c>
      <c r="AG23" s="57"/>
      <c r="AH23" s="57">
        <v>0</v>
      </c>
      <c r="AI23" s="57"/>
      <c r="AJ23" s="57">
        <v>0</v>
      </c>
      <c r="AK23" s="57"/>
      <c r="AL23" s="57">
        <v>2002432</v>
      </c>
      <c r="AM23" s="57"/>
      <c r="AN23" s="57">
        <v>40070882</v>
      </c>
      <c r="AO23" s="57"/>
      <c r="AP23" s="57">
        <v>0</v>
      </c>
      <c r="AQ23" s="48"/>
      <c r="AR23" s="59"/>
      <c r="AS23" s="60">
        <v>0</v>
      </c>
      <c r="AT23" s="60"/>
      <c r="AU23" s="60"/>
      <c r="AV23" s="60"/>
      <c r="AW23" s="60"/>
      <c r="AX23" s="60"/>
      <c r="AY23" s="60"/>
      <c r="AZ23" s="60"/>
      <c r="BA23" s="60"/>
      <c r="BB23" s="60"/>
      <c r="BC23" s="60">
        <v>0.1091</v>
      </c>
      <c r="BD23" s="60"/>
      <c r="BE23" s="60"/>
      <c r="BF23" s="48"/>
      <c r="BG23" s="48" t="s">
        <v>178</v>
      </c>
    </row>
    <row r="24" spans="1:59">
      <c r="A24" s="48" t="s">
        <v>221</v>
      </c>
      <c r="B24" s="48" t="s">
        <v>222</v>
      </c>
      <c r="C24" s="49" t="s">
        <v>207</v>
      </c>
      <c r="D24" s="50">
        <v>6056</v>
      </c>
      <c r="E24" s="51">
        <v>60056</v>
      </c>
      <c r="F24" s="49" t="s">
        <v>189</v>
      </c>
      <c r="G24" s="52">
        <v>5121892</v>
      </c>
      <c r="H24" s="53">
        <v>1082</v>
      </c>
      <c r="I24" s="49" t="s">
        <v>185</v>
      </c>
      <c r="J24" s="54" t="s">
        <v>184</v>
      </c>
      <c r="K24" s="54">
        <v>23</v>
      </c>
      <c r="L24" s="55"/>
      <c r="M24" s="56">
        <v>1375987</v>
      </c>
      <c r="N24" s="56"/>
      <c r="O24" s="56">
        <v>0</v>
      </c>
      <c r="P24" s="56"/>
      <c r="Q24" s="56">
        <v>0</v>
      </c>
      <c r="R24" s="56"/>
      <c r="S24" s="56">
        <v>0</v>
      </c>
      <c r="T24" s="56"/>
      <c r="U24" s="56">
        <v>0</v>
      </c>
      <c r="V24" s="56"/>
      <c r="W24" s="56">
        <v>0</v>
      </c>
      <c r="X24" s="56"/>
      <c r="Y24" s="56">
        <v>0</v>
      </c>
      <c r="Z24" s="56"/>
      <c r="AA24" s="53">
        <v>0</v>
      </c>
      <c r="AB24" s="57"/>
      <c r="AC24" s="58"/>
      <c r="AD24" s="57">
        <v>460806</v>
      </c>
      <c r="AE24" s="57"/>
      <c r="AF24" s="57">
        <v>0</v>
      </c>
      <c r="AG24" s="57"/>
      <c r="AH24" s="57">
        <v>0</v>
      </c>
      <c r="AI24" s="57"/>
      <c r="AJ24" s="57">
        <v>0</v>
      </c>
      <c r="AK24" s="57"/>
      <c r="AL24" s="57">
        <v>0</v>
      </c>
      <c r="AM24" s="57"/>
      <c r="AN24" s="57">
        <v>0</v>
      </c>
      <c r="AO24" s="57"/>
      <c r="AP24" s="57">
        <v>0</v>
      </c>
      <c r="AQ24" s="48"/>
      <c r="AR24" s="59"/>
      <c r="AS24" s="60">
        <v>0.33489999999999998</v>
      </c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48"/>
      <c r="BG24" s="48" t="s">
        <v>178</v>
      </c>
    </row>
    <row r="25" spans="1:59">
      <c r="A25" s="48" t="s">
        <v>221</v>
      </c>
      <c r="B25" s="48" t="s">
        <v>222</v>
      </c>
      <c r="C25" s="49" t="s">
        <v>207</v>
      </c>
      <c r="D25" s="50">
        <v>6056</v>
      </c>
      <c r="E25" s="51">
        <v>60056</v>
      </c>
      <c r="F25" s="49" t="s">
        <v>189</v>
      </c>
      <c r="G25" s="52">
        <v>5121892</v>
      </c>
      <c r="H25" s="53">
        <v>1082</v>
      </c>
      <c r="I25" s="49" t="s">
        <v>183</v>
      </c>
      <c r="J25" s="54" t="s">
        <v>176</v>
      </c>
      <c r="K25" s="54">
        <v>117</v>
      </c>
      <c r="L25" s="55"/>
      <c r="M25" s="56">
        <v>0</v>
      </c>
      <c r="N25" s="56"/>
      <c r="O25" s="56">
        <v>0</v>
      </c>
      <c r="P25" s="56"/>
      <c r="Q25" s="56">
        <v>0</v>
      </c>
      <c r="R25" s="56"/>
      <c r="S25" s="56">
        <v>0</v>
      </c>
      <c r="T25" s="56"/>
      <c r="U25" s="56">
        <v>0</v>
      </c>
      <c r="V25" s="56"/>
      <c r="W25" s="56">
        <v>0</v>
      </c>
      <c r="X25" s="56"/>
      <c r="Y25" s="56">
        <v>116183770</v>
      </c>
      <c r="Z25" s="56"/>
      <c r="AA25" s="53">
        <v>0</v>
      </c>
      <c r="AB25" s="57"/>
      <c r="AC25" s="58"/>
      <c r="AD25" s="57">
        <v>0</v>
      </c>
      <c r="AE25" s="57"/>
      <c r="AF25" s="57">
        <v>0</v>
      </c>
      <c r="AG25" s="57"/>
      <c r="AH25" s="57">
        <v>0</v>
      </c>
      <c r="AI25" s="57"/>
      <c r="AJ25" s="57">
        <v>0</v>
      </c>
      <c r="AK25" s="57"/>
      <c r="AL25" s="57">
        <v>0</v>
      </c>
      <c r="AM25" s="57"/>
      <c r="AN25" s="57">
        <v>9894309</v>
      </c>
      <c r="AO25" s="57"/>
      <c r="AP25" s="57">
        <v>0</v>
      </c>
      <c r="AQ25" s="48"/>
      <c r="AR25" s="59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>
        <v>8.5199999999999998E-2</v>
      </c>
      <c r="BD25" s="60"/>
      <c r="BE25" s="60"/>
      <c r="BF25" s="48"/>
      <c r="BG25" s="48" t="s">
        <v>178</v>
      </c>
    </row>
    <row r="26" spans="1:59">
      <c r="A26" s="48" t="s">
        <v>223</v>
      </c>
      <c r="B26" s="48" t="s">
        <v>224</v>
      </c>
      <c r="C26" s="49" t="s">
        <v>225</v>
      </c>
      <c r="D26" s="50">
        <v>8001</v>
      </c>
      <c r="E26" s="51">
        <v>80001</v>
      </c>
      <c r="F26" s="49" t="s">
        <v>189</v>
      </c>
      <c r="G26" s="52">
        <v>1021243</v>
      </c>
      <c r="H26" s="53">
        <v>1081</v>
      </c>
      <c r="I26" s="49" t="s">
        <v>183</v>
      </c>
      <c r="J26" s="54" t="s">
        <v>176</v>
      </c>
      <c r="K26" s="54">
        <v>89</v>
      </c>
      <c r="L26" s="55"/>
      <c r="M26" s="56">
        <v>0</v>
      </c>
      <c r="N26" s="56"/>
      <c r="O26" s="56">
        <v>0</v>
      </c>
      <c r="P26" s="56"/>
      <c r="Q26" s="56">
        <v>0</v>
      </c>
      <c r="R26" s="56"/>
      <c r="S26" s="56">
        <v>0</v>
      </c>
      <c r="T26" s="56"/>
      <c r="U26" s="56">
        <v>0</v>
      </c>
      <c r="V26" s="56"/>
      <c r="W26" s="56">
        <v>0</v>
      </c>
      <c r="X26" s="56"/>
      <c r="Y26" s="56">
        <v>39602347</v>
      </c>
      <c r="Z26" s="56"/>
      <c r="AA26" s="53">
        <v>0</v>
      </c>
      <c r="AB26" s="57"/>
      <c r="AC26" s="58"/>
      <c r="AD26" s="57">
        <v>0</v>
      </c>
      <c r="AE26" s="57"/>
      <c r="AF26" s="57">
        <v>0</v>
      </c>
      <c r="AG26" s="57"/>
      <c r="AH26" s="57">
        <v>0</v>
      </c>
      <c r="AI26" s="57"/>
      <c r="AJ26" s="57">
        <v>0</v>
      </c>
      <c r="AK26" s="57"/>
      <c r="AL26" s="57">
        <v>0</v>
      </c>
      <c r="AM26" s="57"/>
      <c r="AN26" s="57">
        <v>6307169</v>
      </c>
      <c r="AO26" s="57"/>
      <c r="AP26" s="57">
        <v>0</v>
      </c>
      <c r="AQ26" s="48"/>
      <c r="AR26" s="59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>
        <v>0.1593</v>
      </c>
      <c r="BD26" s="60"/>
      <c r="BE26" s="60"/>
      <c r="BF26" s="48"/>
      <c r="BG26" s="48" t="s">
        <v>178</v>
      </c>
    </row>
    <row r="27" spans="1:59">
      <c r="A27" s="48" t="s">
        <v>223</v>
      </c>
      <c r="B27" s="48" t="s">
        <v>224</v>
      </c>
      <c r="C27" s="49" t="s">
        <v>225</v>
      </c>
      <c r="D27" s="50">
        <v>8001</v>
      </c>
      <c r="E27" s="51">
        <v>80001</v>
      </c>
      <c r="F27" s="49" t="s">
        <v>189</v>
      </c>
      <c r="G27" s="52">
        <v>1021243</v>
      </c>
      <c r="H27" s="53">
        <v>1081</v>
      </c>
      <c r="I27" s="49" t="s">
        <v>185</v>
      </c>
      <c r="J27" s="54" t="s">
        <v>176</v>
      </c>
      <c r="K27" s="54">
        <v>50</v>
      </c>
      <c r="L27" s="55"/>
      <c r="M27" s="56">
        <v>1921417</v>
      </c>
      <c r="N27" s="56"/>
      <c r="O27" s="56">
        <v>0</v>
      </c>
      <c r="P27" s="56"/>
      <c r="Q27" s="56">
        <v>0</v>
      </c>
      <c r="R27" s="56"/>
      <c r="S27" s="56">
        <v>0</v>
      </c>
      <c r="T27" s="56"/>
      <c r="U27" s="56">
        <v>0</v>
      </c>
      <c r="V27" s="56"/>
      <c r="W27" s="56">
        <v>0</v>
      </c>
      <c r="X27" s="56"/>
      <c r="Y27" s="56">
        <v>0</v>
      </c>
      <c r="Z27" s="56"/>
      <c r="AA27" s="53">
        <v>0</v>
      </c>
      <c r="AB27" s="57"/>
      <c r="AC27" s="58"/>
      <c r="AD27" s="57">
        <v>850933</v>
      </c>
      <c r="AE27" s="57"/>
      <c r="AF27" s="57">
        <v>0</v>
      </c>
      <c r="AG27" s="57"/>
      <c r="AH27" s="57">
        <v>0</v>
      </c>
      <c r="AI27" s="57"/>
      <c r="AJ27" s="57">
        <v>0</v>
      </c>
      <c r="AK27" s="57"/>
      <c r="AL27" s="57">
        <v>0</v>
      </c>
      <c r="AM27" s="57"/>
      <c r="AN27" s="57">
        <v>0</v>
      </c>
      <c r="AO27" s="57"/>
      <c r="AP27" s="57">
        <v>0</v>
      </c>
      <c r="AQ27" s="48"/>
      <c r="AR27" s="59"/>
      <c r="AS27" s="60">
        <v>0.44290000000000002</v>
      </c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48"/>
      <c r="BG27" s="48" t="s">
        <v>178</v>
      </c>
    </row>
    <row r="28" spans="1:59">
      <c r="A28" s="48" t="s">
        <v>226</v>
      </c>
      <c r="B28" s="48" t="s">
        <v>194</v>
      </c>
      <c r="C28" s="49" t="s">
        <v>195</v>
      </c>
      <c r="D28" s="50">
        <v>5118</v>
      </c>
      <c r="E28" s="51">
        <v>50118</v>
      </c>
      <c r="F28" s="49" t="s">
        <v>189</v>
      </c>
      <c r="G28" s="52">
        <v>8608208</v>
      </c>
      <c r="H28" s="53">
        <v>1066</v>
      </c>
      <c r="I28" s="49" t="s">
        <v>185</v>
      </c>
      <c r="J28" s="54" t="s">
        <v>176</v>
      </c>
      <c r="K28" s="54">
        <v>539</v>
      </c>
      <c r="L28" s="55"/>
      <c r="M28" s="56">
        <v>18100043</v>
      </c>
      <c r="N28" s="56"/>
      <c r="O28" s="56">
        <v>0</v>
      </c>
      <c r="P28" s="56"/>
      <c r="Q28" s="56">
        <v>0</v>
      </c>
      <c r="R28" s="56"/>
      <c r="S28" s="56">
        <v>0</v>
      </c>
      <c r="T28" s="56"/>
      <c r="U28" s="56">
        <v>0</v>
      </c>
      <c r="V28" s="56"/>
      <c r="W28" s="56">
        <v>0</v>
      </c>
      <c r="X28" s="56"/>
      <c r="Y28" s="56">
        <v>56262281</v>
      </c>
      <c r="Z28" s="56"/>
      <c r="AA28" s="53">
        <v>0</v>
      </c>
      <c r="AB28" s="57"/>
      <c r="AC28" s="58"/>
      <c r="AD28" s="57">
        <v>5202961</v>
      </c>
      <c r="AE28" s="57"/>
      <c r="AF28" s="57">
        <v>0</v>
      </c>
      <c r="AG28" s="57"/>
      <c r="AH28" s="57">
        <v>0</v>
      </c>
      <c r="AI28" s="57"/>
      <c r="AJ28" s="57">
        <v>0</v>
      </c>
      <c r="AK28" s="57"/>
      <c r="AL28" s="57">
        <v>0</v>
      </c>
      <c r="AM28" s="57"/>
      <c r="AN28" s="57">
        <v>3759786</v>
      </c>
      <c r="AO28" s="57"/>
      <c r="AP28" s="57">
        <v>0</v>
      </c>
      <c r="AQ28" s="48"/>
      <c r="AR28" s="59"/>
      <c r="AS28" s="60">
        <v>0.28749999999999998</v>
      </c>
      <c r="AT28" s="60"/>
      <c r="AU28" s="60"/>
      <c r="AV28" s="60"/>
      <c r="AW28" s="60"/>
      <c r="AX28" s="60"/>
      <c r="AY28" s="60"/>
      <c r="AZ28" s="60"/>
      <c r="BA28" s="60"/>
      <c r="BB28" s="60"/>
      <c r="BC28" s="60">
        <v>6.6799999999999998E-2</v>
      </c>
      <c r="BD28" s="60"/>
      <c r="BE28" s="60"/>
      <c r="BF28" s="48"/>
      <c r="BG28" s="48" t="s">
        <v>178</v>
      </c>
    </row>
    <row r="29" spans="1:59">
      <c r="A29" s="48" t="s">
        <v>226</v>
      </c>
      <c r="B29" s="48" t="s">
        <v>194</v>
      </c>
      <c r="C29" s="49" t="s">
        <v>195</v>
      </c>
      <c r="D29" s="50">
        <v>5118</v>
      </c>
      <c r="E29" s="51">
        <v>50118</v>
      </c>
      <c r="F29" s="49" t="s">
        <v>189</v>
      </c>
      <c r="G29" s="52">
        <v>8608208</v>
      </c>
      <c r="H29" s="53">
        <v>1066</v>
      </c>
      <c r="I29" s="49" t="s">
        <v>185</v>
      </c>
      <c r="J29" s="54" t="s">
        <v>184</v>
      </c>
      <c r="K29" s="54">
        <v>527</v>
      </c>
      <c r="L29" s="55"/>
      <c r="M29" s="56">
        <v>18100043</v>
      </c>
      <c r="N29" s="56"/>
      <c r="O29" s="56">
        <v>0</v>
      </c>
      <c r="P29" s="56"/>
      <c r="Q29" s="56">
        <v>0</v>
      </c>
      <c r="R29" s="56"/>
      <c r="S29" s="56">
        <v>0</v>
      </c>
      <c r="T29" s="56"/>
      <c r="U29" s="56">
        <v>0</v>
      </c>
      <c r="V29" s="56"/>
      <c r="W29" s="56">
        <v>0</v>
      </c>
      <c r="X29" s="56"/>
      <c r="Y29" s="56">
        <v>0</v>
      </c>
      <c r="Z29" s="56"/>
      <c r="AA29" s="53">
        <v>0</v>
      </c>
      <c r="AB29" s="57"/>
      <c r="AC29" s="58"/>
      <c r="AD29" s="57">
        <v>0</v>
      </c>
      <c r="AE29" s="57"/>
      <c r="AF29" s="57">
        <v>0</v>
      </c>
      <c r="AG29" s="57"/>
      <c r="AH29" s="57">
        <v>0</v>
      </c>
      <c r="AI29" s="57"/>
      <c r="AJ29" s="57">
        <v>0</v>
      </c>
      <c r="AK29" s="57"/>
      <c r="AL29" s="57">
        <v>0</v>
      </c>
      <c r="AM29" s="57"/>
      <c r="AN29" s="57">
        <v>0</v>
      </c>
      <c r="AO29" s="57"/>
      <c r="AP29" s="57">
        <v>0</v>
      </c>
      <c r="AQ29" s="48"/>
      <c r="AR29" s="59"/>
      <c r="AS29" s="60">
        <v>0</v>
      </c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48"/>
      <c r="BG29" s="48" t="s">
        <v>178</v>
      </c>
    </row>
    <row r="30" spans="1:59">
      <c r="A30" s="48" t="s">
        <v>227</v>
      </c>
      <c r="B30" s="48" t="s">
        <v>228</v>
      </c>
      <c r="C30" s="49" t="s">
        <v>172</v>
      </c>
      <c r="D30" s="50">
        <v>2100</v>
      </c>
      <c r="E30" s="51">
        <v>20100</v>
      </c>
      <c r="F30" s="49" t="s">
        <v>173</v>
      </c>
      <c r="G30" s="52">
        <v>18351295</v>
      </c>
      <c r="H30" s="53">
        <v>1022</v>
      </c>
      <c r="I30" s="49" t="s">
        <v>185</v>
      </c>
      <c r="J30" s="54" t="s">
        <v>176</v>
      </c>
      <c r="K30" s="54">
        <v>1022</v>
      </c>
      <c r="L30" s="55"/>
      <c r="M30" s="56">
        <v>7034074</v>
      </c>
      <c r="N30" s="56"/>
      <c r="O30" s="56">
        <v>0</v>
      </c>
      <c r="P30" s="56"/>
      <c r="Q30" s="56">
        <v>0</v>
      </c>
      <c r="R30" s="56"/>
      <c r="S30" s="56">
        <v>0</v>
      </c>
      <c r="T30" s="56"/>
      <c r="U30" s="56">
        <v>0</v>
      </c>
      <c r="V30" s="56"/>
      <c r="W30" s="56">
        <v>0</v>
      </c>
      <c r="X30" s="56"/>
      <c r="Y30" s="56">
        <v>471350200</v>
      </c>
      <c r="Z30" s="56"/>
      <c r="AA30" s="53">
        <v>0</v>
      </c>
      <c r="AB30" s="57"/>
      <c r="AC30" s="58"/>
      <c r="AD30" s="57">
        <v>757533</v>
      </c>
      <c r="AE30" s="57"/>
      <c r="AF30" s="57">
        <v>0</v>
      </c>
      <c r="AG30" s="57"/>
      <c r="AH30" s="57">
        <v>0</v>
      </c>
      <c r="AI30" s="57"/>
      <c r="AJ30" s="57">
        <v>0</v>
      </c>
      <c r="AK30" s="57"/>
      <c r="AL30" s="57">
        <v>757533</v>
      </c>
      <c r="AM30" s="57"/>
      <c r="AN30" s="57">
        <v>54919600</v>
      </c>
      <c r="AO30" s="57"/>
      <c r="AP30" s="57">
        <v>0</v>
      </c>
      <c r="AQ30" s="48"/>
      <c r="AR30" s="59"/>
      <c r="AS30" s="60">
        <v>0.1077</v>
      </c>
      <c r="AT30" s="60"/>
      <c r="AU30" s="60"/>
      <c r="AV30" s="60"/>
      <c r="AW30" s="60"/>
      <c r="AX30" s="60"/>
      <c r="AY30" s="60"/>
      <c r="AZ30" s="60"/>
      <c r="BA30" s="60"/>
      <c r="BB30" s="60"/>
      <c r="BC30" s="60">
        <v>0.11650000000000001</v>
      </c>
      <c r="BD30" s="60"/>
      <c r="BE30" s="60"/>
      <c r="BF30" s="48"/>
      <c r="BG30" s="48" t="s">
        <v>178</v>
      </c>
    </row>
    <row r="31" spans="1:59">
      <c r="A31" s="48" t="s">
        <v>229</v>
      </c>
      <c r="B31" s="48" t="s">
        <v>230</v>
      </c>
      <c r="C31" s="49" t="s">
        <v>188</v>
      </c>
      <c r="D31" s="50">
        <v>9015</v>
      </c>
      <c r="E31" s="51">
        <v>90015</v>
      </c>
      <c r="F31" s="49" t="s">
        <v>215</v>
      </c>
      <c r="G31" s="52">
        <v>3281212</v>
      </c>
      <c r="H31" s="53">
        <v>996</v>
      </c>
      <c r="I31" s="49" t="s">
        <v>183</v>
      </c>
      <c r="J31" s="54" t="s">
        <v>176</v>
      </c>
      <c r="K31" s="54">
        <v>149</v>
      </c>
      <c r="L31" s="55"/>
      <c r="M31" s="56">
        <v>0</v>
      </c>
      <c r="N31" s="56"/>
      <c r="O31" s="56">
        <v>0</v>
      </c>
      <c r="P31" s="56"/>
      <c r="Q31" s="56">
        <v>0</v>
      </c>
      <c r="R31" s="56"/>
      <c r="S31" s="56">
        <v>0</v>
      </c>
      <c r="T31" s="56"/>
      <c r="U31" s="56">
        <v>0</v>
      </c>
      <c r="V31" s="56"/>
      <c r="W31" s="56">
        <v>0</v>
      </c>
      <c r="X31" s="56"/>
      <c r="Y31" s="56">
        <v>51453351</v>
      </c>
      <c r="Z31" s="56"/>
      <c r="AA31" s="53">
        <v>0</v>
      </c>
      <c r="AB31" s="57"/>
      <c r="AC31" s="58"/>
      <c r="AD31" s="57">
        <v>0</v>
      </c>
      <c r="AE31" s="57"/>
      <c r="AF31" s="57">
        <v>0</v>
      </c>
      <c r="AG31" s="57"/>
      <c r="AH31" s="57">
        <v>0</v>
      </c>
      <c r="AI31" s="57"/>
      <c r="AJ31" s="57">
        <v>0</v>
      </c>
      <c r="AK31" s="57"/>
      <c r="AL31" s="57">
        <v>0</v>
      </c>
      <c r="AM31" s="57"/>
      <c r="AN31" s="57">
        <v>5286597</v>
      </c>
      <c r="AO31" s="57"/>
      <c r="AP31" s="57">
        <v>0</v>
      </c>
      <c r="AQ31" s="48"/>
      <c r="AR31" s="59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>
        <v>0.1027</v>
      </c>
      <c r="BD31" s="60"/>
      <c r="BE31" s="60"/>
      <c r="BF31" s="48"/>
      <c r="BG31" s="48" t="s">
        <v>178</v>
      </c>
    </row>
    <row r="32" spans="1:59">
      <c r="A32" s="48" t="s">
        <v>231</v>
      </c>
      <c r="B32" s="48" t="s">
        <v>232</v>
      </c>
      <c r="C32" s="49" t="s">
        <v>233</v>
      </c>
      <c r="D32" s="50">
        <v>8</v>
      </c>
      <c r="E32" s="51">
        <v>8</v>
      </c>
      <c r="F32" s="49" t="s">
        <v>189</v>
      </c>
      <c r="G32" s="52">
        <v>1849898</v>
      </c>
      <c r="H32" s="53">
        <v>982</v>
      </c>
      <c r="I32" s="49" t="s">
        <v>183</v>
      </c>
      <c r="J32" s="54" t="s">
        <v>176</v>
      </c>
      <c r="K32" s="54">
        <v>116</v>
      </c>
      <c r="L32" s="55"/>
      <c r="M32" s="56">
        <v>0</v>
      </c>
      <c r="N32" s="56"/>
      <c r="O32" s="56">
        <v>0</v>
      </c>
      <c r="P32" s="56"/>
      <c r="Q32" s="56">
        <v>0</v>
      </c>
      <c r="R32" s="56"/>
      <c r="S32" s="56">
        <v>0</v>
      </c>
      <c r="T32" s="56"/>
      <c r="U32" s="56">
        <v>0</v>
      </c>
      <c r="V32" s="56"/>
      <c r="W32" s="56">
        <v>0</v>
      </c>
      <c r="X32" s="56"/>
      <c r="Y32" s="56">
        <v>54389715</v>
      </c>
      <c r="Z32" s="56"/>
      <c r="AA32" s="53">
        <v>0</v>
      </c>
      <c r="AB32" s="57"/>
      <c r="AC32" s="58"/>
      <c r="AD32" s="57">
        <v>0</v>
      </c>
      <c r="AE32" s="57"/>
      <c r="AF32" s="57">
        <v>0</v>
      </c>
      <c r="AG32" s="57"/>
      <c r="AH32" s="57">
        <v>0</v>
      </c>
      <c r="AI32" s="57"/>
      <c r="AJ32" s="57">
        <v>0</v>
      </c>
      <c r="AK32" s="57"/>
      <c r="AL32" s="57">
        <v>0</v>
      </c>
      <c r="AM32" s="57"/>
      <c r="AN32" s="57">
        <v>9045741</v>
      </c>
      <c r="AO32" s="57"/>
      <c r="AP32" s="57">
        <v>0</v>
      </c>
      <c r="AQ32" s="48"/>
      <c r="AR32" s="59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>
        <v>0.1663</v>
      </c>
      <c r="BD32" s="60"/>
      <c r="BE32" s="60"/>
      <c r="BF32" s="48"/>
      <c r="BG32" s="48" t="s">
        <v>178</v>
      </c>
    </row>
    <row r="33" spans="1:59">
      <c r="A33" s="48" t="s">
        <v>234</v>
      </c>
      <c r="B33" s="48" t="s">
        <v>235</v>
      </c>
      <c r="C33" s="49" t="s">
        <v>236</v>
      </c>
      <c r="D33" s="50">
        <v>4022</v>
      </c>
      <c r="E33" s="51">
        <v>40022</v>
      </c>
      <c r="F33" s="49" t="s">
        <v>189</v>
      </c>
      <c r="G33" s="52">
        <v>4515419</v>
      </c>
      <c r="H33" s="53">
        <v>943</v>
      </c>
      <c r="I33" s="49" t="s">
        <v>175</v>
      </c>
      <c r="J33" s="54" t="s">
        <v>176</v>
      </c>
      <c r="K33" s="54">
        <v>212</v>
      </c>
      <c r="L33" s="55"/>
      <c r="M33" s="56">
        <v>0</v>
      </c>
      <c r="N33" s="56"/>
      <c r="O33" s="56">
        <v>0</v>
      </c>
      <c r="P33" s="56"/>
      <c r="Q33" s="56">
        <v>0</v>
      </c>
      <c r="R33" s="56"/>
      <c r="S33" s="56">
        <v>0</v>
      </c>
      <c r="T33" s="56"/>
      <c r="U33" s="56">
        <v>0</v>
      </c>
      <c r="V33" s="56"/>
      <c r="W33" s="56">
        <v>0</v>
      </c>
      <c r="X33" s="56"/>
      <c r="Y33" s="56">
        <v>83566447</v>
      </c>
      <c r="Z33" s="56"/>
      <c r="AA33" s="53">
        <v>0</v>
      </c>
      <c r="AB33" s="57"/>
      <c r="AC33" s="58"/>
      <c r="AD33" s="57">
        <v>0</v>
      </c>
      <c r="AE33" s="57"/>
      <c r="AF33" s="57">
        <v>0</v>
      </c>
      <c r="AG33" s="57"/>
      <c r="AH33" s="57">
        <v>0</v>
      </c>
      <c r="AI33" s="57"/>
      <c r="AJ33" s="57">
        <v>0</v>
      </c>
      <c r="AK33" s="57"/>
      <c r="AL33" s="57">
        <v>0</v>
      </c>
      <c r="AM33" s="57"/>
      <c r="AN33" s="57">
        <v>19692749</v>
      </c>
      <c r="AO33" s="57"/>
      <c r="AP33" s="57">
        <v>0</v>
      </c>
      <c r="AQ33" s="48"/>
      <c r="AR33" s="59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>
        <v>0.23569999999999999</v>
      </c>
      <c r="BD33" s="60"/>
      <c r="BE33" s="60"/>
      <c r="BF33" s="48"/>
      <c r="BG33" s="48" t="s">
        <v>178</v>
      </c>
    </row>
    <row r="34" spans="1:59">
      <c r="A34" s="48" t="s">
        <v>237</v>
      </c>
      <c r="B34" s="48" t="s">
        <v>238</v>
      </c>
      <c r="C34" s="49" t="s">
        <v>204</v>
      </c>
      <c r="D34" s="50">
        <v>3022</v>
      </c>
      <c r="E34" s="51">
        <v>30022</v>
      </c>
      <c r="F34" s="49" t="s">
        <v>189</v>
      </c>
      <c r="G34" s="52">
        <v>1733853</v>
      </c>
      <c r="H34" s="53">
        <v>930</v>
      </c>
      <c r="I34" s="49" t="s">
        <v>183</v>
      </c>
      <c r="J34" s="54" t="s">
        <v>176</v>
      </c>
      <c r="K34" s="54">
        <v>58</v>
      </c>
      <c r="L34" s="55"/>
      <c r="M34" s="56">
        <v>0</v>
      </c>
      <c r="N34" s="56"/>
      <c r="O34" s="56">
        <v>0</v>
      </c>
      <c r="P34" s="56"/>
      <c r="Q34" s="56">
        <v>0</v>
      </c>
      <c r="R34" s="56"/>
      <c r="S34" s="56">
        <v>0</v>
      </c>
      <c r="T34" s="56"/>
      <c r="U34" s="56">
        <v>0</v>
      </c>
      <c r="V34" s="56"/>
      <c r="W34" s="56">
        <v>0</v>
      </c>
      <c r="X34" s="56"/>
      <c r="Y34" s="56">
        <v>30547053</v>
      </c>
      <c r="Z34" s="56"/>
      <c r="AA34" s="53">
        <v>0</v>
      </c>
      <c r="AB34" s="57"/>
      <c r="AC34" s="58"/>
      <c r="AD34" s="57">
        <v>0</v>
      </c>
      <c r="AE34" s="57"/>
      <c r="AF34" s="57">
        <v>0</v>
      </c>
      <c r="AG34" s="57"/>
      <c r="AH34" s="57">
        <v>0</v>
      </c>
      <c r="AI34" s="57"/>
      <c r="AJ34" s="57">
        <v>0</v>
      </c>
      <c r="AK34" s="57"/>
      <c r="AL34" s="57">
        <v>0</v>
      </c>
      <c r="AM34" s="57"/>
      <c r="AN34" s="57">
        <v>2154526</v>
      </c>
      <c r="AO34" s="57"/>
      <c r="AP34" s="57">
        <v>0</v>
      </c>
      <c r="AQ34" s="48"/>
      <c r="AR34" s="59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>
        <v>7.0499999999999993E-2</v>
      </c>
      <c r="BD34" s="60"/>
      <c r="BE34" s="60"/>
      <c r="BF34" s="48"/>
      <c r="BG34" s="48" t="s">
        <v>178</v>
      </c>
    </row>
    <row r="35" spans="1:59">
      <c r="A35" s="48" t="s">
        <v>239</v>
      </c>
      <c r="B35" s="48" t="s">
        <v>240</v>
      </c>
      <c r="C35" s="49" t="s">
        <v>188</v>
      </c>
      <c r="D35" s="50">
        <v>9026</v>
      </c>
      <c r="E35" s="51">
        <v>90026</v>
      </c>
      <c r="F35" s="49" t="s">
        <v>189</v>
      </c>
      <c r="G35" s="52">
        <v>2956746</v>
      </c>
      <c r="H35" s="53">
        <v>906</v>
      </c>
      <c r="I35" s="49" t="s">
        <v>183</v>
      </c>
      <c r="J35" s="54" t="s">
        <v>176</v>
      </c>
      <c r="K35" s="54">
        <v>103</v>
      </c>
      <c r="L35" s="55"/>
      <c r="M35" s="56">
        <v>0</v>
      </c>
      <c r="N35" s="56"/>
      <c r="O35" s="56">
        <v>0</v>
      </c>
      <c r="P35" s="56"/>
      <c r="Q35" s="56">
        <v>0</v>
      </c>
      <c r="R35" s="56"/>
      <c r="S35" s="56">
        <v>0</v>
      </c>
      <c r="T35" s="56"/>
      <c r="U35" s="56">
        <v>0</v>
      </c>
      <c r="V35" s="56"/>
      <c r="W35" s="56">
        <v>0</v>
      </c>
      <c r="X35" s="56"/>
      <c r="Y35" s="56">
        <v>52502166</v>
      </c>
      <c r="Z35" s="56"/>
      <c r="AA35" s="53">
        <v>0</v>
      </c>
      <c r="AB35" s="57"/>
      <c r="AC35" s="58"/>
      <c r="AD35" s="57">
        <v>0</v>
      </c>
      <c r="AE35" s="57"/>
      <c r="AF35" s="57">
        <v>0</v>
      </c>
      <c r="AG35" s="57"/>
      <c r="AH35" s="57">
        <v>0</v>
      </c>
      <c r="AI35" s="57"/>
      <c r="AJ35" s="57">
        <v>0</v>
      </c>
      <c r="AK35" s="57"/>
      <c r="AL35" s="57">
        <v>0</v>
      </c>
      <c r="AM35" s="57"/>
      <c r="AN35" s="57">
        <v>9579691</v>
      </c>
      <c r="AO35" s="57"/>
      <c r="AP35" s="57">
        <v>0</v>
      </c>
      <c r="AQ35" s="48"/>
      <c r="AR35" s="59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>
        <v>0.1825</v>
      </c>
      <c r="BD35" s="60"/>
      <c r="BE35" s="60"/>
      <c r="BF35" s="48"/>
      <c r="BG35" s="48" t="s">
        <v>178</v>
      </c>
    </row>
    <row r="36" spans="1:59">
      <c r="A36" s="48" t="s">
        <v>241</v>
      </c>
      <c r="B36" s="48" t="s">
        <v>242</v>
      </c>
      <c r="C36" s="49" t="s">
        <v>243</v>
      </c>
      <c r="D36" s="50">
        <v>5027</v>
      </c>
      <c r="E36" s="51">
        <v>50027</v>
      </c>
      <c r="F36" s="49" t="s">
        <v>173</v>
      </c>
      <c r="G36" s="52">
        <v>2650890</v>
      </c>
      <c r="H36" s="53">
        <v>823</v>
      </c>
      <c r="I36" s="49" t="s">
        <v>183</v>
      </c>
      <c r="J36" s="54" t="s">
        <v>176</v>
      </c>
      <c r="K36" s="54">
        <v>76</v>
      </c>
      <c r="L36" s="55"/>
      <c r="M36" s="56">
        <v>0</v>
      </c>
      <c r="N36" s="56"/>
      <c r="O36" s="56">
        <v>0</v>
      </c>
      <c r="P36" s="56"/>
      <c r="Q36" s="56">
        <v>0</v>
      </c>
      <c r="R36" s="56"/>
      <c r="S36" s="56">
        <v>0</v>
      </c>
      <c r="T36" s="56"/>
      <c r="U36" s="56">
        <v>0</v>
      </c>
      <c r="V36" s="56"/>
      <c r="W36" s="56">
        <v>0</v>
      </c>
      <c r="X36" s="56"/>
      <c r="Y36" s="56">
        <v>31871652</v>
      </c>
      <c r="Z36" s="56"/>
      <c r="AA36" s="53">
        <v>0</v>
      </c>
      <c r="AB36" s="57"/>
      <c r="AC36" s="58"/>
      <c r="AD36" s="57">
        <v>0</v>
      </c>
      <c r="AE36" s="57"/>
      <c r="AF36" s="57">
        <v>0</v>
      </c>
      <c r="AG36" s="57"/>
      <c r="AH36" s="57">
        <v>0</v>
      </c>
      <c r="AI36" s="57"/>
      <c r="AJ36" s="57">
        <v>0</v>
      </c>
      <c r="AK36" s="57"/>
      <c r="AL36" s="57">
        <v>0</v>
      </c>
      <c r="AM36" s="57"/>
      <c r="AN36" s="57">
        <v>4153269</v>
      </c>
      <c r="AO36" s="57"/>
      <c r="AP36" s="57">
        <v>0</v>
      </c>
      <c r="AQ36" s="48"/>
      <c r="AR36" s="59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>
        <v>0.1303</v>
      </c>
      <c r="BD36" s="60"/>
      <c r="BE36" s="60"/>
      <c r="BF36" s="48"/>
      <c r="BG36" s="48" t="s">
        <v>178</v>
      </c>
    </row>
    <row r="37" spans="1:59">
      <c r="A37" s="48" t="s">
        <v>241</v>
      </c>
      <c r="B37" s="48" t="s">
        <v>242</v>
      </c>
      <c r="C37" s="49" t="s">
        <v>243</v>
      </c>
      <c r="D37" s="50">
        <v>5027</v>
      </c>
      <c r="E37" s="51">
        <v>50027</v>
      </c>
      <c r="F37" s="49" t="s">
        <v>173</v>
      </c>
      <c r="G37" s="52">
        <v>2650890</v>
      </c>
      <c r="H37" s="53">
        <v>823</v>
      </c>
      <c r="I37" s="49" t="s">
        <v>185</v>
      </c>
      <c r="J37" s="54" t="s">
        <v>184</v>
      </c>
      <c r="K37" s="54">
        <v>20</v>
      </c>
      <c r="L37" s="55"/>
      <c r="M37" s="56">
        <v>213780</v>
      </c>
      <c r="N37" s="56"/>
      <c r="O37" s="56">
        <v>0</v>
      </c>
      <c r="P37" s="56"/>
      <c r="Q37" s="56">
        <v>0</v>
      </c>
      <c r="R37" s="56"/>
      <c r="S37" s="56">
        <v>0</v>
      </c>
      <c r="T37" s="56"/>
      <c r="U37" s="56">
        <v>0</v>
      </c>
      <c r="V37" s="56"/>
      <c r="W37" s="56">
        <v>0</v>
      </c>
      <c r="X37" s="56"/>
      <c r="Y37" s="56">
        <v>0</v>
      </c>
      <c r="Z37" s="56"/>
      <c r="AA37" s="53">
        <v>0</v>
      </c>
      <c r="AB37" s="57"/>
      <c r="AC37" s="58"/>
      <c r="AD37" s="57">
        <v>63438</v>
      </c>
      <c r="AE37" s="57"/>
      <c r="AF37" s="57">
        <v>0</v>
      </c>
      <c r="AG37" s="57"/>
      <c r="AH37" s="57">
        <v>0</v>
      </c>
      <c r="AI37" s="57"/>
      <c r="AJ37" s="57">
        <v>0</v>
      </c>
      <c r="AK37" s="57"/>
      <c r="AL37" s="57">
        <v>0</v>
      </c>
      <c r="AM37" s="57"/>
      <c r="AN37" s="57">
        <v>0</v>
      </c>
      <c r="AO37" s="57"/>
      <c r="AP37" s="57">
        <v>0</v>
      </c>
      <c r="AQ37" s="48"/>
      <c r="AR37" s="59"/>
      <c r="AS37" s="60">
        <v>0.29670000000000002</v>
      </c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48"/>
      <c r="BG37" s="48" t="s">
        <v>178</v>
      </c>
    </row>
    <row r="38" spans="1:59">
      <c r="A38" s="48" t="s">
        <v>244</v>
      </c>
      <c r="B38" s="48" t="s">
        <v>245</v>
      </c>
      <c r="C38" s="49" t="s">
        <v>188</v>
      </c>
      <c r="D38" s="50">
        <v>9013</v>
      </c>
      <c r="E38" s="51">
        <v>90013</v>
      </c>
      <c r="F38" s="49" t="s">
        <v>189</v>
      </c>
      <c r="G38" s="52">
        <v>1664496</v>
      </c>
      <c r="H38" s="53">
        <v>635</v>
      </c>
      <c r="I38" s="49" t="s">
        <v>183</v>
      </c>
      <c r="J38" s="54" t="s">
        <v>176</v>
      </c>
      <c r="K38" s="54">
        <v>61</v>
      </c>
      <c r="L38" s="55"/>
      <c r="M38" s="56">
        <v>0</v>
      </c>
      <c r="N38" s="56"/>
      <c r="O38" s="56">
        <v>0</v>
      </c>
      <c r="P38" s="56"/>
      <c r="Q38" s="56">
        <v>0</v>
      </c>
      <c r="R38" s="56"/>
      <c r="S38" s="56">
        <v>0</v>
      </c>
      <c r="T38" s="56"/>
      <c r="U38" s="56">
        <v>0</v>
      </c>
      <c r="V38" s="56"/>
      <c r="W38" s="56">
        <v>0</v>
      </c>
      <c r="X38" s="56"/>
      <c r="Y38" s="56">
        <v>22062611</v>
      </c>
      <c r="Z38" s="56"/>
      <c r="AA38" s="53">
        <v>0</v>
      </c>
      <c r="AB38" s="57"/>
      <c r="AC38" s="58"/>
      <c r="AD38" s="57">
        <v>0</v>
      </c>
      <c r="AE38" s="57"/>
      <c r="AF38" s="57">
        <v>0</v>
      </c>
      <c r="AG38" s="57"/>
      <c r="AH38" s="57">
        <v>0</v>
      </c>
      <c r="AI38" s="57"/>
      <c r="AJ38" s="57">
        <v>0</v>
      </c>
      <c r="AK38" s="57"/>
      <c r="AL38" s="57">
        <v>0</v>
      </c>
      <c r="AM38" s="57"/>
      <c r="AN38" s="57">
        <v>3093884</v>
      </c>
      <c r="AO38" s="57"/>
      <c r="AP38" s="57">
        <v>0</v>
      </c>
      <c r="AQ38" s="48"/>
      <c r="AR38" s="59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>
        <v>0.14019999999999999</v>
      </c>
      <c r="BD38" s="60"/>
      <c r="BE38" s="60"/>
      <c r="BF38" s="48"/>
      <c r="BG38" s="48" t="s">
        <v>178</v>
      </c>
    </row>
    <row r="39" spans="1:59">
      <c r="A39" s="48" t="s">
        <v>246</v>
      </c>
      <c r="B39" s="48" t="s">
        <v>247</v>
      </c>
      <c r="C39" s="49" t="s">
        <v>188</v>
      </c>
      <c r="D39" s="50">
        <v>9003</v>
      </c>
      <c r="E39" s="51">
        <v>90003</v>
      </c>
      <c r="F39" s="49" t="s">
        <v>189</v>
      </c>
      <c r="G39" s="52">
        <v>3281212</v>
      </c>
      <c r="H39" s="53">
        <v>616</v>
      </c>
      <c r="I39" s="49" t="s">
        <v>175</v>
      </c>
      <c r="J39" s="54" t="s">
        <v>176</v>
      </c>
      <c r="K39" s="54">
        <v>599</v>
      </c>
      <c r="L39" s="55"/>
      <c r="M39" s="56">
        <v>0</v>
      </c>
      <c r="N39" s="56"/>
      <c r="O39" s="56">
        <v>0</v>
      </c>
      <c r="P39" s="56"/>
      <c r="Q39" s="56">
        <v>0</v>
      </c>
      <c r="R39" s="56"/>
      <c r="S39" s="56">
        <v>0</v>
      </c>
      <c r="T39" s="56"/>
      <c r="U39" s="56">
        <v>0</v>
      </c>
      <c r="V39" s="56"/>
      <c r="W39" s="56">
        <v>0</v>
      </c>
      <c r="X39" s="56"/>
      <c r="Y39" s="56">
        <v>298200780</v>
      </c>
      <c r="Z39" s="56"/>
      <c r="AA39" s="53">
        <v>0</v>
      </c>
      <c r="AB39" s="57"/>
      <c r="AC39" s="58"/>
      <c r="AD39" s="57">
        <v>0</v>
      </c>
      <c r="AE39" s="57"/>
      <c r="AF39" s="57">
        <v>0</v>
      </c>
      <c r="AG39" s="57"/>
      <c r="AH39" s="57">
        <v>0</v>
      </c>
      <c r="AI39" s="57"/>
      <c r="AJ39" s="57">
        <v>0</v>
      </c>
      <c r="AK39" s="57"/>
      <c r="AL39" s="57">
        <v>0</v>
      </c>
      <c r="AM39" s="57"/>
      <c r="AN39" s="57">
        <v>61097126</v>
      </c>
      <c r="AO39" s="57"/>
      <c r="AP39" s="57">
        <v>0</v>
      </c>
      <c r="AQ39" s="48"/>
      <c r="AR39" s="59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>
        <v>0.2049</v>
      </c>
      <c r="BD39" s="60"/>
      <c r="BE39" s="60"/>
      <c r="BF39" s="48"/>
      <c r="BG39" s="48" t="s">
        <v>178</v>
      </c>
    </row>
    <row r="40" spans="1:59">
      <c r="A40" s="48" t="s">
        <v>248</v>
      </c>
      <c r="B40" s="48" t="s">
        <v>249</v>
      </c>
      <c r="C40" s="49" t="s">
        <v>250</v>
      </c>
      <c r="D40" s="50">
        <v>7006</v>
      </c>
      <c r="E40" s="51">
        <v>70006</v>
      </c>
      <c r="F40" s="49" t="s">
        <v>189</v>
      </c>
      <c r="G40" s="52">
        <v>2150706</v>
      </c>
      <c r="H40" s="53">
        <v>493</v>
      </c>
      <c r="I40" s="49" t="s">
        <v>183</v>
      </c>
      <c r="J40" s="54" t="s">
        <v>176</v>
      </c>
      <c r="K40" s="54">
        <v>50</v>
      </c>
      <c r="L40" s="55"/>
      <c r="M40" s="56">
        <v>0</v>
      </c>
      <c r="N40" s="56"/>
      <c r="O40" s="56">
        <v>0</v>
      </c>
      <c r="P40" s="56"/>
      <c r="Q40" s="56">
        <v>0</v>
      </c>
      <c r="R40" s="56"/>
      <c r="S40" s="56">
        <v>0</v>
      </c>
      <c r="T40" s="56"/>
      <c r="U40" s="56">
        <v>0</v>
      </c>
      <c r="V40" s="56"/>
      <c r="W40" s="56">
        <v>0</v>
      </c>
      <c r="X40" s="56"/>
      <c r="Y40" s="56">
        <v>36496148</v>
      </c>
      <c r="Z40" s="56"/>
      <c r="AA40" s="53">
        <v>0</v>
      </c>
      <c r="AB40" s="57"/>
      <c r="AC40" s="58"/>
      <c r="AD40" s="57">
        <v>0</v>
      </c>
      <c r="AE40" s="57"/>
      <c r="AF40" s="57">
        <v>0</v>
      </c>
      <c r="AG40" s="57"/>
      <c r="AH40" s="57">
        <v>0</v>
      </c>
      <c r="AI40" s="57"/>
      <c r="AJ40" s="57">
        <v>0</v>
      </c>
      <c r="AK40" s="57"/>
      <c r="AL40" s="57">
        <v>0</v>
      </c>
      <c r="AM40" s="57"/>
      <c r="AN40" s="57">
        <v>5934378</v>
      </c>
      <c r="AO40" s="57"/>
      <c r="AP40" s="57">
        <v>0</v>
      </c>
      <c r="AQ40" s="48"/>
      <c r="AR40" s="59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>
        <v>0.16259999999999999</v>
      </c>
      <c r="BD40" s="60"/>
      <c r="BE40" s="60"/>
      <c r="BF40" s="48"/>
      <c r="BG40" s="48" t="s">
        <v>178</v>
      </c>
    </row>
    <row r="41" spans="1:59">
      <c r="A41" s="48" t="s">
        <v>251</v>
      </c>
      <c r="B41" s="48" t="s">
        <v>252</v>
      </c>
      <c r="C41" s="49" t="s">
        <v>253</v>
      </c>
      <c r="D41" s="50">
        <v>5015</v>
      </c>
      <c r="E41" s="51">
        <v>50015</v>
      </c>
      <c r="F41" s="49" t="s">
        <v>189</v>
      </c>
      <c r="G41" s="52">
        <v>1780673</v>
      </c>
      <c r="H41" s="53">
        <v>418</v>
      </c>
      <c r="I41" s="49" t="s">
        <v>183</v>
      </c>
      <c r="J41" s="54" t="s">
        <v>176</v>
      </c>
      <c r="K41" s="54">
        <v>6</v>
      </c>
      <c r="L41" s="55"/>
      <c r="M41" s="56">
        <v>0</v>
      </c>
      <c r="N41" s="56"/>
      <c r="O41" s="56">
        <v>0</v>
      </c>
      <c r="P41" s="56"/>
      <c r="Q41" s="56">
        <v>0</v>
      </c>
      <c r="R41" s="56"/>
      <c r="S41" s="56">
        <v>0</v>
      </c>
      <c r="T41" s="56"/>
      <c r="U41" s="56">
        <v>0</v>
      </c>
      <c r="V41" s="56"/>
      <c r="W41" s="56">
        <v>0</v>
      </c>
      <c r="X41" s="56"/>
      <c r="Y41" s="56">
        <v>11321758</v>
      </c>
      <c r="Z41" s="56"/>
      <c r="AA41" s="53">
        <v>0</v>
      </c>
      <c r="AB41" s="57"/>
      <c r="AC41" s="58"/>
      <c r="AD41" s="57">
        <v>0</v>
      </c>
      <c r="AE41" s="57"/>
      <c r="AF41" s="57">
        <v>0</v>
      </c>
      <c r="AG41" s="57"/>
      <c r="AH41" s="57">
        <v>0</v>
      </c>
      <c r="AI41" s="57"/>
      <c r="AJ41" s="57">
        <v>0</v>
      </c>
      <c r="AK41" s="57"/>
      <c r="AL41" s="57">
        <v>0</v>
      </c>
      <c r="AM41" s="57"/>
      <c r="AN41" s="57">
        <v>625941</v>
      </c>
      <c r="AO41" s="57"/>
      <c r="AP41" s="57">
        <v>0</v>
      </c>
      <c r="AQ41" s="48"/>
      <c r="AR41" s="59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>
        <v>5.5300000000000002E-2</v>
      </c>
      <c r="BD41" s="60"/>
      <c r="BE41" s="60"/>
      <c r="BF41" s="48"/>
      <c r="BG41" s="48" t="s">
        <v>178</v>
      </c>
    </row>
    <row r="42" spans="1:59">
      <c r="A42" s="48" t="s">
        <v>251</v>
      </c>
      <c r="B42" s="48" t="s">
        <v>252</v>
      </c>
      <c r="C42" s="49" t="s">
        <v>253</v>
      </c>
      <c r="D42" s="50">
        <v>5015</v>
      </c>
      <c r="E42" s="51">
        <v>50015</v>
      </c>
      <c r="F42" s="49" t="s">
        <v>189</v>
      </c>
      <c r="G42" s="52">
        <v>1780673</v>
      </c>
      <c r="H42" s="53">
        <v>418</v>
      </c>
      <c r="I42" s="49" t="s">
        <v>175</v>
      </c>
      <c r="J42" s="54" t="s">
        <v>176</v>
      </c>
      <c r="K42" s="54">
        <v>16</v>
      </c>
      <c r="L42" s="55"/>
      <c r="M42" s="56">
        <v>0</v>
      </c>
      <c r="N42" s="56"/>
      <c r="O42" s="56">
        <v>0</v>
      </c>
      <c r="P42" s="56"/>
      <c r="Q42" s="56">
        <v>0</v>
      </c>
      <c r="R42" s="56"/>
      <c r="S42" s="56">
        <v>0</v>
      </c>
      <c r="T42" s="56"/>
      <c r="U42" s="56">
        <v>0</v>
      </c>
      <c r="V42" s="56"/>
      <c r="W42" s="56">
        <v>0</v>
      </c>
      <c r="X42" s="56"/>
      <c r="Y42" s="56">
        <v>20768378</v>
      </c>
      <c r="Z42" s="56"/>
      <c r="AA42" s="53">
        <v>0</v>
      </c>
      <c r="AB42" s="57"/>
      <c r="AC42" s="58"/>
      <c r="AD42" s="57">
        <v>0</v>
      </c>
      <c r="AE42" s="57"/>
      <c r="AF42" s="57">
        <v>0</v>
      </c>
      <c r="AG42" s="57"/>
      <c r="AH42" s="57">
        <v>0</v>
      </c>
      <c r="AI42" s="57"/>
      <c r="AJ42" s="57">
        <v>0</v>
      </c>
      <c r="AK42" s="57"/>
      <c r="AL42" s="57">
        <v>0</v>
      </c>
      <c r="AM42" s="57"/>
      <c r="AN42" s="57">
        <v>2295631</v>
      </c>
      <c r="AO42" s="57"/>
      <c r="AP42" s="57">
        <v>0</v>
      </c>
      <c r="AQ42" s="48"/>
      <c r="AR42" s="59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>
        <v>0.1105</v>
      </c>
      <c r="BD42" s="60"/>
      <c r="BE42" s="60"/>
      <c r="BF42" s="48"/>
      <c r="BG42" s="48" t="s">
        <v>178</v>
      </c>
    </row>
    <row r="43" spans="1:59">
      <c r="A43" s="48" t="s">
        <v>254</v>
      </c>
      <c r="B43" s="48" t="s">
        <v>255</v>
      </c>
      <c r="C43" s="49" t="s">
        <v>256</v>
      </c>
      <c r="D43" s="50">
        <v>3083</v>
      </c>
      <c r="E43" s="51">
        <v>30083</v>
      </c>
      <c r="F43" s="49" t="s">
        <v>189</v>
      </c>
      <c r="G43" s="52">
        <v>1439666</v>
      </c>
      <c r="H43" s="53">
        <v>417</v>
      </c>
      <c r="I43" s="49" t="s">
        <v>183</v>
      </c>
      <c r="J43" s="54" t="s">
        <v>176</v>
      </c>
      <c r="K43" s="54">
        <v>6</v>
      </c>
      <c r="L43" s="55"/>
      <c r="M43" s="56">
        <v>0</v>
      </c>
      <c r="N43" s="56"/>
      <c r="O43" s="56">
        <v>0</v>
      </c>
      <c r="P43" s="56"/>
      <c r="Q43" s="56">
        <v>0</v>
      </c>
      <c r="R43" s="56"/>
      <c r="S43" s="56">
        <v>0</v>
      </c>
      <c r="T43" s="56"/>
      <c r="U43" s="56">
        <v>0</v>
      </c>
      <c r="V43" s="56"/>
      <c r="W43" s="56">
        <v>0</v>
      </c>
      <c r="X43" s="56"/>
      <c r="Y43" s="56">
        <v>3318000</v>
      </c>
      <c r="Z43" s="56"/>
      <c r="AA43" s="53">
        <v>0</v>
      </c>
      <c r="AB43" s="57"/>
      <c r="AC43" s="58"/>
      <c r="AD43" s="57">
        <v>0</v>
      </c>
      <c r="AE43" s="57"/>
      <c r="AF43" s="57">
        <v>0</v>
      </c>
      <c r="AG43" s="57"/>
      <c r="AH43" s="57">
        <v>0</v>
      </c>
      <c r="AI43" s="57"/>
      <c r="AJ43" s="57">
        <v>0</v>
      </c>
      <c r="AK43" s="57"/>
      <c r="AL43" s="57">
        <v>0</v>
      </c>
      <c r="AM43" s="57"/>
      <c r="AN43" s="57">
        <v>345837</v>
      </c>
      <c r="AO43" s="57"/>
      <c r="AP43" s="57">
        <v>0</v>
      </c>
      <c r="AQ43" s="48"/>
      <c r="AR43" s="59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>
        <v>0.1042</v>
      </c>
      <c r="BD43" s="60"/>
      <c r="BE43" s="60"/>
      <c r="BF43" s="48"/>
      <c r="BG43" s="48" t="s">
        <v>178</v>
      </c>
    </row>
    <row r="44" spans="1:59">
      <c r="A44" s="48" t="s">
        <v>257</v>
      </c>
      <c r="B44" s="48" t="s">
        <v>258</v>
      </c>
      <c r="C44" s="49" t="s">
        <v>259</v>
      </c>
      <c r="D44" s="50">
        <v>4008</v>
      </c>
      <c r="E44" s="51">
        <v>40008</v>
      </c>
      <c r="F44" s="49" t="s">
        <v>215</v>
      </c>
      <c r="G44" s="52">
        <v>1249442</v>
      </c>
      <c r="H44" s="53">
        <v>409</v>
      </c>
      <c r="I44" s="49" t="s">
        <v>183</v>
      </c>
      <c r="J44" s="54" t="s">
        <v>176</v>
      </c>
      <c r="K44" s="54">
        <v>36</v>
      </c>
      <c r="L44" s="55"/>
      <c r="M44" s="56">
        <v>0</v>
      </c>
      <c r="N44" s="56"/>
      <c r="O44" s="56">
        <v>0</v>
      </c>
      <c r="P44" s="56"/>
      <c r="Q44" s="56">
        <v>0</v>
      </c>
      <c r="R44" s="56"/>
      <c r="S44" s="56">
        <v>0</v>
      </c>
      <c r="T44" s="56"/>
      <c r="U44" s="56">
        <v>0</v>
      </c>
      <c r="V44" s="56"/>
      <c r="W44" s="56">
        <v>0</v>
      </c>
      <c r="X44" s="56"/>
      <c r="Y44" s="56">
        <v>16786660</v>
      </c>
      <c r="Z44" s="56"/>
      <c r="AA44" s="53">
        <v>0</v>
      </c>
      <c r="AB44" s="57"/>
      <c r="AC44" s="58"/>
      <c r="AD44" s="57">
        <v>0</v>
      </c>
      <c r="AE44" s="57"/>
      <c r="AF44" s="57">
        <v>0</v>
      </c>
      <c r="AG44" s="57"/>
      <c r="AH44" s="57">
        <v>0</v>
      </c>
      <c r="AI44" s="57"/>
      <c r="AJ44" s="57">
        <v>0</v>
      </c>
      <c r="AK44" s="57"/>
      <c r="AL44" s="57">
        <v>0</v>
      </c>
      <c r="AM44" s="57"/>
      <c r="AN44" s="57">
        <v>2267804</v>
      </c>
      <c r="AO44" s="57"/>
      <c r="AP44" s="57">
        <v>0</v>
      </c>
      <c r="AQ44" s="48"/>
      <c r="AR44" s="59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>
        <v>0.1351</v>
      </c>
      <c r="BD44" s="60"/>
      <c r="BE44" s="60"/>
      <c r="BF44" s="48"/>
      <c r="BG44" s="48" t="s">
        <v>178</v>
      </c>
    </row>
    <row r="45" spans="1:59">
      <c r="A45" s="48" t="s">
        <v>260</v>
      </c>
      <c r="B45" s="48" t="s">
        <v>261</v>
      </c>
      <c r="C45" s="49" t="s">
        <v>262</v>
      </c>
      <c r="D45" s="50">
        <v>40</v>
      </c>
      <c r="E45" s="51">
        <v>40</v>
      </c>
      <c r="F45" s="49" t="s">
        <v>189</v>
      </c>
      <c r="G45" s="52">
        <v>3059393</v>
      </c>
      <c r="H45" s="53">
        <v>381</v>
      </c>
      <c r="I45" s="49" t="s">
        <v>185</v>
      </c>
      <c r="J45" s="54" t="s">
        <v>184</v>
      </c>
      <c r="K45" s="54">
        <v>70</v>
      </c>
      <c r="L45" s="55"/>
      <c r="M45" s="56">
        <v>625305</v>
      </c>
      <c r="N45" s="56"/>
      <c r="O45" s="56">
        <v>0</v>
      </c>
      <c r="P45" s="56"/>
      <c r="Q45" s="56">
        <v>0</v>
      </c>
      <c r="R45" s="56"/>
      <c r="S45" s="56">
        <v>0</v>
      </c>
      <c r="T45" s="56"/>
      <c r="U45" s="56">
        <v>0</v>
      </c>
      <c r="V45" s="56"/>
      <c r="W45" s="56">
        <v>0</v>
      </c>
      <c r="X45" s="56"/>
      <c r="Y45" s="56">
        <v>0</v>
      </c>
      <c r="Z45" s="56"/>
      <c r="AA45" s="53">
        <v>0</v>
      </c>
      <c r="AB45" s="57"/>
      <c r="AC45" s="58"/>
      <c r="AD45" s="57">
        <v>335545</v>
      </c>
      <c r="AE45" s="57"/>
      <c r="AF45" s="57">
        <v>0</v>
      </c>
      <c r="AG45" s="57"/>
      <c r="AH45" s="57">
        <v>0</v>
      </c>
      <c r="AI45" s="57"/>
      <c r="AJ45" s="57">
        <v>0</v>
      </c>
      <c r="AK45" s="57"/>
      <c r="AL45" s="57">
        <v>0</v>
      </c>
      <c r="AM45" s="57"/>
      <c r="AN45" s="57">
        <v>0</v>
      </c>
      <c r="AO45" s="57"/>
      <c r="AP45" s="57">
        <v>0</v>
      </c>
      <c r="AQ45" s="48"/>
      <c r="AR45" s="59"/>
      <c r="AS45" s="60">
        <v>0.53659999999999997</v>
      </c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48"/>
      <c r="BG45" s="48" t="s">
        <v>178</v>
      </c>
    </row>
    <row r="46" spans="1:59">
      <c r="A46" s="48" t="s">
        <v>260</v>
      </c>
      <c r="B46" s="48" t="s">
        <v>261</v>
      </c>
      <c r="C46" s="49" t="s">
        <v>262</v>
      </c>
      <c r="D46" s="50">
        <v>40</v>
      </c>
      <c r="E46" s="51">
        <v>40</v>
      </c>
      <c r="F46" s="49" t="s">
        <v>189</v>
      </c>
      <c r="G46" s="52">
        <v>3059393</v>
      </c>
      <c r="H46" s="53">
        <v>381</v>
      </c>
      <c r="I46" s="49" t="s">
        <v>183</v>
      </c>
      <c r="J46" s="54" t="s">
        <v>176</v>
      </c>
      <c r="K46" s="54">
        <v>48</v>
      </c>
      <c r="L46" s="55"/>
      <c r="M46" s="56">
        <v>0</v>
      </c>
      <c r="N46" s="56"/>
      <c r="O46" s="56">
        <v>0</v>
      </c>
      <c r="P46" s="56"/>
      <c r="Q46" s="56">
        <v>0</v>
      </c>
      <c r="R46" s="56"/>
      <c r="S46" s="56">
        <v>0</v>
      </c>
      <c r="T46" s="56"/>
      <c r="U46" s="56">
        <v>0</v>
      </c>
      <c r="V46" s="56"/>
      <c r="W46" s="56">
        <v>0</v>
      </c>
      <c r="X46" s="56"/>
      <c r="Y46" s="56">
        <v>20355203</v>
      </c>
      <c r="Z46" s="56"/>
      <c r="AA46" s="53">
        <v>0</v>
      </c>
      <c r="AB46" s="57"/>
      <c r="AC46" s="58"/>
      <c r="AD46" s="57">
        <v>0</v>
      </c>
      <c r="AE46" s="57"/>
      <c r="AF46" s="57">
        <v>0</v>
      </c>
      <c r="AG46" s="57"/>
      <c r="AH46" s="57">
        <v>0</v>
      </c>
      <c r="AI46" s="57"/>
      <c r="AJ46" s="57">
        <v>0</v>
      </c>
      <c r="AK46" s="57"/>
      <c r="AL46" s="57">
        <v>0</v>
      </c>
      <c r="AM46" s="57"/>
      <c r="AN46" s="57">
        <v>4232555</v>
      </c>
      <c r="AO46" s="57"/>
      <c r="AP46" s="57">
        <v>0</v>
      </c>
      <c r="AQ46" s="48"/>
      <c r="AR46" s="59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>
        <v>0.2079</v>
      </c>
      <c r="BD46" s="60"/>
      <c r="BE46" s="60"/>
      <c r="BF46" s="48"/>
      <c r="BG46" s="48" t="s">
        <v>178</v>
      </c>
    </row>
    <row r="47" spans="1:59">
      <c r="A47" s="48" t="s">
        <v>263</v>
      </c>
      <c r="B47" s="48" t="s">
        <v>264</v>
      </c>
      <c r="C47" s="49" t="s">
        <v>172</v>
      </c>
      <c r="D47" s="50">
        <v>2004</v>
      </c>
      <c r="E47" s="51">
        <v>20004</v>
      </c>
      <c r="F47" s="49" t="s">
        <v>189</v>
      </c>
      <c r="G47" s="52">
        <v>935906</v>
      </c>
      <c r="H47" s="53">
        <v>359</v>
      </c>
      <c r="I47" s="49" t="s">
        <v>183</v>
      </c>
      <c r="J47" s="54" t="s">
        <v>176</v>
      </c>
      <c r="K47" s="54">
        <v>23</v>
      </c>
      <c r="L47" s="55"/>
      <c r="M47" s="56">
        <v>0</v>
      </c>
      <c r="N47" s="56"/>
      <c r="O47" s="56">
        <v>0</v>
      </c>
      <c r="P47" s="56"/>
      <c r="Q47" s="56">
        <v>0</v>
      </c>
      <c r="R47" s="56"/>
      <c r="S47" s="56">
        <v>0</v>
      </c>
      <c r="T47" s="56"/>
      <c r="U47" s="56">
        <v>0</v>
      </c>
      <c r="V47" s="56"/>
      <c r="W47" s="56">
        <v>0</v>
      </c>
      <c r="X47" s="56"/>
      <c r="Y47" s="56">
        <v>7920559</v>
      </c>
      <c r="Z47" s="56"/>
      <c r="AA47" s="53">
        <v>0</v>
      </c>
      <c r="AB47" s="57"/>
      <c r="AC47" s="58"/>
      <c r="AD47" s="57">
        <v>0</v>
      </c>
      <c r="AE47" s="57"/>
      <c r="AF47" s="57">
        <v>0</v>
      </c>
      <c r="AG47" s="57"/>
      <c r="AH47" s="57">
        <v>0</v>
      </c>
      <c r="AI47" s="57"/>
      <c r="AJ47" s="57">
        <v>0</v>
      </c>
      <c r="AK47" s="57"/>
      <c r="AL47" s="57">
        <v>0</v>
      </c>
      <c r="AM47" s="57"/>
      <c r="AN47" s="57">
        <v>990450</v>
      </c>
      <c r="AO47" s="57"/>
      <c r="AP47" s="57">
        <v>0</v>
      </c>
      <c r="AQ47" s="48"/>
      <c r="AR47" s="59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>
        <v>0.125</v>
      </c>
      <c r="BD47" s="60"/>
      <c r="BE47" s="60"/>
      <c r="BF47" s="48"/>
      <c r="BG47" s="48" t="s">
        <v>178</v>
      </c>
    </row>
    <row r="48" spans="1:59">
      <c r="A48" s="48" t="s">
        <v>265</v>
      </c>
      <c r="B48" s="48" t="s">
        <v>266</v>
      </c>
      <c r="C48" s="49" t="s">
        <v>188</v>
      </c>
      <c r="D48" s="50">
        <v>9019</v>
      </c>
      <c r="E48" s="51">
        <v>90019</v>
      </c>
      <c r="F48" s="49" t="s">
        <v>189</v>
      </c>
      <c r="G48" s="52">
        <v>1723634</v>
      </c>
      <c r="H48" s="53">
        <v>331</v>
      </c>
      <c r="I48" s="49" t="s">
        <v>183</v>
      </c>
      <c r="J48" s="54" t="s">
        <v>176</v>
      </c>
      <c r="K48" s="54">
        <v>69</v>
      </c>
      <c r="L48" s="55"/>
      <c r="M48" s="56">
        <v>0</v>
      </c>
      <c r="N48" s="56"/>
      <c r="O48" s="56">
        <v>0</v>
      </c>
      <c r="P48" s="56"/>
      <c r="Q48" s="56">
        <v>0</v>
      </c>
      <c r="R48" s="56"/>
      <c r="S48" s="56">
        <v>0</v>
      </c>
      <c r="T48" s="56"/>
      <c r="U48" s="56">
        <v>0</v>
      </c>
      <c r="V48" s="56"/>
      <c r="W48" s="56">
        <v>0</v>
      </c>
      <c r="X48" s="56"/>
      <c r="Y48" s="56">
        <v>30089655</v>
      </c>
      <c r="Z48" s="56"/>
      <c r="AA48" s="53">
        <v>0</v>
      </c>
      <c r="AB48" s="57"/>
      <c r="AC48" s="58"/>
      <c r="AD48" s="57">
        <v>0</v>
      </c>
      <c r="AE48" s="57"/>
      <c r="AF48" s="57">
        <v>0</v>
      </c>
      <c r="AG48" s="57"/>
      <c r="AH48" s="57">
        <v>0</v>
      </c>
      <c r="AI48" s="57"/>
      <c r="AJ48" s="57">
        <v>0</v>
      </c>
      <c r="AK48" s="57"/>
      <c r="AL48" s="57">
        <v>0</v>
      </c>
      <c r="AM48" s="57"/>
      <c r="AN48" s="57">
        <v>3768892</v>
      </c>
      <c r="AO48" s="57"/>
      <c r="AP48" s="57">
        <v>0</v>
      </c>
      <c r="AQ48" s="48"/>
      <c r="AR48" s="59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>
        <v>0.12529999999999999</v>
      </c>
      <c r="BD48" s="60"/>
      <c r="BE48" s="60"/>
      <c r="BF48" s="48"/>
      <c r="BG48" s="48" t="s">
        <v>178</v>
      </c>
    </row>
    <row r="49" spans="1:59">
      <c r="A49" s="48" t="s">
        <v>267</v>
      </c>
      <c r="B49" s="48" t="s">
        <v>268</v>
      </c>
      <c r="C49" s="49" t="s">
        <v>207</v>
      </c>
      <c r="D49" s="50">
        <v>6007</v>
      </c>
      <c r="E49" s="51">
        <v>60007</v>
      </c>
      <c r="F49" s="49" t="s">
        <v>189</v>
      </c>
      <c r="G49" s="52">
        <v>5121892</v>
      </c>
      <c r="H49" s="53">
        <v>312</v>
      </c>
      <c r="I49" s="49" t="s">
        <v>185</v>
      </c>
      <c r="J49" s="54" t="s">
        <v>184</v>
      </c>
      <c r="K49" s="54">
        <v>20</v>
      </c>
      <c r="L49" s="55"/>
      <c r="M49" s="56">
        <v>442412</v>
      </c>
      <c r="N49" s="56"/>
      <c r="O49" s="56">
        <v>0</v>
      </c>
      <c r="P49" s="56"/>
      <c r="Q49" s="56">
        <v>0</v>
      </c>
      <c r="R49" s="56"/>
      <c r="S49" s="56">
        <v>0</v>
      </c>
      <c r="T49" s="56"/>
      <c r="U49" s="56">
        <v>0</v>
      </c>
      <c r="V49" s="56"/>
      <c r="W49" s="56">
        <v>0</v>
      </c>
      <c r="X49" s="56"/>
      <c r="Y49" s="56">
        <v>0</v>
      </c>
      <c r="Z49" s="56"/>
      <c r="AA49" s="53">
        <v>0</v>
      </c>
      <c r="AB49" s="57"/>
      <c r="AC49" s="58"/>
      <c r="AD49" s="57">
        <v>2349673</v>
      </c>
      <c r="AE49" s="57"/>
      <c r="AF49" s="57">
        <v>0</v>
      </c>
      <c r="AG49" s="57"/>
      <c r="AH49" s="57">
        <v>0</v>
      </c>
      <c r="AI49" s="57"/>
      <c r="AJ49" s="57">
        <v>0</v>
      </c>
      <c r="AK49" s="57"/>
      <c r="AL49" s="57">
        <v>0</v>
      </c>
      <c r="AM49" s="57"/>
      <c r="AN49" s="57">
        <v>0</v>
      </c>
      <c r="AO49" s="57"/>
      <c r="AP49" s="57">
        <v>0</v>
      </c>
      <c r="AQ49" s="48"/>
      <c r="AR49" s="59"/>
      <c r="AS49" s="60">
        <v>5.3110999999999997</v>
      </c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48"/>
      <c r="BG49" s="48" t="s">
        <v>178</v>
      </c>
    </row>
    <row r="50" spans="1:59">
      <c r="A50" s="48" t="s">
        <v>269</v>
      </c>
      <c r="B50" s="48" t="s">
        <v>220</v>
      </c>
      <c r="C50" s="49" t="s">
        <v>181</v>
      </c>
      <c r="D50" s="50">
        <v>2098</v>
      </c>
      <c r="E50" s="51">
        <v>20098</v>
      </c>
      <c r="F50" s="49" t="s">
        <v>189</v>
      </c>
      <c r="G50" s="52">
        <v>18351295</v>
      </c>
      <c r="H50" s="53">
        <v>310</v>
      </c>
      <c r="I50" s="49" t="s">
        <v>175</v>
      </c>
      <c r="J50" s="54" t="s">
        <v>176</v>
      </c>
      <c r="K50" s="54">
        <v>304</v>
      </c>
      <c r="L50" s="55"/>
      <c r="M50" s="56">
        <v>0</v>
      </c>
      <c r="N50" s="56"/>
      <c r="O50" s="56">
        <v>0</v>
      </c>
      <c r="P50" s="56"/>
      <c r="Q50" s="56">
        <v>0</v>
      </c>
      <c r="R50" s="56"/>
      <c r="S50" s="56">
        <v>0</v>
      </c>
      <c r="T50" s="56"/>
      <c r="U50" s="56">
        <v>0</v>
      </c>
      <c r="V50" s="56"/>
      <c r="W50" s="56">
        <v>0</v>
      </c>
      <c r="X50" s="56"/>
      <c r="Y50" s="56">
        <v>93567629</v>
      </c>
      <c r="Z50" s="56"/>
      <c r="AA50" s="53">
        <v>0</v>
      </c>
      <c r="AB50" s="57"/>
      <c r="AC50" s="58"/>
      <c r="AD50" s="57">
        <v>0</v>
      </c>
      <c r="AE50" s="57"/>
      <c r="AF50" s="57">
        <v>0</v>
      </c>
      <c r="AG50" s="57"/>
      <c r="AH50" s="57">
        <v>0</v>
      </c>
      <c r="AI50" s="57"/>
      <c r="AJ50" s="57">
        <v>0</v>
      </c>
      <c r="AK50" s="57"/>
      <c r="AL50" s="57">
        <v>0</v>
      </c>
      <c r="AM50" s="57"/>
      <c r="AN50" s="57">
        <v>13256385</v>
      </c>
      <c r="AO50" s="57"/>
      <c r="AP50" s="57">
        <v>0</v>
      </c>
      <c r="AQ50" s="48"/>
      <c r="AR50" s="59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>
        <v>0.14169999999999999</v>
      </c>
      <c r="BD50" s="60"/>
      <c r="BE50" s="60"/>
      <c r="BF50" s="48"/>
      <c r="BG50" s="48" t="s">
        <v>178</v>
      </c>
    </row>
    <row r="51" spans="1:59">
      <c r="A51" s="48" t="s">
        <v>270</v>
      </c>
      <c r="B51" s="48" t="s">
        <v>271</v>
      </c>
      <c r="C51" s="49" t="s">
        <v>188</v>
      </c>
      <c r="D51" s="50">
        <v>9030</v>
      </c>
      <c r="E51" s="51">
        <v>90030</v>
      </c>
      <c r="F51" s="49" t="s">
        <v>189</v>
      </c>
      <c r="G51" s="52">
        <v>2956746</v>
      </c>
      <c r="H51" s="53">
        <v>205</v>
      </c>
      <c r="I51" s="49" t="s">
        <v>185</v>
      </c>
      <c r="J51" s="54" t="s">
        <v>184</v>
      </c>
      <c r="K51" s="54">
        <v>24</v>
      </c>
      <c r="L51" s="55"/>
      <c r="M51" s="56">
        <v>766773</v>
      </c>
      <c r="N51" s="56"/>
      <c r="O51" s="56">
        <v>0</v>
      </c>
      <c r="P51" s="56"/>
      <c r="Q51" s="56">
        <v>0</v>
      </c>
      <c r="R51" s="56"/>
      <c r="S51" s="56">
        <v>0</v>
      </c>
      <c r="T51" s="56"/>
      <c r="U51" s="56">
        <v>0</v>
      </c>
      <c r="V51" s="56"/>
      <c r="W51" s="56">
        <v>0</v>
      </c>
      <c r="X51" s="56"/>
      <c r="Y51" s="56">
        <v>0</v>
      </c>
      <c r="Z51" s="56"/>
      <c r="AA51" s="53">
        <v>0</v>
      </c>
      <c r="AB51" s="57"/>
      <c r="AC51" s="58"/>
      <c r="AD51" s="57">
        <v>253519</v>
      </c>
      <c r="AE51" s="57"/>
      <c r="AF51" s="57">
        <v>0</v>
      </c>
      <c r="AG51" s="57"/>
      <c r="AH51" s="57">
        <v>0</v>
      </c>
      <c r="AI51" s="57"/>
      <c r="AJ51" s="57">
        <v>0</v>
      </c>
      <c r="AK51" s="57"/>
      <c r="AL51" s="57">
        <v>0</v>
      </c>
      <c r="AM51" s="57"/>
      <c r="AN51" s="57">
        <v>0</v>
      </c>
      <c r="AO51" s="57"/>
      <c r="AP51" s="57">
        <v>0</v>
      </c>
      <c r="AQ51" s="48"/>
      <c r="AR51" s="59"/>
      <c r="AS51" s="60">
        <v>0.3306</v>
      </c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48"/>
      <c r="BG51" s="48" t="s">
        <v>178</v>
      </c>
    </row>
    <row r="52" spans="1:59">
      <c r="A52" s="48" t="s">
        <v>272</v>
      </c>
      <c r="B52" s="48" t="s">
        <v>187</v>
      </c>
      <c r="C52" s="49" t="s">
        <v>188</v>
      </c>
      <c r="D52" s="50">
        <v>9151</v>
      </c>
      <c r="E52" s="51">
        <v>90151</v>
      </c>
      <c r="F52" s="49" t="s">
        <v>189</v>
      </c>
      <c r="G52" s="52">
        <v>12150996</v>
      </c>
      <c r="H52" s="53">
        <v>195</v>
      </c>
      <c r="I52" s="49" t="s">
        <v>185</v>
      </c>
      <c r="J52" s="54" t="s">
        <v>184</v>
      </c>
      <c r="K52" s="54">
        <v>195</v>
      </c>
      <c r="L52" s="55"/>
      <c r="M52" s="56">
        <v>8293151</v>
      </c>
      <c r="N52" s="56"/>
      <c r="O52" s="56">
        <v>0</v>
      </c>
      <c r="P52" s="56"/>
      <c r="Q52" s="56">
        <v>0</v>
      </c>
      <c r="R52" s="56"/>
      <c r="S52" s="56">
        <v>0</v>
      </c>
      <c r="T52" s="56"/>
      <c r="U52" s="56">
        <v>0</v>
      </c>
      <c r="V52" s="56"/>
      <c r="W52" s="56">
        <v>0</v>
      </c>
      <c r="X52" s="56"/>
      <c r="Y52" s="56">
        <v>0</v>
      </c>
      <c r="Z52" s="56"/>
      <c r="AA52" s="53">
        <v>0</v>
      </c>
      <c r="AB52" s="57"/>
      <c r="AC52" s="58"/>
      <c r="AD52" s="57">
        <v>2539026</v>
      </c>
      <c r="AE52" s="57"/>
      <c r="AF52" s="57">
        <v>0</v>
      </c>
      <c r="AG52" s="57"/>
      <c r="AH52" s="57">
        <v>0</v>
      </c>
      <c r="AI52" s="57"/>
      <c r="AJ52" s="57">
        <v>0</v>
      </c>
      <c r="AK52" s="57"/>
      <c r="AL52" s="57">
        <v>0</v>
      </c>
      <c r="AM52" s="57"/>
      <c r="AN52" s="57">
        <v>0</v>
      </c>
      <c r="AO52" s="57"/>
      <c r="AP52" s="57">
        <v>0</v>
      </c>
      <c r="AQ52" s="48"/>
      <c r="AR52" s="59"/>
      <c r="AS52" s="60">
        <v>0.30620000000000003</v>
      </c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48"/>
      <c r="BG52" s="48" t="s">
        <v>178</v>
      </c>
    </row>
    <row r="53" spans="1:59">
      <c r="A53" s="48" t="s">
        <v>273</v>
      </c>
      <c r="B53" s="48" t="s">
        <v>274</v>
      </c>
      <c r="C53" s="49" t="s">
        <v>188</v>
      </c>
      <c r="D53" s="50">
        <v>9134</v>
      </c>
      <c r="E53" s="51">
        <v>90134</v>
      </c>
      <c r="F53" s="49" t="s">
        <v>189</v>
      </c>
      <c r="G53" s="52">
        <v>3281212</v>
      </c>
      <c r="H53" s="53">
        <v>141</v>
      </c>
      <c r="I53" s="49" t="s">
        <v>185</v>
      </c>
      <c r="J53" s="54" t="s">
        <v>184</v>
      </c>
      <c r="K53" s="54">
        <v>111</v>
      </c>
      <c r="L53" s="55"/>
      <c r="M53" s="56">
        <v>3805923</v>
      </c>
      <c r="N53" s="56"/>
      <c r="O53" s="56">
        <v>0</v>
      </c>
      <c r="P53" s="56"/>
      <c r="Q53" s="56">
        <v>0</v>
      </c>
      <c r="R53" s="56"/>
      <c r="S53" s="56">
        <v>0</v>
      </c>
      <c r="T53" s="56"/>
      <c r="U53" s="56">
        <v>0</v>
      </c>
      <c r="V53" s="56"/>
      <c r="W53" s="56">
        <v>0</v>
      </c>
      <c r="X53" s="56"/>
      <c r="Y53" s="56">
        <v>0</v>
      </c>
      <c r="Z53" s="56"/>
      <c r="AA53" s="53">
        <v>0</v>
      </c>
      <c r="AB53" s="57"/>
      <c r="AC53" s="58"/>
      <c r="AD53" s="57">
        <v>1179829</v>
      </c>
      <c r="AE53" s="57"/>
      <c r="AF53" s="57">
        <v>0</v>
      </c>
      <c r="AG53" s="57"/>
      <c r="AH53" s="57">
        <v>0</v>
      </c>
      <c r="AI53" s="57"/>
      <c r="AJ53" s="57">
        <v>0</v>
      </c>
      <c r="AK53" s="57"/>
      <c r="AL53" s="57">
        <v>0</v>
      </c>
      <c r="AM53" s="57"/>
      <c r="AN53" s="57">
        <v>0</v>
      </c>
      <c r="AO53" s="57"/>
      <c r="AP53" s="57">
        <v>0</v>
      </c>
      <c r="AQ53" s="48"/>
      <c r="AR53" s="59"/>
      <c r="AS53" s="60">
        <v>0.31</v>
      </c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48"/>
      <c r="BG53" s="48" t="s">
        <v>178</v>
      </c>
    </row>
    <row r="54" spans="1:59">
      <c r="A54" s="48" t="s">
        <v>275</v>
      </c>
      <c r="B54" s="48" t="s">
        <v>276</v>
      </c>
      <c r="C54" s="49" t="s">
        <v>256</v>
      </c>
      <c r="D54" s="50">
        <v>3073</v>
      </c>
      <c r="E54" s="51">
        <v>30073</v>
      </c>
      <c r="F54" s="49" t="s">
        <v>189</v>
      </c>
      <c r="G54" s="52">
        <v>4586770</v>
      </c>
      <c r="H54" s="53">
        <v>99</v>
      </c>
      <c r="I54" s="49" t="s">
        <v>185</v>
      </c>
      <c r="J54" s="54" t="s">
        <v>184</v>
      </c>
      <c r="K54" s="54">
        <v>99</v>
      </c>
      <c r="L54" s="55"/>
      <c r="M54" s="56">
        <v>1430638</v>
      </c>
      <c r="N54" s="56"/>
      <c r="O54" s="56">
        <v>0</v>
      </c>
      <c r="P54" s="56"/>
      <c r="Q54" s="56">
        <v>0</v>
      </c>
      <c r="R54" s="56"/>
      <c r="S54" s="56">
        <v>0</v>
      </c>
      <c r="T54" s="56"/>
      <c r="U54" s="56">
        <v>0</v>
      </c>
      <c r="V54" s="56"/>
      <c r="W54" s="56">
        <v>0</v>
      </c>
      <c r="X54" s="56"/>
      <c r="Y54" s="56">
        <v>0</v>
      </c>
      <c r="Z54" s="56"/>
      <c r="AA54" s="53">
        <v>0</v>
      </c>
      <c r="AB54" s="57"/>
      <c r="AC54" s="58"/>
      <c r="AD54" s="57">
        <v>333956</v>
      </c>
      <c r="AE54" s="57"/>
      <c r="AF54" s="57">
        <v>0</v>
      </c>
      <c r="AG54" s="57"/>
      <c r="AH54" s="57">
        <v>0</v>
      </c>
      <c r="AI54" s="57"/>
      <c r="AJ54" s="57">
        <v>0</v>
      </c>
      <c r="AK54" s="57"/>
      <c r="AL54" s="57">
        <v>0</v>
      </c>
      <c r="AM54" s="57"/>
      <c r="AN54" s="57">
        <v>0</v>
      </c>
      <c r="AO54" s="57"/>
      <c r="AP54" s="57">
        <v>0</v>
      </c>
      <c r="AQ54" s="48"/>
      <c r="AR54" s="59"/>
      <c r="AS54" s="60">
        <v>0.2334</v>
      </c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48"/>
      <c r="BG54" s="48" t="s">
        <v>178</v>
      </c>
    </row>
    <row r="55" spans="1:59">
      <c r="A55" s="48" t="s">
        <v>277</v>
      </c>
      <c r="B55" s="48" t="s">
        <v>278</v>
      </c>
      <c r="C55" s="49" t="s">
        <v>181</v>
      </c>
      <c r="D55" s="50">
        <v>2075</v>
      </c>
      <c r="E55" s="51">
        <v>20075</v>
      </c>
      <c r="F55" s="49" t="s">
        <v>189</v>
      </c>
      <c r="G55" s="52">
        <v>5441567</v>
      </c>
      <c r="H55" s="53">
        <v>78</v>
      </c>
      <c r="I55" s="49" t="s">
        <v>175</v>
      </c>
      <c r="J55" s="54" t="s">
        <v>176</v>
      </c>
      <c r="K55" s="54">
        <v>78</v>
      </c>
      <c r="L55" s="55"/>
      <c r="M55" s="56">
        <v>0</v>
      </c>
      <c r="N55" s="56"/>
      <c r="O55" s="56">
        <v>0</v>
      </c>
      <c r="P55" s="56"/>
      <c r="Q55" s="56">
        <v>0</v>
      </c>
      <c r="R55" s="56"/>
      <c r="S55" s="56">
        <v>0</v>
      </c>
      <c r="T55" s="56"/>
      <c r="U55" s="56">
        <v>0</v>
      </c>
      <c r="V55" s="56"/>
      <c r="W55" s="56">
        <v>0</v>
      </c>
      <c r="X55" s="56"/>
      <c r="Y55" s="56">
        <v>32179173</v>
      </c>
      <c r="Z55" s="56"/>
      <c r="AA55" s="53">
        <v>0</v>
      </c>
      <c r="AB55" s="57"/>
      <c r="AC55" s="58"/>
      <c r="AD55" s="57">
        <v>0</v>
      </c>
      <c r="AE55" s="57"/>
      <c r="AF55" s="57">
        <v>0</v>
      </c>
      <c r="AG55" s="57"/>
      <c r="AH55" s="57">
        <v>0</v>
      </c>
      <c r="AI55" s="57"/>
      <c r="AJ55" s="57">
        <v>0</v>
      </c>
      <c r="AK55" s="57"/>
      <c r="AL55" s="57">
        <v>0</v>
      </c>
      <c r="AM55" s="57"/>
      <c r="AN55" s="57">
        <v>4661254</v>
      </c>
      <c r="AO55" s="57"/>
      <c r="AP55" s="57">
        <v>0</v>
      </c>
      <c r="AQ55" s="48"/>
      <c r="AR55" s="59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>
        <v>0.1449</v>
      </c>
      <c r="BD55" s="60"/>
      <c r="BE55" s="60"/>
      <c r="BF55" s="48"/>
      <c r="BG55" s="48" t="s">
        <v>178</v>
      </c>
    </row>
    <row r="56" spans="1:59">
      <c r="A56" s="48" t="s">
        <v>279</v>
      </c>
      <c r="B56" s="48" t="s">
        <v>280</v>
      </c>
      <c r="C56" s="49" t="s">
        <v>281</v>
      </c>
      <c r="D56" s="50">
        <v>5104</v>
      </c>
      <c r="E56" s="51">
        <v>50104</v>
      </c>
      <c r="F56" s="49" t="s">
        <v>189</v>
      </c>
      <c r="G56" s="52">
        <v>8608208</v>
      </c>
      <c r="H56" s="53">
        <v>70</v>
      </c>
      <c r="I56" s="49" t="s">
        <v>185</v>
      </c>
      <c r="J56" s="54" t="s">
        <v>176</v>
      </c>
      <c r="K56" s="54">
        <v>70</v>
      </c>
      <c r="L56" s="55"/>
      <c r="M56" s="56">
        <v>0</v>
      </c>
      <c r="N56" s="56"/>
      <c r="O56" s="56">
        <v>0</v>
      </c>
      <c r="P56" s="56"/>
      <c r="Q56" s="56">
        <v>0</v>
      </c>
      <c r="R56" s="56"/>
      <c r="S56" s="56">
        <v>0</v>
      </c>
      <c r="T56" s="56"/>
      <c r="U56" s="56">
        <v>0</v>
      </c>
      <c r="V56" s="56"/>
      <c r="W56" s="56">
        <v>0</v>
      </c>
      <c r="X56" s="56"/>
      <c r="Y56" s="56">
        <v>18158000</v>
      </c>
      <c r="Z56" s="56"/>
      <c r="AA56" s="53">
        <v>0</v>
      </c>
      <c r="AB56" s="57"/>
      <c r="AC56" s="58"/>
      <c r="AD56" s="57">
        <v>0</v>
      </c>
      <c r="AE56" s="57"/>
      <c r="AF56" s="57">
        <v>0</v>
      </c>
      <c r="AG56" s="57"/>
      <c r="AH56" s="57">
        <v>0</v>
      </c>
      <c r="AI56" s="57"/>
      <c r="AJ56" s="57">
        <v>0</v>
      </c>
      <c r="AK56" s="57"/>
      <c r="AL56" s="57">
        <v>0</v>
      </c>
      <c r="AM56" s="57"/>
      <c r="AN56" s="57">
        <v>3510093</v>
      </c>
      <c r="AO56" s="57"/>
      <c r="AP56" s="57">
        <v>0</v>
      </c>
      <c r="AQ56" s="48"/>
      <c r="AR56" s="59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>
        <v>0.1933</v>
      </c>
      <c r="BD56" s="60"/>
      <c r="BE56" s="60"/>
      <c r="BF56" s="48"/>
      <c r="BG56" s="48" t="s">
        <v>178</v>
      </c>
    </row>
    <row r="57" spans="1:59">
      <c r="A57" s="48" t="s">
        <v>282</v>
      </c>
      <c r="B57" s="48" t="s">
        <v>283</v>
      </c>
      <c r="C57" s="49" t="s">
        <v>214</v>
      </c>
      <c r="D57" s="50">
        <v>4077</v>
      </c>
      <c r="E57" s="51">
        <v>40077</v>
      </c>
      <c r="F57" s="49" t="s">
        <v>189</v>
      </c>
      <c r="G57" s="52">
        <v>5502379</v>
      </c>
      <c r="H57" s="53">
        <v>65</v>
      </c>
      <c r="I57" s="49" t="s">
        <v>185</v>
      </c>
      <c r="J57" s="54" t="s">
        <v>184</v>
      </c>
      <c r="K57" s="54">
        <v>43</v>
      </c>
      <c r="L57" s="55"/>
      <c r="M57" s="56">
        <v>2838234</v>
      </c>
      <c r="N57" s="56"/>
      <c r="O57" s="56">
        <v>0</v>
      </c>
      <c r="P57" s="56"/>
      <c r="Q57" s="56">
        <v>0</v>
      </c>
      <c r="R57" s="56"/>
      <c r="S57" s="56">
        <v>0</v>
      </c>
      <c r="T57" s="56"/>
      <c r="U57" s="56">
        <v>0</v>
      </c>
      <c r="V57" s="56"/>
      <c r="W57" s="56">
        <v>0</v>
      </c>
      <c r="X57" s="56"/>
      <c r="Y57" s="56">
        <v>0</v>
      </c>
      <c r="Z57" s="56"/>
      <c r="AA57" s="53">
        <v>0</v>
      </c>
      <c r="AB57" s="57"/>
      <c r="AC57" s="58"/>
      <c r="AD57" s="57">
        <v>1018267</v>
      </c>
      <c r="AE57" s="57"/>
      <c r="AF57" s="57">
        <v>0</v>
      </c>
      <c r="AG57" s="57"/>
      <c r="AH57" s="57">
        <v>0</v>
      </c>
      <c r="AI57" s="57"/>
      <c r="AJ57" s="57">
        <v>0</v>
      </c>
      <c r="AK57" s="57"/>
      <c r="AL57" s="57">
        <v>0</v>
      </c>
      <c r="AM57" s="57"/>
      <c r="AN57" s="57">
        <v>0</v>
      </c>
      <c r="AO57" s="57"/>
      <c r="AP57" s="57">
        <v>0</v>
      </c>
      <c r="AQ57" s="48"/>
      <c r="AR57" s="59"/>
      <c r="AS57" s="60">
        <v>0.35880000000000001</v>
      </c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48"/>
      <c r="BG57" s="48" t="s">
        <v>178</v>
      </c>
    </row>
    <row r="58" spans="1:59">
      <c r="A58" s="48" t="s">
        <v>284</v>
      </c>
      <c r="B58" s="48" t="s">
        <v>285</v>
      </c>
      <c r="C58" s="49" t="s">
        <v>286</v>
      </c>
      <c r="D58" s="50">
        <v>6111</v>
      </c>
      <c r="E58" s="51">
        <v>60111</v>
      </c>
      <c r="F58" s="49" t="s">
        <v>189</v>
      </c>
      <c r="G58" s="52">
        <v>741318</v>
      </c>
      <c r="H58" s="53">
        <v>58</v>
      </c>
      <c r="I58" s="49" t="s">
        <v>185</v>
      </c>
      <c r="J58" s="54" t="s">
        <v>184</v>
      </c>
      <c r="K58" s="54">
        <v>25</v>
      </c>
      <c r="L58" s="55"/>
      <c r="M58" s="56">
        <v>0</v>
      </c>
      <c r="N58" s="56"/>
      <c r="O58" s="56">
        <v>0</v>
      </c>
      <c r="P58" s="56"/>
      <c r="Q58" s="56">
        <v>0</v>
      </c>
      <c r="R58" s="56"/>
      <c r="S58" s="56">
        <v>0</v>
      </c>
      <c r="T58" s="56"/>
      <c r="U58" s="56">
        <v>792273</v>
      </c>
      <c r="V58" s="56"/>
      <c r="W58" s="56">
        <v>0</v>
      </c>
      <c r="X58" s="56"/>
      <c r="Y58" s="56">
        <v>0</v>
      </c>
      <c r="Z58" s="56"/>
      <c r="AA58" s="53">
        <v>0</v>
      </c>
      <c r="AB58" s="57"/>
      <c r="AC58" s="58"/>
      <c r="AD58" s="57">
        <v>350453</v>
      </c>
      <c r="AE58" s="57"/>
      <c r="AF58" s="57">
        <v>0</v>
      </c>
      <c r="AG58" s="57"/>
      <c r="AH58" s="57">
        <v>0</v>
      </c>
      <c r="AI58" s="57"/>
      <c r="AJ58" s="57">
        <v>0</v>
      </c>
      <c r="AK58" s="57"/>
      <c r="AL58" s="57">
        <v>0</v>
      </c>
      <c r="AM58" s="57"/>
      <c r="AN58" s="57">
        <v>0</v>
      </c>
      <c r="AO58" s="57"/>
      <c r="AP58" s="57">
        <v>0</v>
      </c>
      <c r="AQ58" s="48"/>
      <c r="AR58" s="59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48"/>
      <c r="BG58" s="48" t="s">
        <v>178</v>
      </c>
    </row>
    <row r="59" spans="1:59">
      <c r="A59" s="48" t="s">
        <v>287</v>
      </c>
      <c r="B59" s="48" t="s">
        <v>288</v>
      </c>
      <c r="C59" s="49" t="s">
        <v>289</v>
      </c>
      <c r="D59" s="50">
        <v>4094</v>
      </c>
      <c r="E59" s="51">
        <v>40094</v>
      </c>
      <c r="F59" s="49" t="s">
        <v>211</v>
      </c>
      <c r="G59" s="52">
        <v>2148346</v>
      </c>
      <c r="H59" s="53">
        <v>54</v>
      </c>
      <c r="I59" s="49" t="s">
        <v>175</v>
      </c>
      <c r="J59" s="54" t="s">
        <v>184</v>
      </c>
      <c r="K59" s="54">
        <v>32</v>
      </c>
      <c r="L59" s="55"/>
      <c r="M59" s="56">
        <v>0</v>
      </c>
      <c r="N59" s="56"/>
      <c r="O59" s="56">
        <v>0</v>
      </c>
      <c r="P59" s="56"/>
      <c r="Q59" s="56">
        <v>0</v>
      </c>
      <c r="R59" s="56"/>
      <c r="S59" s="56">
        <v>0</v>
      </c>
      <c r="T59" s="56"/>
      <c r="U59" s="56">
        <v>0</v>
      </c>
      <c r="V59" s="56"/>
      <c r="W59" s="56">
        <v>0</v>
      </c>
      <c r="X59" s="56"/>
      <c r="Y59" s="56">
        <v>4009792</v>
      </c>
      <c r="Z59" s="56"/>
      <c r="AA59" s="53">
        <v>0</v>
      </c>
      <c r="AB59" s="57"/>
      <c r="AC59" s="58"/>
      <c r="AD59" s="57">
        <v>0</v>
      </c>
      <c r="AE59" s="57"/>
      <c r="AF59" s="57">
        <v>0</v>
      </c>
      <c r="AG59" s="57"/>
      <c r="AH59" s="57">
        <v>0</v>
      </c>
      <c r="AI59" s="57"/>
      <c r="AJ59" s="57">
        <v>0</v>
      </c>
      <c r="AK59" s="57"/>
      <c r="AL59" s="57">
        <v>0</v>
      </c>
      <c r="AM59" s="57"/>
      <c r="AN59" s="57">
        <v>1432878</v>
      </c>
      <c r="AO59" s="57"/>
      <c r="AP59" s="57">
        <v>0</v>
      </c>
      <c r="AQ59" s="48"/>
      <c r="AR59" s="59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>
        <v>0.35730000000000001</v>
      </c>
      <c r="BD59" s="60"/>
      <c r="BE59" s="60"/>
      <c r="BF59" s="48"/>
      <c r="BG59" s="48" t="s">
        <v>178</v>
      </c>
    </row>
    <row r="60" spans="1:59">
      <c r="A60" s="48" t="s">
        <v>290</v>
      </c>
      <c r="B60" s="48" t="s">
        <v>291</v>
      </c>
      <c r="C60" s="49" t="s">
        <v>292</v>
      </c>
      <c r="D60" s="50">
        <v>4159</v>
      </c>
      <c r="E60" s="51">
        <v>40159</v>
      </c>
      <c r="F60" s="49" t="s">
        <v>189</v>
      </c>
      <c r="G60" s="52">
        <v>969587</v>
      </c>
      <c r="H60" s="53">
        <v>46</v>
      </c>
      <c r="I60" s="49" t="s">
        <v>185</v>
      </c>
      <c r="J60" s="54" t="s">
        <v>184</v>
      </c>
      <c r="K60" s="54">
        <v>8</v>
      </c>
      <c r="L60" s="55"/>
      <c r="M60" s="56">
        <v>195054</v>
      </c>
      <c r="N60" s="56"/>
      <c r="O60" s="56">
        <v>0</v>
      </c>
      <c r="P60" s="56"/>
      <c r="Q60" s="56">
        <v>0</v>
      </c>
      <c r="R60" s="56"/>
      <c r="S60" s="56">
        <v>0</v>
      </c>
      <c r="T60" s="56"/>
      <c r="U60" s="56">
        <v>0</v>
      </c>
      <c r="V60" s="56"/>
      <c r="W60" s="56">
        <v>0</v>
      </c>
      <c r="X60" s="56"/>
      <c r="Y60" s="56">
        <v>0</v>
      </c>
      <c r="Z60" s="56"/>
      <c r="AA60" s="53">
        <v>0</v>
      </c>
      <c r="AB60" s="57"/>
      <c r="AC60" s="58"/>
      <c r="AD60" s="57">
        <v>71832</v>
      </c>
      <c r="AE60" s="57"/>
      <c r="AF60" s="57">
        <v>0</v>
      </c>
      <c r="AG60" s="57"/>
      <c r="AH60" s="57">
        <v>0</v>
      </c>
      <c r="AI60" s="57"/>
      <c r="AJ60" s="57">
        <v>0</v>
      </c>
      <c r="AK60" s="57"/>
      <c r="AL60" s="57">
        <v>0</v>
      </c>
      <c r="AM60" s="57"/>
      <c r="AN60" s="57">
        <v>0</v>
      </c>
      <c r="AO60" s="57"/>
      <c r="AP60" s="57">
        <v>0</v>
      </c>
      <c r="AQ60" s="48"/>
      <c r="AR60" s="59"/>
      <c r="AS60" s="60">
        <v>0.36830000000000002</v>
      </c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48"/>
      <c r="BG60" s="48" t="s">
        <v>178</v>
      </c>
    </row>
    <row r="61" spans="1:59">
      <c r="A61" s="48" t="s">
        <v>293</v>
      </c>
      <c r="B61" s="48" t="s">
        <v>294</v>
      </c>
      <c r="C61" s="49" t="s">
        <v>172</v>
      </c>
      <c r="D61" s="50">
        <v>2099</v>
      </c>
      <c r="E61" s="51">
        <v>20099</v>
      </c>
      <c r="F61" s="49" t="s">
        <v>173</v>
      </c>
      <c r="G61" s="52">
        <v>18351295</v>
      </c>
      <c r="H61" s="53">
        <v>44</v>
      </c>
      <c r="I61" s="49" t="s">
        <v>175</v>
      </c>
      <c r="J61" s="54" t="s">
        <v>176</v>
      </c>
      <c r="K61" s="54">
        <v>44</v>
      </c>
      <c r="L61" s="55"/>
      <c r="M61" s="56">
        <v>0</v>
      </c>
      <c r="N61" s="56"/>
      <c r="O61" s="56">
        <v>0</v>
      </c>
      <c r="P61" s="56"/>
      <c r="Q61" s="56">
        <v>0</v>
      </c>
      <c r="R61" s="56"/>
      <c r="S61" s="56">
        <v>0</v>
      </c>
      <c r="T61" s="56"/>
      <c r="U61" s="56">
        <v>0</v>
      </c>
      <c r="V61" s="56"/>
      <c r="W61" s="56">
        <v>0</v>
      </c>
      <c r="X61" s="56"/>
      <c r="Y61" s="56">
        <v>27982542</v>
      </c>
      <c r="Z61" s="56"/>
      <c r="AA61" s="53">
        <v>0</v>
      </c>
      <c r="AB61" s="57"/>
      <c r="AC61" s="58"/>
      <c r="AD61" s="57">
        <v>0</v>
      </c>
      <c r="AE61" s="57"/>
      <c r="AF61" s="57">
        <v>0</v>
      </c>
      <c r="AG61" s="57"/>
      <c r="AH61" s="57">
        <v>0</v>
      </c>
      <c r="AI61" s="57"/>
      <c r="AJ61" s="57">
        <v>0</v>
      </c>
      <c r="AK61" s="57"/>
      <c r="AL61" s="57">
        <v>0</v>
      </c>
      <c r="AM61" s="57"/>
      <c r="AN61" s="57">
        <v>2267541</v>
      </c>
      <c r="AO61" s="57"/>
      <c r="AP61" s="57">
        <v>0</v>
      </c>
      <c r="AQ61" s="48"/>
      <c r="AR61" s="59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>
        <v>8.1000000000000003E-2</v>
      </c>
      <c r="BD61" s="60"/>
      <c r="BE61" s="60"/>
      <c r="BF61" s="48"/>
      <c r="BG61" s="48" t="s">
        <v>178</v>
      </c>
    </row>
    <row r="62" spans="1:59">
      <c r="A62" s="48" t="s">
        <v>295</v>
      </c>
      <c r="B62" s="48" t="s">
        <v>296</v>
      </c>
      <c r="C62" s="49" t="s">
        <v>297</v>
      </c>
      <c r="D62" s="50">
        <v>1102</v>
      </c>
      <c r="E62" s="51">
        <v>10102</v>
      </c>
      <c r="F62" s="49" t="s">
        <v>211</v>
      </c>
      <c r="G62" s="52">
        <v>924859</v>
      </c>
      <c r="H62" s="53">
        <v>43</v>
      </c>
      <c r="I62" s="49" t="s">
        <v>185</v>
      </c>
      <c r="J62" s="54" t="s">
        <v>184</v>
      </c>
      <c r="K62" s="54">
        <v>28</v>
      </c>
      <c r="L62" s="55"/>
      <c r="M62" s="56">
        <v>1678569</v>
      </c>
      <c r="N62" s="56"/>
      <c r="O62" s="56">
        <v>0</v>
      </c>
      <c r="P62" s="56"/>
      <c r="Q62" s="56">
        <v>0</v>
      </c>
      <c r="R62" s="56"/>
      <c r="S62" s="56">
        <v>0</v>
      </c>
      <c r="T62" s="56"/>
      <c r="U62" s="56">
        <v>0</v>
      </c>
      <c r="V62" s="56"/>
      <c r="W62" s="56">
        <v>0</v>
      </c>
      <c r="X62" s="56"/>
      <c r="Y62" s="56">
        <v>0</v>
      </c>
      <c r="Z62" s="56"/>
      <c r="AA62" s="53">
        <v>0</v>
      </c>
      <c r="AB62" s="57"/>
      <c r="AC62" s="58"/>
      <c r="AD62" s="57">
        <v>724004</v>
      </c>
      <c r="AE62" s="57"/>
      <c r="AF62" s="57">
        <v>0</v>
      </c>
      <c r="AG62" s="57"/>
      <c r="AH62" s="57">
        <v>0</v>
      </c>
      <c r="AI62" s="57"/>
      <c r="AJ62" s="57">
        <v>0</v>
      </c>
      <c r="AK62" s="57"/>
      <c r="AL62" s="57">
        <v>0</v>
      </c>
      <c r="AM62" s="57"/>
      <c r="AN62" s="57">
        <v>0</v>
      </c>
      <c r="AO62" s="57"/>
      <c r="AP62" s="57">
        <v>0</v>
      </c>
      <c r="AQ62" s="48"/>
      <c r="AR62" s="59"/>
      <c r="AS62" s="60">
        <v>0.43130000000000002</v>
      </c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48"/>
      <c r="BG62" s="48" t="s">
        <v>178</v>
      </c>
    </row>
    <row r="63" spans="1:59">
      <c r="A63" s="48" t="s">
        <v>298</v>
      </c>
      <c r="B63" s="48" t="s">
        <v>299</v>
      </c>
      <c r="C63" s="49" t="s">
        <v>300</v>
      </c>
      <c r="D63" s="50">
        <v>9209</v>
      </c>
      <c r="E63" s="51">
        <v>90209</v>
      </c>
      <c r="F63" s="49" t="s">
        <v>182</v>
      </c>
      <c r="G63" s="52">
        <v>3629114</v>
      </c>
      <c r="H63" s="53">
        <v>38</v>
      </c>
      <c r="I63" s="49" t="s">
        <v>183</v>
      </c>
      <c r="J63" s="54" t="s">
        <v>184</v>
      </c>
      <c r="K63" s="54">
        <v>38</v>
      </c>
      <c r="L63" s="55"/>
      <c r="M63" s="56">
        <v>0</v>
      </c>
      <c r="N63" s="56"/>
      <c r="O63" s="56">
        <v>0</v>
      </c>
      <c r="P63" s="56"/>
      <c r="Q63" s="56">
        <v>0</v>
      </c>
      <c r="R63" s="56"/>
      <c r="S63" s="56">
        <v>0</v>
      </c>
      <c r="T63" s="56"/>
      <c r="U63" s="56">
        <v>0</v>
      </c>
      <c r="V63" s="56"/>
      <c r="W63" s="56">
        <v>0</v>
      </c>
      <c r="X63" s="56"/>
      <c r="Y63" s="56">
        <v>23474521</v>
      </c>
      <c r="Z63" s="56"/>
      <c r="AA63" s="53">
        <v>0</v>
      </c>
      <c r="AB63" s="57"/>
      <c r="AC63" s="58"/>
      <c r="AD63" s="57">
        <v>0</v>
      </c>
      <c r="AE63" s="57"/>
      <c r="AF63" s="57">
        <v>0</v>
      </c>
      <c r="AG63" s="57"/>
      <c r="AH63" s="57">
        <v>0</v>
      </c>
      <c r="AI63" s="57"/>
      <c r="AJ63" s="57">
        <v>0</v>
      </c>
      <c r="AK63" s="57"/>
      <c r="AL63" s="57">
        <v>0</v>
      </c>
      <c r="AM63" s="57"/>
      <c r="AN63" s="57">
        <v>3452467</v>
      </c>
      <c r="AO63" s="57"/>
      <c r="AP63" s="57">
        <v>0</v>
      </c>
      <c r="AQ63" s="48"/>
      <c r="AR63" s="59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>
        <v>0.14710000000000001</v>
      </c>
      <c r="BD63" s="60"/>
      <c r="BE63" s="60"/>
      <c r="BF63" s="48"/>
      <c r="BG63" s="48" t="s">
        <v>178</v>
      </c>
    </row>
    <row r="64" spans="1:59">
      <c r="A64" s="48" t="s">
        <v>301</v>
      </c>
      <c r="B64" s="48" t="s">
        <v>302</v>
      </c>
      <c r="C64" s="49" t="s">
        <v>188</v>
      </c>
      <c r="D64" s="50">
        <v>9182</v>
      </c>
      <c r="E64" s="51">
        <v>90182</v>
      </c>
      <c r="F64" s="49" t="s">
        <v>189</v>
      </c>
      <c r="G64" s="52">
        <v>370583</v>
      </c>
      <c r="H64" s="53">
        <v>35</v>
      </c>
      <c r="I64" s="49" t="s">
        <v>185</v>
      </c>
      <c r="J64" s="54" t="s">
        <v>184</v>
      </c>
      <c r="K64" s="54">
        <v>35</v>
      </c>
      <c r="L64" s="55"/>
      <c r="M64" s="56">
        <v>514210</v>
      </c>
      <c r="N64" s="56"/>
      <c r="O64" s="56">
        <v>0</v>
      </c>
      <c r="P64" s="56"/>
      <c r="Q64" s="56">
        <v>0</v>
      </c>
      <c r="R64" s="56"/>
      <c r="S64" s="56">
        <v>0</v>
      </c>
      <c r="T64" s="56"/>
      <c r="U64" s="56">
        <v>0</v>
      </c>
      <c r="V64" s="56"/>
      <c r="W64" s="56">
        <v>0</v>
      </c>
      <c r="X64" s="56"/>
      <c r="Y64" s="56">
        <v>0</v>
      </c>
      <c r="Z64" s="56"/>
      <c r="AA64" s="53">
        <v>0</v>
      </c>
      <c r="AB64" s="57"/>
      <c r="AC64" s="58"/>
      <c r="AD64" s="57">
        <v>130583</v>
      </c>
      <c r="AE64" s="57"/>
      <c r="AF64" s="57">
        <v>0</v>
      </c>
      <c r="AG64" s="57"/>
      <c r="AH64" s="57">
        <v>0</v>
      </c>
      <c r="AI64" s="57"/>
      <c r="AJ64" s="57">
        <v>0</v>
      </c>
      <c r="AK64" s="57"/>
      <c r="AL64" s="57">
        <v>0</v>
      </c>
      <c r="AM64" s="57"/>
      <c r="AN64" s="57">
        <v>0</v>
      </c>
      <c r="AO64" s="57"/>
      <c r="AP64" s="57">
        <v>0</v>
      </c>
      <c r="AQ64" s="48"/>
      <c r="AR64" s="59"/>
      <c r="AS64" s="60">
        <v>0.25390000000000001</v>
      </c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48"/>
      <c r="BG64" s="48" t="s">
        <v>178</v>
      </c>
    </row>
    <row r="65" spans="1:59">
      <c r="A65" s="48" t="s">
        <v>303</v>
      </c>
      <c r="B65" s="48" t="s">
        <v>304</v>
      </c>
      <c r="C65" s="49" t="s">
        <v>214</v>
      </c>
      <c r="D65" s="50">
        <v>4232</v>
      </c>
      <c r="E65" s="51">
        <v>40232</v>
      </c>
      <c r="F65" s="49" t="s">
        <v>211</v>
      </c>
      <c r="G65" s="52">
        <v>1510516</v>
      </c>
      <c r="H65" s="53">
        <v>25</v>
      </c>
      <c r="I65" s="49" t="s">
        <v>185</v>
      </c>
      <c r="J65" s="54" t="s">
        <v>184</v>
      </c>
      <c r="K65" s="54">
        <v>25</v>
      </c>
      <c r="L65" s="55"/>
      <c r="M65" s="56">
        <v>810032</v>
      </c>
      <c r="N65" s="56"/>
      <c r="O65" s="56">
        <v>0</v>
      </c>
      <c r="P65" s="56"/>
      <c r="Q65" s="56">
        <v>0</v>
      </c>
      <c r="R65" s="56"/>
      <c r="S65" s="56">
        <v>0</v>
      </c>
      <c r="T65" s="56"/>
      <c r="U65" s="56">
        <v>0</v>
      </c>
      <c r="V65" s="56"/>
      <c r="W65" s="56">
        <v>0</v>
      </c>
      <c r="X65" s="56"/>
      <c r="Y65" s="56">
        <v>0</v>
      </c>
      <c r="Z65" s="56"/>
      <c r="AA65" s="53">
        <v>0</v>
      </c>
      <c r="AB65" s="57"/>
      <c r="AC65" s="58"/>
      <c r="AD65" s="57">
        <v>486222</v>
      </c>
      <c r="AE65" s="57"/>
      <c r="AF65" s="57">
        <v>0</v>
      </c>
      <c r="AG65" s="57"/>
      <c r="AH65" s="57">
        <v>0</v>
      </c>
      <c r="AI65" s="57"/>
      <c r="AJ65" s="57">
        <v>0</v>
      </c>
      <c r="AK65" s="57"/>
      <c r="AL65" s="57">
        <v>0</v>
      </c>
      <c r="AM65" s="57"/>
      <c r="AN65" s="57">
        <v>0</v>
      </c>
      <c r="AO65" s="57"/>
      <c r="AP65" s="57">
        <v>0</v>
      </c>
      <c r="AQ65" s="48"/>
      <c r="AR65" s="59"/>
      <c r="AS65" s="60">
        <v>0.60029999999999994</v>
      </c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48"/>
      <c r="BG65" s="48" t="s">
        <v>178</v>
      </c>
    </row>
    <row r="66" spans="1:59">
      <c r="A66" s="48" t="s">
        <v>305</v>
      </c>
      <c r="B66" s="48" t="s">
        <v>232</v>
      </c>
      <c r="C66" s="49" t="s">
        <v>306</v>
      </c>
      <c r="D66" s="50">
        <v>1115</v>
      </c>
      <c r="E66" s="51">
        <v>10115</v>
      </c>
      <c r="F66" s="49" t="s">
        <v>189</v>
      </c>
      <c r="G66" s="52">
        <v>203914</v>
      </c>
      <c r="H66" s="53">
        <v>21</v>
      </c>
      <c r="I66" s="49" t="s">
        <v>185</v>
      </c>
      <c r="J66" s="54" t="s">
        <v>184</v>
      </c>
      <c r="K66" s="54">
        <v>21</v>
      </c>
      <c r="L66" s="55"/>
      <c r="M66" s="56">
        <v>628302</v>
      </c>
      <c r="N66" s="56"/>
      <c r="O66" s="56">
        <v>0</v>
      </c>
      <c r="P66" s="56"/>
      <c r="Q66" s="56">
        <v>0</v>
      </c>
      <c r="R66" s="56"/>
      <c r="S66" s="56">
        <v>0</v>
      </c>
      <c r="T66" s="56"/>
      <c r="U66" s="56">
        <v>0</v>
      </c>
      <c r="V66" s="56"/>
      <c r="W66" s="56">
        <v>0</v>
      </c>
      <c r="X66" s="56"/>
      <c r="Y66" s="56">
        <v>0</v>
      </c>
      <c r="Z66" s="56"/>
      <c r="AA66" s="53">
        <v>0</v>
      </c>
      <c r="AB66" s="57"/>
      <c r="AC66" s="58"/>
      <c r="AD66" s="57">
        <v>0</v>
      </c>
      <c r="AE66" s="57"/>
      <c r="AF66" s="57">
        <v>0</v>
      </c>
      <c r="AG66" s="57"/>
      <c r="AH66" s="57">
        <v>0</v>
      </c>
      <c r="AI66" s="57"/>
      <c r="AJ66" s="57">
        <v>0</v>
      </c>
      <c r="AK66" s="57"/>
      <c r="AL66" s="57">
        <v>0</v>
      </c>
      <c r="AM66" s="57"/>
      <c r="AN66" s="57">
        <v>0</v>
      </c>
      <c r="AO66" s="57"/>
      <c r="AP66" s="57">
        <v>0</v>
      </c>
      <c r="AQ66" s="48"/>
      <c r="AR66" s="59"/>
      <c r="AS66" s="60">
        <v>0</v>
      </c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48"/>
      <c r="BG66" s="48" t="s">
        <v>178</v>
      </c>
    </row>
    <row r="67" spans="1:59">
      <c r="A67" s="48" t="s">
        <v>307</v>
      </c>
      <c r="B67" s="48" t="s">
        <v>308</v>
      </c>
      <c r="C67" s="49" t="s">
        <v>204</v>
      </c>
      <c r="D67" s="50">
        <v>3057</v>
      </c>
      <c r="E67" s="51">
        <v>30057</v>
      </c>
      <c r="F67" s="49" t="s">
        <v>211</v>
      </c>
      <c r="G67" s="52">
        <v>5441567</v>
      </c>
      <c r="H67" s="53">
        <v>20</v>
      </c>
      <c r="I67" s="49" t="s">
        <v>185</v>
      </c>
      <c r="J67" s="54" t="s">
        <v>184</v>
      </c>
      <c r="K67" s="54">
        <v>20</v>
      </c>
      <c r="L67" s="55"/>
      <c r="M67" s="56">
        <v>0</v>
      </c>
      <c r="N67" s="56"/>
      <c r="O67" s="56">
        <v>0</v>
      </c>
      <c r="P67" s="56"/>
      <c r="Q67" s="56">
        <v>0</v>
      </c>
      <c r="R67" s="56"/>
      <c r="S67" s="56">
        <v>0</v>
      </c>
      <c r="T67" s="56"/>
      <c r="U67" s="56">
        <v>0</v>
      </c>
      <c r="V67" s="56"/>
      <c r="W67" s="56">
        <v>0</v>
      </c>
      <c r="X67" s="56"/>
      <c r="Y67" s="56">
        <v>27325354</v>
      </c>
      <c r="Z67" s="56"/>
      <c r="AA67" s="53">
        <v>0</v>
      </c>
      <c r="AB67" s="57"/>
      <c r="AC67" s="58"/>
      <c r="AD67" s="57">
        <v>0</v>
      </c>
      <c r="AE67" s="57"/>
      <c r="AF67" s="57">
        <v>0</v>
      </c>
      <c r="AG67" s="57"/>
      <c r="AH67" s="57">
        <v>0</v>
      </c>
      <c r="AI67" s="57"/>
      <c r="AJ67" s="57">
        <v>0</v>
      </c>
      <c r="AK67" s="57"/>
      <c r="AL67" s="57">
        <v>0</v>
      </c>
      <c r="AM67" s="57"/>
      <c r="AN67" s="57">
        <v>0</v>
      </c>
      <c r="AO67" s="57"/>
      <c r="AP67" s="57">
        <v>0</v>
      </c>
      <c r="AQ67" s="48"/>
      <c r="AR67" s="59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>
        <v>0</v>
      </c>
      <c r="BD67" s="60"/>
      <c r="BE67" s="60"/>
      <c r="BF67" s="48"/>
      <c r="BG67" s="48" t="s">
        <v>178</v>
      </c>
    </row>
    <row r="68" spans="1:59">
      <c r="A68" s="48" t="s">
        <v>309</v>
      </c>
      <c r="B68" s="48" t="s">
        <v>310</v>
      </c>
      <c r="C68" s="49" t="s">
        <v>188</v>
      </c>
      <c r="D68" s="50"/>
      <c r="E68" s="51">
        <v>90299</v>
      </c>
      <c r="F68" s="49" t="s">
        <v>189</v>
      </c>
      <c r="G68" s="52">
        <v>308231</v>
      </c>
      <c r="H68" s="53">
        <v>12</v>
      </c>
      <c r="I68" s="49" t="s">
        <v>185</v>
      </c>
      <c r="J68" s="54" t="s">
        <v>176</v>
      </c>
      <c r="K68" s="54">
        <v>12</v>
      </c>
      <c r="L68" s="55"/>
      <c r="M68" s="56">
        <v>286520</v>
      </c>
      <c r="N68" s="56"/>
      <c r="O68" s="56">
        <v>0</v>
      </c>
      <c r="P68" s="56"/>
      <c r="Q68" s="56">
        <v>0</v>
      </c>
      <c r="R68" s="56"/>
      <c r="S68" s="56">
        <v>0</v>
      </c>
      <c r="T68" s="56"/>
      <c r="U68" s="56">
        <v>0</v>
      </c>
      <c r="V68" s="56"/>
      <c r="W68" s="56">
        <v>0</v>
      </c>
      <c r="X68" s="56"/>
      <c r="Y68" s="56">
        <v>0</v>
      </c>
      <c r="Z68" s="56"/>
      <c r="AA68" s="53">
        <v>0</v>
      </c>
      <c r="AB68" s="57"/>
      <c r="AC68" s="58"/>
      <c r="AD68" s="57">
        <v>931897</v>
      </c>
      <c r="AE68" s="57"/>
      <c r="AF68" s="57">
        <v>0</v>
      </c>
      <c r="AG68" s="57"/>
      <c r="AH68" s="57">
        <v>0</v>
      </c>
      <c r="AI68" s="57"/>
      <c r="AJ68" s="57">
        <v>0</v>
      </c>
      <c r="AK68" s="57"/>
      <c r="AL68" s="57">
        <v>0</v>
      </c>
      <c r="AM68" s="57"/>
      <c r="AN68" s="57">
        <v>0</v>
      </c>
      <c r="AO68" s="57"/>
      <c r="AP68" s="57">
        <v>0</v>
      </c>
      <c r="AQ68" s="48"/>
      <c r="AR68" s="59"/>
      <c r="AS68" s="60">
        <v>3.2524999999999999</v>
      </c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48"/>
      <c r="BG68" s="48" t="s">
        <v>178</v>
      </c>
    </row>
    <row r="70" spans="1:59">
      <c r="M70" s="61">
        <f>SUM(M1:M68)</f>
        <v>104995073</v>
      </c>
      <c r="N70" s="61">
        <f t="shared" ref="N70:AB70" si="0">SUM(N1:N68)</f>
        <v>0</v>
      </c>
      <c r="O70" s="61">
        <f t="shared" si="0"/>
        <v>0</v>
      </c>
      <c r="P70" s="61">
        <f t="shared" si="0"/>
        <v>0</v>
      </c>
      <c r="Q70" s="61">
        <f t="shared" si="0"/>
        <v>0</v>
      </c>
      <c r="R70" s="61">
        <f t="shared" si="0"/>
        <v>0</v>
      </c>
      <c r="S70" s="61">
        <f t="shared" si="0"/>
        <v>0</v>
      </c>
      <c r="T70" s="61">
        <f t="shared" si="0"/>
        <v>0</v>
      </c>
      <c r="U70" s="61">
        <f t="shared" si="0"/>
        <v>792273</v>
      </c>
      <c r="V70" s="61">
        <f t="shared" si="0"/>
        <v>0</v>
      </c>
      <c r="W70" s="61">
        <f t="shared" si="0"/>
        <v>0</v>
      </c>
      <c r="X70" s="61">
        <f t="shared" si="0"/>
        <v>0</v>
      </c>
      <c r="Y70" s="61">
        <f t="shared" si="0"/>
        <v>6030683824</v>
      </c>
      <c r="Z70" s="61">
        <f t="shared" si="0"/>
        <v>0</v>
      </c>
      <c r="AA70" s="61">
        <f t="shared" si="0"/>
        <v>0</v>
      </c>
      <c r="AB70" s="61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5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172D-671F-48D1-AB93-393B9D8F27EF}">
  <sheetPr>
    <tabColor rgb="FFFFCC66"/>
  </sheetPr>
  <dimension ref="B2:X64"/>
  <sheetViews>
    <sheetView tabSelected="1" topLeftCell="F38" workbookViewId="0">
      <selection activeCell="H59" sqref="H59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" t="s">
        <v>360</v>
      </c>
      <c r="C2" s="61">
        <v>138700</v>
      </c>
    </row>
    <row r="3" spans="2:22">
      <c r="B3" s="1" t="s">
        <v>361</v>
      </c>
      <c r="C3">
        <v>3412.14</v>
      </c>
      <c r="H3" s="62"/>
    </row>
    <row r="4" spans="2:22">
      <c r="B4" s="1" t="s">
        <v>129</v>
      </c>
      <c r="C4" s="63" t="s">
        <v>362</v>
      </c>
      <c r="D4" s="63" t="s">
        <v>175</v>
      </c>
      <c r="E4" s="63" t="s">
        <v>185</v>
      </c>
      <c r="F4" s="63" t="s">
        <v>183</v>
      </c>
    </row>
    <row r="5" spans="2:22">
      <c r="B5" s="1"/>
      <c r="C5" s="1"/>
      <c r="D5" s="1"/>
      <c r="E5" s="1"/>
      <c r="F5" s="1"/>
    </row>
    <row r="6" spans="2:22">
      <c r="B6" s="1"/>
      <c r="C6" s="1"/>
      <c r="D6" s="1"/>
      <c r="E6" s="64" t="s">
        <v>363</v>
      </c>
      <c r="F6" s="64"/>
      <c r="G6" s="65"/>
      <c r="H6" s="65"/>
      <c r="I6" s="65"/>
      <c r="J6" s="65"/>
      <c r="K6" s="65"/>
      <c r="L6" s="65"/>
      <c r="M6" s="65"/>
      <c r="N6" s="65"/>
      <c r="O6" s="65"/>
      <c r="P6" s="66" t="s">
        <v>364</v>
      </c>
      <c r="Q6" s="67"/>
      <c r="R6" s="67"/>
      <c r="S6" s="67"/>
      <c r="T6" s="67"/>
      <c r="U6" s="67"/>
      <c r="V6" s="67"/>
    </row>
    <row r="7" spans="2:22">
      <c r="G7" s="68"/>
      <c r="H7" s="1" t="s">
        <v>329</v>
      </c>
      <c r="I7" s="1"/>
      <c r="J7" s="1"/>
      <c r="K7" s="1"/>
      <c r="N7" s="1"/>
      <c r="O7" s="1"/>
    </row>
    <row r="8" spans="2:22">
      <c r="B8" s="69" t="s">
        <v>122</v>
      </c>
      <c r="C8" s="69" t="s">
        <v>122</v>
      </c>
      <c r="D8" s="1" t="s">
        <v>365</v>
      </c>
      <c r="E8" s="1" t="s">
        <v>133</v>
      </c>
      <c r="F8" s="1" t="s">
        <v>143</v>
      </c>
      <c r="G8" s="1" t="s">
        <v>165</v>
      </c>
      <c r="H8" s="1" t="s">
        <v>330</v>
      </c>
      <c r="I8" s="1" t="s">
        <v>340</v>
      </c>
      <c r="J8" s="1" t="s">
        <v>366</v>
      </c>
      <c r="K8" s="1" t="s">
        <v>367</v>
      </c>
      <c r="L8" s="70" t="s">
        <v>368</v>
      </c>
      <c r="M8" s="70" t="s">
        <v>369</v>
      </c>
      <c r="N8" s="70" t="s">
        <v>370</v>
      </c>
      <c r="O8" s="70" t="s">
        <v>371</v>
      </c>
      <c r="P8" s="1" t="s">
        <v>313</v>
      </c>
      <c r="Q8" s="1" t="s">
        <v>321</v>
      </c>
      <c r="R8" s="1" t="s">
        <v>325</v>
      </c>
      <c r="S8" s="1" t="s">
        <v>372</v>
      </c>
      <c r="T8" s="1" t="s">
        <v>373</v>
      </c>
      <c r="U8" s="70" t="s">
        <v>374</v>
      </c>
      <c r="V8" s="70" t="s">
        <v>375</v>
      </c>
    </row>
    <row r="9" spans="2:22">
      <c r="B9" s="71" t="s">
        <v>376</v>
      </c>
      <c r="C9" s="71" t="s">
        <v>377</v>
      </c>
      <c r="D9" t="s">
        <v>378</v>
      </c>
      <c r="E9">
        <f>SUMIFS('Annual Service Data_rail only'!N:N,'Annual Service Data_rail only'!C:C,C9)</f>
        <v>0</v>
      </c>
      <c r="F9" s="68">
        <f>SUMIFS('Annual Service Data_rail only'!X:X,'Annual Service Data_rail only'!C:C,C9)</f>
        <v>0</v>
      </c>
      <c r="G9" s="68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62">
        <f>IFERROR(H9/SUM($H9:$I9),0)</f>
        <v>0</v>
      </c>
      <c r="K9" s="62">
        <f>IFERROR(I9/SUM($H9:$I9),0)</f>
        <v>0</v>
      </c>
      <c r="L9" s="72">
        <f t="shared" ref="L9:L40" si="0">IFERROR(G9/F9,0)</f>
        <v>0</v>
      </c>
      <c r="M9" s="73">
        <f t="shared" ref="M9:M40" si="1">IFERROR(F9/E9,0)</f>
        <v>0</v>
      </c>
      <c r="N9" s="73">
        <f>E9*J9</f>
        <v>0</v>
      </c>
      <c r="O9" s="73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74">
        <f>IFERROR(($L9*$M9*N9)/S9,0)</f>
        <v>0</v>
      </c>
      <c r="V9" s="74">
        <f>IFERROR(($L9*$M9*O9)/T9,0)</f>
        <v>0</v>
      </c>
    </row>
    <row r="10" spans="2:22">
      <c r="B10" s="71" t="s">
        <v>379</v>
      </c>
      <c r="C10" s="71" t="s">
        <v>380</v>
      </c>
      <c r="D10" t="s">
        <v>381</v>
      </c>
      <c r="E10">
        <f>SUMIFS('Annual Service Data_rail only'!N:N,'Annual Service Data_rail only'!C:C,C10)</f>
        <v>0</v>
      </c>
      <c r="F10" s="68">
        <f>SUMIFS('Annual Service Data_rail only'!X:X,'Annual Service Data_rail only'!C:C,C10)</f>
        <v>0</v>
      </c>
      <c r="G10" s="68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62">
        <f t="shared" ref="J10:K59" si="2">IFERROR(H10/SUM($H10:$I10),0)</f>
        <v>0</v>
      </c>
      <c r="K10" s="62">
        <f t="shared" si="2"/>
        <v>0</v>
      </c>
      <c r="L10" s="72">
        <f t="shared" si="0"/>
        <v>0</v>
      </c>
      <c r="M10" s="73">
        <f t="shared" si="1"/>
        <v>0</v>
      </c>
      <c r="N10" s="73">
        <f t="shared" ref="N10:N59" si="3">E10*J10</f>
        <v>0</v>
      </c>
      <c r="O10" s="73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74">
        <f t="shared" ref="U10:V59" si="7">IFERROR(($L10*$M10*N10)/S10,0)</f>
        <v>0</v>
      </c>
      <c r="V10" s="74">
        <f t="shared" si="7"/>
        <v>0</v>
      </c>
    </row>
    <row r="11" spans="2:22">
      <c r="B11" s="71" t="s">
        <v>382</v>
      </c>
      <c r="C11" s="71" t="s">
        <v>300</v>
      </c>
      <c r="D11" t="s">
        <v>383</v>
      </c>
      <c r="E11">
        <f>SUMIFS('Annual Service Data_rail only'!N:N,'Annual Service Data_rail only'!C:C,C11)</f>
        <v>17</v>
      </c>
      <c r="F11" s="68">
        <f>SUMIFS('Annual Service Data_rail only'!X:X,'Annual Service Data_rail only'!C:C,C11)</f>
        <v>3435184</v>
      </c>
      <c r="G11" s="68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62">
        <f t="shared" si="2"/>
        <v>0</v>
      </c>
      <c r="K11" s="62">
        <f t="shared" si="2"/>
        <v>1</v>
      </c>
      <c r="L11" s="72">
        <f t="shared" si="0"/>
        <v>26.360677914196152</v>
      </c>
      <c r="M11" s="73">
        <f t="shared" si="1"/>
        <v>202069.64705882352</v>
      </c>
      <c r="N11" s="73">
        <f t="shared" si="3"/>
        <v>0</v>
      </c>
      <c r="O11" s="73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74">
        <f t="shared" si="7"/>
        <v>0</v>
      </c>
      <c r="V11" s="74">
        <f t="shared" si="7"/>
        <v>1.1305323598164989E-3</v>
      </c>
    </row>
    <row r="12" spans="2:22">
      <c r="B12" s="71" t="s">
        <v>384</v>
      </c>
      <c r="C12" s="71" t="s">
        <v>385</v>
      </c>
      <c r="D12" t="s">
        <v>386</v>
      </c>
      <c r="E12">
        <f>SUMIFS('Annual Service Data_rail only'!N:N,'Annual Service Data_rail only'!C:C,C12)</f>
        <v>0</v>
      </c>
      <c r="F12" s="68">
        <f>SUMIFS('Annual Service Data_rail only'!X:X,'Annual Service Data_rail only'!C:C,C12)</f>
        <v>0</v>
      </c>
      <c r="G12" s="68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62">
        <f t="shared" si="2"/>
        <v>0</v>
      </c>
      <c r="K12" s="62">
        <f t="shared" si="2"/>
        <v>0</v>
      </c>
      <c r="L12" s="72">
        <f t="shared" si="0"/>
        <v>0</v>
      </c>
      <c r="M12" s="73">
        <f t="shared" si="1"/>
        <v>0</v>
      </c>
      <c r="N12" s="73">
        <f t="shared" si="3"/>
        <v>0</v>
      </c>
      <c r="O12" s="73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74">
        <f t="shared" si="7"/>
        <v>0</v>
      </c>
      <c r="V12" s="74">
        <f t="shared" si="7"/>
        <v>0</v>
      </c>
    </row>
    <row r="13" spans="2:22">
      <c r="B13" s="71" t="s">
        <v>387</v>
      </c>
      <c r="C13" s="71" t="s">
        <v>188</v>
      </c>
      <c r="D13" t="s">
        <v>388</v>
      </c>
      <c r="E13">
        <f>SUMIFS('Annual Service Data_rail only'!N:N,'Annual Service Data_rail only'!C:C,C13)</f>
        <v>441</v>
      </c>
      <c r="F13" s="68">
        <f>SUMIFS('Annual Service Data_rail only'!X:X,'Annual Service Data_rail only'!C:C,C13)</f>
        <v>139399021</v>
      </c>
      <c r="G13" s="68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62">
        <f t="shared" si="2"/>
        <v>4.5261441397116929E-2</v>
      </c>
      <c r="K13" s="62">
        <f t="shared" si="2"/>
        <v>0.95473855860288304</v>
      </c>
      <c r="L13" s="72">
        <f t="shared" si="0"/>
        <v>20.175343699149796</v>
      </c>
      <c r="M13" s="73">
        <f t="shared" si="1"/>
        <v>316097.55328798183</v>
      </c>
      <c r="N13" s="73">
        <f t="shared" si="3"/>
        <v>19.960295656128565</v>
      </c>
      <c r="O13" s="73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74">
        <f t="shared" si="7"/>
        <v>6.7154146282034786E-5</v>
      </c>
      <c r="V13" s="74">
        <f t="shared" si="7"/>
        <v>1.154764766486198E-3</v>
      </c>
    </row>
    <row r="14" spans="2:22">
      <c r="B14" s="71" t="s">
        <v>389</v>
      </c>
      <c r="C14" s="71" t="s">
        <v>218</v>
      </c>
      <c r="D14" t="s">
        <v>390</v>
      </c>
      <c r="E14">
        <f>SUMIFS('Annual Service Data_rail only'!N:N,'Annual Service Data_rail only'!C:C,C14)</f>
        <v>56</v>
      </c>
      <c r="F14" s="68">
        <f>SUMIFS('Annual Service Data_rail only'!X:X,'Annual Service Data_rail only'!C:C,C14)</f>
        <v>15749288</v>
      </c>
      <c r="G14" s="68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62">
        <f t="shared" si="2"/>
        <v>0</v>
      </c>
      <c r="K14" s="62">
        <f t="shared" si="2"/>
        <v>1</v>
      </c>
      <c r="L14" s="72">
        <f t="shared" si="0"/>
        <v>8.2201489997516077</v>
      </c>
      <c r="M14" s="73">
        <f t="shared" si="1"/>
        <v>281237.28571428574</v>
      </c>
      <c r="N14" s="73">
        <f t="shared" si="3"/>
        <v>0</v>
      </c>
      <c r="O14" s="73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74">
        <f t="shared" si="7"/>
        <v>0</v>
      </c>
      <c r="V14" s="74">
        <f t="shared" si="7"/>
        <v>3.739221761641906E-4</v>
      </c>
    </row>
    <row r="15" spans="2:22">
      <c r="B15" s="71" t="s">
        <v>391</v>
      </c>
      <c r="C15" s="71" t="s">
        <v>297</v>
      </c>
      <c r="D15" t="s">
        <v>392</v>
      </c>
      <c r="E15">
        <f>SUMIFS('Annual Service Data_rail only'!N:N,'Annual Service Data_rail only'!C:C,C15)</f>
        <v>5</v>
      </c>
      <c r="F15" s="68">
        <f>SUMIFS('Annual Service Data_rail only'!X:X,'Annual Service Data_rail only'!C:C,C15)</f>
        <v>1717047</v>
      </c>
      <c r="G15" s="68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62">
        <f t="shared" si="2"/>
        <v>1</v>
      </c>
      <c r="K15" s="62">
        <f t="shared" si="2"/>
        <v>0</v>
      </c>
      <c r="L15" s="72">
        <f t="shared" si="0"/>
        <v>7.5040170711692804</v>
      </c>
      <c r="M15" s="73">
        <f t="shared" si="1"/>
        <v>343409.4</v>
      </c>
      <c r="N15" s="73">
        <f t="shared" si="3"/>
        <v>5</v>
      </c>
      <c r="O15" s="73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74">
        <f t="shared" si="7"/>
        <v>5.5342699223826415E-5</v>
      </c>
      <c r="V15" s="74">
        <f t="shared" si="7"/>
        <v>0</v>
      </c>
    </row>
    <row r="16" spans="2:22">
      <c r="B16" s="71" t="s">
        <v>393</v>
      </c>
      <c r="C16" s="71" t="s">
        <v>394</v>
      </c>
      <c r="D16" t="s">
        <v>395</v>
      </c>
      <c r="E16">
        <f>SUMIFS('Annual Service Data_rail only'!N:N,'Annual Service Data_rail only'!C:C,C16)</f>
        <v>0</v>
      </c>
      <c r="F16" s="68">
        <f>SUMIFS('Annual Service Data_rail only'!X:X,'Annual Service Data_rail only'!C:C,C16)</f>
        <v>0</v>
      </c>
      <c r="G16" s="68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62">
        <f t="shared" si="2"/>
        <v>0</v>
      </c>
      <c r="K16" s="62">
        <f t="shared" si="2"/>
        <v>0</v>
      </c>
      <c r="L16" s="72">
        <f t="shared" si="0"/>
        <v>0</v>
      </c>
      <c r="M16" s="73">
        <f t="shared" si="1"/>
        <v>0</v>
      </c>
      <c r="N16" s="73">
        <f t="shared" si="3"/>
        <v>0</v>
      </c>
      <c r="O16" s="73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74">
        <f t="shared" si="7"/>
        <v>0</v>
      </c>
      <c r="V16" s="74">
        <f t="shared" si="7"/>
        <v>0</v>
      </c>
    </row>
    <row r="17" spans="2:22">
      <c r="B17" s="71" t="s">
        <v>192</v>
      </c>
      <c r="C17" s="71" t="s">
        <v>192</v>
      </c>
      <c r="D17" t="s">
        <v>396</v>
      </c>
      <c r="E17">
        <f>SUMIFS('Annual Service Data_rail only'!N:N,'Annual Service Data_rail only'!C:C,C17)</f>
        <v>129</v>
      </c>
      <c r="F17" s="68">
        <f>SUMIFS('Annual Service Data_rail only'!X:X,'Annual Service Data_rail only'!C:C,C17)</f>
        <v>82234530</v>
      </c>
      <c r="G17" s="68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62">
        <f t="shared" si="2"/>
        <v>0</v>
      </c>
      <c r="K17" s="62">
        <f t="shared" si="2"/>
        <v>1</v>
      </c>
      <c r="L17" s="72">
        <f t="shared" si="0"/>
        <v>11.9891521846115</v>
      </c>
      <c r="M17" s="73">
        <f t="shared" si="1"/>
        <v>637476.97674418602</v>
      </c>
      <c r="N17" s="73">
        <f t="shared" si="3"/>
        <v>0</v>
      </c>
      <c r="O17" s="73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74">
        <f t="shared" si="7"/>
        <v>0</v>
      </c>
      <c r="V17" s="74">
        <f t="shared" si="7"/>
        <v>5.0124498137887213E-4</v>
      </c>
    </row>
    <row r="18" spans="2:22">
      <c r="B18" s="71" t="s">
        <v>397</v>
      </c>
      <c r="C18" s="71" t="s">
        <v>214</v>
      </c>
      <c r="D18" t="s">
        <v>398</v>
      </c>
      <c r="E18">
        <f>SUMIFS('Annual Service Data_rail only'!N:N,'Annual Service Data_rail only'!C:C,C18)</f>
        <v>35</v>
      </c>
      <c r="F18" s="68">
        <f>SUMIFS('Annual Service Data_rail only'!X:X,'Annual Service Data_rail only'!C:C,C18)</f>
        <v>11964512</v>
      </c>
      <c r="G18" s="68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62">
        <f t="shared" si="2"/>
        <v>0.72878456060194319</v>
      </c>
      <c r="K18" s="62">
        <f t="shared" si="2"/>
        <v>0.27121543939805687</v>
      </c>
      <c r="L18" s="72">
        <f t="shared" si="0"/>
        <v>17.047602610118993</v>
      </c>
      <c r="M18" s="73">
        <f t="shared" si="1"/>
        <v>341843.20000000001</v>
      </c>
      <c r="N18" s="73">
        <f t="shared" si="3"/>
        <v>25.507459621068012</v>
      </c>
      <c r="O18" s="73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74">
        <f t="shared" si="7"/>
        <v>2.9376125125377459E-4</v>
      </c>
      <c r="V18" s="74">
        <f t="shared" si="7"/>
        <v>2.421406192511685E-4</v>
      </c>
    </row>
    <row r="19" spans="2:22">
      <c r="B19" s="71" t="s">
        <v>399</v>
      </c>
      <c r="C19" s="71" t="s">
        <v>236</v>
      </c>
      <c r="D19" t="s">
        <v>400</v>
      </c>
      <c r="E19">
        <f>SUMIFS('Annual Service Data_rail only'!N:N,'Annual Service Data_rail only'!C:C,C19)</f>
        <v>39</v>
      </c>
      <c r="F19" s="68">
        <f>SUMIFS('Annual Service Data_rail only'!X:X,'Annual Service Data_rail only'!C:C,C19)</f>
        <v>21145309</v>
      </c>
      <c r="G19" s="68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62">
        <f t="shared" si="2"/>
        <v>0</v>
      </c>
      <c r="K19" s="62">
        <f t="shared" si="2"/>
        <v>1</v>
      </c>
      <c r="L19" s="72">
        <f t="shared" si="0"/>
        <v>15.588851645535186</v>
      </c>
      <c r="M19" s="73">
        <f t="shared" si="1"/>
        <v>542187.41025641025</v>
      </c>
      <c r="N19" s="73">
        <f t="shared" si="3"/>
        <v>0</v>
      </c>
      <c r="O19" s="73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74">
        <f t="shared" si="7"/>
        <v>0</v>
      </c>
      <c r="V19" s="74">
        <f t="shared" si="7"/>
        <v>1.1560307342071744E-3</v>
      </c>
    </row>
    <row r="20" spans="2:22">
      <c r="B20" s="71" t="s">
        <v>401</v>
      </c>
      <c r="C20" s="71" t="s">
        <v>402</v>
      </c>
      <c r="D20" t="s">
        <v>403</v>
      </c>
      <c r="E20">
        <f>SUMIFS('Annual Service Data_rail only'!N:N,'Annual Service Data_rail only'!C:C,C20)</f>
        <v>0</v>
      </c>
      <c r="F20" s="68">
        <f>SUMIFS('Annual Service Data_rail only'!X:X,'Annual Service Data_rail only'!C:C,C20)</f>
        <v>0</v>
      </c>
      <c r="G20" s="68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62">
        <f t="shared" si="2"/>
        <v>0</v>
      </c>
      <c r="K20" s="62">
        <f t="shared" si="2"/>
        <v>0</v>
      </c>
      <c r="L20" s="72">
        <f t="shared" si="0"/>
        <v>0</v>
      </c>
      <c r="M20" s="73">
        <f t="shared" si="1"/>
        <v>0</v>
      </c>
      <c r="N20" s="73">
        <f t="shared" si="3"/>
        <v>0</v>
      </c>
      <c r="O20" s="73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74">
        <f t="shared" si="7"/>
        <v>0</v>
      </c>
      <c r="V20" s="74">
        <f t="shared" si="7"/>
        <v>0</v>
      </c>
    </row>
    <row r="21" spans="2:22">
      <c r="B21" s="71" t="s">
        <v>404</v>
      </c>
      <c r="C21" s="71" t="s">
        <v>405</v>
      </c>
      <c r="D21" t="s">
        <v>406</v>
      </c>
      <c r="E21">
        <f>SUMIFS('Annual Service Data_rail only'!N:N,'Annual Service Data_rail only'!C:C,C21)</f>
        <v>0</v>
      </c>
      <c r="F21" s="68">
        <f>SUMIFS('Annual Service Data_rail only'!X:X,'Annual Service Data_rail only'!C:C,C21)</f>
        <v>0</v>
      </c>
      <c r="G21" s="68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62">
        <f t="shared" si="2"/>
        <v>0</v>
      </c>
      <c r="K21" s="62">
        <f t="shared" si="2"/>
        <v>0</v>
      </c>
      <c r="L21" s="72">
        <f t="shared" si="0"/>
        <v>0</v>
      </c>
      <c r="M21" s="73">
        <f t="shared" si="1"/>
        <v>0</v>
      </c>
      <c r="N21" s="73">
        <f t="shared" si="3"/>
        <v>0</v>
      </c>
      <c r="O21" s="73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74">
        <f t="shared" si="7"/>
        <v>0</v>
      </c>
      <c r="V21" s="74">
        <f t="shared" si="7"/>
        <v>0</v>
      </c>
    </row>
    <row r="22" spans="2:22">
      <c r="B22" s="71" t="s">
        <v>407</v>
      </c>
      <c r="C22" s="71" t="s">
        <v>195</v>
      </c>
      <c r="D22" t="s">
        <v>408</v>
      </c>
      <c r="E22">
        <f>SUMIFS('Annual Service Data_rail only'!N:N,'Annual Service Data_rail only'!C:C,C22)</f>
        <v>251</v>
      </c>
      <c r="F22" s="68">
        <f>SUMIFS('Annual Service Data_rail only'!X:X,'Annual Service Data_rail only'!C:C,C22)</f>
        <v>102408279</v>
      </c>
      <c r="G22" s="68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62">
        <f t="shared" si="2"/>
        <v>7.2143103706107617E-2</v>
      </c>
      <c r="K22" s="62">
        <f t="shared" si="2"/>
        <v>0.92785689629389234</v>
      </c>
      <c r="L22" s="72">
        <f t="shared" si="0"/>
        <v>8.1980378754338794</v>
      </c>
      <c r="M22" s="73">
        <f t="shared" si="1"/>
        <v>408001.11155378487</v>
      </c>
      <c r="N22" s="73">
        <f t="shared" si="3"/>
        <v>18.107919030233013</v>
      </c>
      <c r="O22" s="73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74">
        <f t="shared" si="7"/>
        <v>1.2062956097990302E-5</v>
      </c>
      <c r="V22" s="74">
        <f t="shared" si="7"/>
        <v>5.399532412949464E-4</v>
      </c>
    </row>
    <row r="23" spans="2:22">
      <c r="B23" s="71" t="s">
        <v>409</v>
      </c>
      <c r="C23" s="71" t="s">
        <v>281</v>
      </c>
      <c r="D23" t="s">
        <v>410</v>
      </c>
      <c r="E23">
        <f>SUMIFS('Annual Service Data_rail only'!N:N,'Annual Service Data_rail only'!C:C,C23)</f>
        <v>17</v>
      </c>
      <c r="F23" s="68">
        <f>SUMIFS('Annual Service Data_rail only'!X:X,'Annual Service Data_rail only'!C:C,C23)</f>
        <v>3988838</v>
      </c>
      <c r="G23" s="68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62">
        <f t="shared" si="2"/>
        <v>0</v>
      </c>
      <c r="K23" s="62">
        <f t="shared" si="2"/>
        <v>1</v>
      </c>
      <c r="L23" s="72">
        <f t="shared" si="0"/>
        <v>8.2321259975962917</v>
      </c>
      <c r="M23" s="73">
        <f t="shared" si="1"/>
        <v>234637.5294117647</v>
      </c>
      <c r="N23" s="73">
        <f t="shared" si="3"/>
        <v>0</v>
      </c>
      <c r="O23" s="73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74">
        <f t="shared" si="7"/>
        <v>0</v>
      </c>
      <c r="V23" s="74">
        <f t="shared" si="7"/>
        <v>5.2998497031797435E-4</v>
      </c>
    </row>
    <row r="24" spans="2:22">
      <c r="B24" s="71" t="s">
        <v>411</v>
      </c>
      <c r="C24" s="71" t="s">
        <v>412</v>
      </c>
      <c r="D24" t="s">
        <v>413</v>
      </c>
      <c r="E24">
        <f>SUMIFS('Annual Service Data_rail only'!N:N,'Annual Service Data_rail only'!C:C,C24)</f>
        <v>0</v>
      </c>
      <c r="F24" s="68">
        <f>SUMIFS('Annual Service Data_rail only'!X:X,'Annual Service Data_rail only'!C:C,C24)</f>
        <v>0</v>
      </c>
      <c r="G24" s="68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62">
        <f t="shared" si="2"/>
        <v>0</v>
      </c>
      <c r="K24" s="62">
        <f t="shared" si="2"/>
        <v>0</v>
      </c>
      <c r="L24" s="72">
        <f t="shared" si="0"/>
        <v>0</v>
      </c>
      <c r="M24" s="73">
        <f t="shared" si="1"/>
        <v>0</v>
      </c>
      <c r="N24" s="73">
        <f t="shared" si="3"/>
        <v>0</v>
      </c>
      <c r="O24" s="73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74">
        <f t="shared" si="7"/>
        <v>0</v>
      </c>
      <c r="V24" s="74">
        <f t="shared" si="7"/>
        <v>0</v>
      </c>
    </row>
    <row r="25" spans="2:22">
      <c r="B25" s="71" t="s">
        <v>414</v>
      </c>
      <c r="C25" s="71" t="s">
        <v>415</v>
      </c>
      <c r="D25" t="s">
        <v>416</v>
      </c>
      <c r="E25">
        <f>SUMIFS('Annual Service Data_rail only'!N:N,'Annual Service Data_rail only'!C:C,C25)</f>
        <v>0</v>
      </c>
      <c r="F25" s="68">
        <f>SUMIFS('Annual Service Data_rail only'!X:X,'Annual Service Data_rail only'!C:C,C25)</f>
        <v>0</v>
      </c>
      <c r="G25" s="68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62">
        <f t="shared" si="2"/>
        <v>0</v>
      </c>
      <c r="K25" s="62">
        <f t="shared" si="2"/>
        <v>0</v>
      </c>
      <c r="L25" s="72">
        <f t="shared" si="0"/>
        <v>0</v>
      </c>
      <c r="M25" s="73">
        <f t="shared" si="1"/>
        <v>0</v>
      </c>
      <c r="N25" s="73">
        <f t="shared" si="3"/>
        <v>0</v>
      </c>
      <c r="O25" s="73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74">
        <f t="shared" si="7"/>
        <v>0</v>
      </c>
      <c r="V25" s="74">
        <f t="shared" si="7"/>
        <v>0</v>
      </c>
    </row>
    <row r="26" spans="2:22">
      <c r="B26" s="71" t="s">
        <v>417</v>
      </c>
      <c r="C26" s="71" t="s">
        <v>418</v>
      </c>
      <c r="D26" t="s">
        <v>419</v>
      </c>
      <c r="E26">
        <f>SUMIFS('Annual Service Data_rail only'!N:N,'Annual Service Data_rail only'!C:C,C26)</f>
        <v>0</v>
      </c>
      <c r="F26" s="68">
        <f>SUMIFS('Annual Service Data_rail only'!X:X,'Annual Service Data_rail only'!C:C,C26)</f>
        <v>0</v>
      </c>
      <c r="G26" s="68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62">
        <f t="shared" si="2"/>
        <v>0</v>
      </c>
      <c r="K26" s="62">
        <f t="shared" si="2"/>
        <v>0</v>
      </c>
      <c r="L26" s="72">
        <f t="shared" si="0"/>
        <v>0</v>
      </c>
      <c r="M26" s="73">
        <f t="shared" si="1"/>
        <v>0</v>
      </c>
      <c r="N26" s="73">
        <f t="shared" si="3"/>
        <v>0</v>
      </c>
      <c r="O26" s="73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74">
        <f t="shared" si="7"/>
        <v>0</v>
      </c>
      <c r="V26" s="74">
        <f t="shared" si="7"/>
        <v>0</v>
      </c>
    </row>
    <row r="27" spans="2:22">
      <c r="B27" s="71" t="s">
        <v>420</v>
      </c>
      <c r="C27" s="71" t="s">
        <v>421</v>
      </c>
      <c r="D27" t="s">
        <v>422</v>
      </c>
      <c r="E27">
        <f>SUMIFS('Annual Service Data_rail only'!N:N,'Annual Service Data_rail only'!C:C,C27)</f>
        <v>0</v>
      </c>
      <c r="F27" s="68">
        <f>SUMIFS('Annual Service Data_rail only'!X:X,'Annual Service Data_rail only'!C:C,C27)</f>
        <v>0</v>
      </c>
      <c r="G27" s="68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62">
        <f t="shared" si="2"/>
        <v>0</v>
      </c>
      <c r="K27" s="62">
        <f t="shared" si="2"/>
        <v>0</v>
      </c>
      <c r="L27" s="72">
        <f t="shared" si="0"/>
        <v>0</v>
      </c>
      <c r="M27" s="73">
        <f t="shared" si="1"/>
        <v>0</v>
      </c>
      <c r="N27" s="73">
        <f t="shared" si="3"/>
        <v>0</v>
      </c>
      <c r="O27" s="73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74">
        <f t="shared" si="7"/>
        <v>0</v>
      </c>
      <c r="V27" s="74">
        <f t="shared" si="7"/>
        <v>0</v>
      </c>
    </row>
    <row r="28" spans="2:22">
      <c r="B28" s="71" t="s">
        <v>423</v>
      </c>
      <c r="C28" s="71" t="s">
        <v>306</v>
      </c>
      <c r="D28" t="s">
        <v>424</v>
      </c>
      <c r="E28">
        <f>SUMIFS('Annual Service Data_rail only'!N:N,'Annual Service Data_rail only'!C:C,C28)</f>
        <v>3</v>
      </c>
      <c r="F28" s="68">
        <f>SUMIFS('Annual Service Data_rail only'!X:X,'Annual Service Data_rail only'!C:C,C28)</f>
        <v>1974842</v>
      </c>
      <c r="G28" s="68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62">
        <f t="shared" si="2"/>
        <v>0</v>
      </c>
      <c r="K28" s="62">
        <f t="shared" si="2"/>
        <v>0</v>
      </c>
      <c r="L28" s="72">
        <f t="shared" si="0"/>
        <v>16.921155717773878</v>
      </c>
      <c r="M28" s="73">
        <f t="shared" si="1"/>
        <v>658280.66666666663</v>
      </c>
      <c r="N28" s="73">
        <f t="shared" si="3"/>
        <v>0</v>
      </c>
      <c r="O28" s="73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74">
        <f t="shared" si="7"/>
        <v>0</v>
      </c>
      <c r="V28" s="74">
        <f t="shared" si="7"/>
        <v>0</v>
      </c>
    </row>
    <row r="29" spans="2:22">
      <c r="B29" s="71" t="s">
        <v>425</v>
      </c>
      <c r="C29" s="71" t="s">
        <v>210</v>
      </c>
      <c r="D29" t="s">
        <v>426</v>
      </c>
      <c r="E29">
        <f>SUMIFS('Annual Service Data_rail only'!N:N,'Annual Service Data_rail only'!C:C,C29)</f>
        <v>55</v>
      </c>
      <c r="F29" s="68">
        <f>SUMIFS('Annual Service Data_rail only'!X:X,'Annual Service Data_rail only'!C:C,C29)</f>
        <v>13332723</v>
      </c>
      <c r="G29" s="68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62">
        <f t="shared" si="2"/>
        <v>0.21179823818608726</v>
      </c>
      <c r="K29" s="62">
        <f t="shared" si="2"/>
        <v>0.78820176181391277</v>
      </c>
      <c r="L29" s="72">
        <f t="shared" si="0"/>
        <v>18.913549767740619</v>
      </c>
      <c r="M29" s="73">
        <f t="shared" si="1"/>
        <v>242413.14545454545</v>
      </c>
      <c r="N29" s="73">
        <f t="shared" si="3"/>
        <v>11.648903100234799</v>
      </c>
      <c r="O29" s="73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74">
        <f t="shared" si="7"/>
        <v>1.0380030837067924E-4</v>
      </c>
      <c r="V29" s="74">
        <f t="shared" si="7"/>
        <v>6.3854094703637049E-4</v>
      </c>
    </row>
    <row r="30" spans="2:22">
      <c r="B30" s="71" t="s">
        <v>427</v>
      </c>
      <c r="C30" s="71" t="s">
        <v>200</v>
      </c>
      <c r="D30" t="s">
        <v>428</v>
      </c>
      <c r="E30">
        <f>SUMIFS('Annual Service Data_rail only'!N:N,'Annual Service Data_rail only'!C:C,C30)</f>
        <v>209</v>
      </c>
      <c r="F30" s="68">
        <f>SUMIFS('Annual Service Data_rail only'!X:X,'Annual Service Data_rail only'!C:C,C30)</f>
        <v>50817429</v>
      </c>
      <c r="G30" s="68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62">
        <f t="shared" si="2"/>
        <v>0.13584904089078551</v>
      </c>
      <c r="K30" s="62">
        <f t="shared" si="2"/>
        <v>0.86415095910921447</v>
      </c>
      <c r="L30" s="72">
        <f t="shared" si="0"/>
        <v>20.044596057781671</v>
      </c>
      <c r="M30" s="73">
        <f t="shared" si="1"/>
        <v>243145.59330143541</v>
      </c>
      <c r="N30" s="73">
        <f t="shared" si="3"/>
        <v>28.39244954617417</v>
      </c>
      <c r="O30" s="73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74">
        <f t="shared" si="7"/>
        <v>7.4670943155140035E-5</v>
      </c>
      <c r="V30" s="74">
        <f t="shared" si="7"/>
        <v>1.1454726331202542E-3</v>
      </c>
    </row>
    <row r="31" spans="2:22">
      <c r="B31" s="71" t="s">
        <v>429</v>
      </c>
      <c r="C31" s="71" t="s">
        <v>430</v>
      </c>
      <c r="D31" t="s">
        <v>431</v>
      </c>
      <c r="E31">
        <f>SUMIFS('Annual Service Data_rail only'!N:N,'Annual Service Data_rail only'!C:C,C31)</f>
        <v>0</v>
      </c>
      <c r="F31" s="68">
        <f>SUMIFS('Annual Service Data_rail only'!X:X,'Annual Service Data_rail only'!C:C,C31)</f>
        <v>0</v>
      </c>
      <c r="G31" s="68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62">
        <f t="shared" si="2"/>
        <v>0</v>
      </c>
      <c r="K31" s="62">
        <f t="shared" si="2"/>
        <v>0</v>
      </c>
      <c r="L31" s="72">
        <f t="shared" si="0"/>
        <v>0</v>
      </c>
      <c r="M31" s="73">
        <f t="shared" si="1"/>
        <v>0</v>
      </c>
      <c r="N31" s="73">
        <f t="shared" si="3"/>
        <v>0</v>
      </c>
      <c r="O31" s="73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74">
        <f t="shared" si="7"/>
        <v>0</v>
      </c>
      <c r="V31" s="74">
        <f t="shared" si="7"/>
        <v>0</v>
      </c>
    </row>
    <row r="32" spans="2:22">
      <c r="B32" s="71" t="s">
        <v>432</v>
      </c>
      <c r="C32" s="71" t="s">
        <v>243</v>
      </c>
      <c r="D32" t="s">
        <v>433</v>
      </c>
      <c r="E32">
        <f>SUMIFS('Annual Service Data_rail only'!N:N,'Annual Service Data_rail only'!C:C,C32)</f>
        <v>27</v>
      </c>
      <c r="F32" s="68">
        <f>SUMIFS('Annual Service Data_rail only'!X:X,'Annual Service Data_rail only'!C:C,C32)</f>
        <v>4386285</v>
      </c>
      <c r="G32" s="68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62">
        <f t="shared" si="2"/>
        <v>1.5044441076887722E-2</v>
      </c>
      <c r="K32" s="62">
        <f t="shared" si="2"/>
        <v>0.98495555892311226</v>
      </c>
      <c r="L32" s="72">
        <f t="shared" si="0"/>
        <v>10.14640088366351</v>
      </c>
      <c r="M32" s="73">
        <f t="shared" si="1"/>
        <v>162455</v>
      </c>
      <c r="N32" s="73">
        <f t="shared" si="3"/>
        <v>0.40619990907596848</v>
      </c>
      <c r="O32" s="73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74">
        <f t="shared" si="7"/>
        <v>2.2580907296686373E-5</v>
      </c>
      <c r="V32" s="74">
        <f t="shared" si="7"/>
        <v>4.030826293059302E-4</v>
      </c>
    </row>
    <row r="33" spans="2:22">
      <c r="B33" s="71" t="s">
        <v>434</v>
      </c>
      <c r="C33" s="71" t="s">
        <v>435</v>
      </c>
      <c r="D33" t="s">
        <v>436</v>
      </c>
      <c r="E33">
        <f>SUMIFS('Annual Service Data_rail only'!N:N,'Annual Service Data_rail only'!C:C,C33)</f>
        <v>0</v>
      </c>
      <c r="F33" s="68">
        <f>SUMIFS('Annual Service Data_rail only'!X:X,'Annual Service Data_rail only'!C:C,C33)</f>
        <v>0</v>
      </c>
      <c r="G33" s="68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62">
        <f t="shared" si="2"/>
        <v>0</v>
      </c>
      <c r="K33" s="62">
        <f t="shared" si="2"/>
        <v>0</v>
      </c>
      <c r="L33" s="72">
        <f t="shared" si="0"/>
        <v>0</v>
      </c>
      <c r="M33" s="73">
        <f t="shared" si="1"/>
        <v>0</v>
      </c>
      <c r="N33" s="73">
        <f t="shared" si="3"/>
        <v>0</v>
      </c>
      <c r="O33" s="73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74">
        <f t="shared" si="7"/>
        <v>0</v>
      </c>
      <c r="V33" s="74">
        <f t="shared" si="7"/>
        <v>0</v>
      </c>
    </row>
    <row r="34" spans="2:22">
      <c r="B34" s="71" t="s">
        <v>437</v>
      </c>
      <c r="C34" s="71" t="s">
        <v>250</v>
      </c>
      <c r="D34" t="s">
        <v>438</v>
      </c>
      <c r="E34">
        <f>SUMIFS('Annual Service Data_rail only'!N:N,'Annual Service Data_rail only'!C:C,C34)</f>
        <v>25</v>
      </c>
      <c r="F34" s="68">
        <f>SUMIFS('Annual Service Data_rail only'!X:X,'Annual Service Data_rail only'!C:C,C34)</f>
        <v>5905439</v>
      </c>
      <c r="G34" s="68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62">
        <f t="shared" si="2"/>
        <v>0</v>
      </c>
      <c r="K34" s="62">
        <f t="shared" si="2"/>
        <v>1</v>
      </c>
      <c r="L34" s="72">
        <f t="shared" si="0"/>
        <v>12.011532927526641</v>
      </c>
      <c r="M34" s="73">
        <f t="shared" si="1"/>
        <v>236217.56</v>
      </c>
      <c r="N34" s="73">
        <f t="shared" si="3"/>
        <v>0</v>
      </c>
      <c r="O34" s="73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74">
        <f t="shared" si="7"/>
        <v>0</v>
      </c>
      <c r="V34" s="74">
        <f t="shared" si="7"/>
        <v>5.6960888234114198E-4</v>
      </c>
    </row>
    <row r="35" spans="2:22">
      <c r="B35" s="71" t="s">
        <v>439</v>
      </c>
      <c r="C35" s="71" t="s">
        <v>440</v>
      </c>
      <c r="D35" t="s">
        <v>441</v>
      </c>
      <c r="E35">
        <f>SUMIFS('Annual Service Data_rail only'!N:N,'Annual Service Data_rail only'!C:C,C35)</f>
        <v>0</v>
      </c>
      <c r="F35" s="68">
        <f>SUMIFS('Annual Service Data_rail only'!X:X,'Annual Service Data_rail only'!C:C,C35)</f>
        <v>0</v>
      </c>
      <c r="G35" s="68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62">
        <f t="shared" si="2"/>
        <v>0</v>
      </c>
      <c r="K35" s="62">
        <f t="shared" si="2"/>
        <v>0</v>
      </c>
      <c r="L35" s="72">
        <f t="shared" si="0"/>
        <v>0</v>
      </c>
      <c r="M35" s="73">
        <f t="shared" si="1"/>
        <v>0</v>
      </c>
      <c r="N35" s="73">
        <f t="shared" si="3"/>
        <v>0</v>
      </c>
      <c r="O35" s="73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74">
        <f t="shared" si="7"/>
        <v>0</v>
      </c>
      <c r="V35" s="74">
        <f t="shared" si="7"/>
        <v>0</v>
      </c>
    </row>
    <row r="36" spans="2:22">
      <c r="B36" s="71" t="s">
        <v>442</v>
      </c>
      <c r="C36" s="71" t="s">
        <v>443</v>
      </c>
      <c r="D36" t="s">
        <v>444</v>
      </c>
      <c r="E36">
        <f>SUMIFS('Annual Service Data_rail only'!N:N,'Annual Service Data_rail only'!C:C,C36)</f>
        <v>0</v>
      </c>
      <c r="F36" s="68">
        <f>SUMIFS('Annual Service Data_rail only'!X:X,'Annual Service Data_rail only'!C:C,C36)</f>
        <v>0</v>
      </c>
      <c r="G36" s="68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62">
        <f t="shared" si="2"/>
        <v>0</v>
      </c>
      <c r="K36" s="62">
        <f t="shared" si="2"/>
        <v>0</v>
      </c>
      <c r="L36" s="72">
        <f t="shared" si="0"/>
        <v>0</v>
      </c>
      <c r="M36" s="73">
        <f t="shared" si="1"/>
        <v>0</v>
      </c>
      <c r="N36" s="73">
        <f t="shared" si="3"/>
        <v>0</v>
      </c>
      <c r="O36" s="73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74">
        <f t="shared" si="7"/>
        <v>0</v>
      </c>
      <c r="V36" s="74">
        <f t="shared" si="7"/>
        <v>0</v>
      </c>
    </row>
    <row r="37" spans="2:22">
      <c r="B37" s="71" t="s">
        <v>445</v>
      </c>
      <c r="C37" s="71" t="s">
        <v>446</v>
      </c>
      <c r="D37" t="s">
        <v>447</v>
      </c>
      <c r="E37">
        <f>SUMIFS('Annual Service Data_rail only'!N:N,'Annual Service Data_rail only'!C:C,C37)</f>
        <v>0</v>
      </c>
      <c r="F37" s="68">
        <f>SUMIFS('Annual Service Data_rail only'!X:X,'Annual Service Data_rail only'!C:C,C37)</f>
        <v>0</v>
      </c>
      <c r="G37" s="68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62">
        <f t="shared" si="2"/>
        <v>0</v>
      </c>
      <c r="K37" s="62">
        <f t="shared" si="2"/>
        <v>0</v>
      </c>
      <c r="L37" s="72">
        <f t="shared" si="0"/>
        <v>0</v>
      </c>
      <c r="M37" s="73">
        <f t="shared" si="1"/>
        <v>0</v>
      </c>
      <c r="N37" s="73">
        <f t="shared" si="3"/>
        <v>0</v>
      </c>
      <c r="O37" s="73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74">
        <f t="shared" si="7"/>
        <v>0</v>
      </c>
      <c r="V37" s="74">
        <f t="shared" si="7"/>
        <v>0</v>
      </c>
    </row>
    <row r="38" spans="2:22">
      <c r="B38" s="71" t="s">
        <v>448</v>
      </c>
      <c r="C38" s="71" t="s">
        <v>449</v>
      </c>
      <c r="D38" t="s">
        <v>450</v>
      </c>
      <c r="E38">
        <f>SUMIFS('Annual Service Data_rail only'!N:N,'Annual Service Data_rail only'!C:C,C38)</f>
        <v>0</v>
      </c>
      <c r="F38" s="68">
        <f>SUMIFS('Annual Service Data_rail only'!X:X,'Annual Service Data_rail only'!C:C,C38)</f>
        <v>0</v>
      </c>
      <c r="G38" s="68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62">
        <f t="shared" si="2"/>
        <v>0</v>
      </c>
      <c r="K38" s="62">
        <f t="shared" si="2"/>
        <v>0</v>
      </c>
      <c r="L38" s="72">
        <f t="shared" si="0"/>
        <v>0</v>
      </c>
      <c r="M38" s="73">
        <f t="shared" si="1"/>
        <v>0</v>
      </c>
      <c r="N38" s="73">
        <f t="shared" si="3"/>
        <v>0</v>
      </c>
      <c r="O38" s="73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74">
        <f t="shared" si="7"/>
        <v>0</v>
      </c>
      <c r="V38" s="74">
        <f t="shared" si="7"/>
        <v>0</v>
      </c>
    </row>
    <row r="39" spans="2:22">
      <c r="B39" s="71" t="s">
        <v>451</v>
      </c>
      <c r="C39" s="71" t="s">
        <v>181</v>
      </c>
      <c r="D39" t="s">
        <v>452</v>
      </c>
      <c r="E39">
        <f>SUMIFS('Annual Service Data_rail only'!N:N,'Annual Service Data_rail only'!C:C,C39)</f>
        <v>184</v>
      </c>
      <c r="F39" s="68">
        <f>SUMIFS('Annual Service Data_rail only'!X:X,'Annual Service Data_rail only'!C:C,C39)</f>
        <v>77331686</v>
      </c>
      <c r="G39" s="68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62">
        <f t="shared" si="2"/>
        <v>7.9292893980475593E-2</v>
      </c>
      <c r="K39" s="62">
        <f t="shared" si="2"/>
        <v>0.92070710601952443</v>
      </c>
      <c r="L39" s="72">
        <f t="shared" si="0"/>
        <v>21.97047253049675</v>
      </c>
      <c r="M39" s="73">
        <f t="shared" si="1"/>
        <v>420280.90217391303</v>
      </c>
      <c r="N39" s="73">
        <f t="shared" si="3"/>
        <v>14.589892492407509</v>
      </c>
      <c r="O39" s="73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74">
        <f t="shared" si="7"/>
        <v>7.3770398705306041E-5</v>
      </c>
      <c r="V39" s="74">
        <f t="shared" si="7"/>
        <v>8.8285725032966977E-4</v>
      </c>
    </row>
    <row r="40" spans="2:22">
      <c r="B40" s="71" t="s">
        <v>453</v>
      </c>
      <c r="C40" s="71" t="s">
        <v>286</v>
      </c>
      <c r="D40" t="s">
        <v>454</v>
      </c>
      <c r="E40">
        <f>SUMIFS('Annual Service Data_rail only'!N:N,'Annual Service Data_rail only'!C:C,C40)</f>
        <v>7</v>
      </c>
      <c r="F40" s="68">
        <f>SUMIFS('Annual Service Data_rail only'!X:X,'Annual Service Data_rail only'!C:C,C40)</f>
        <v>965030</v>
      </c>
      <c r="G40" s="68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62">
        <f t="shared" si="2"/>
        <v>1</v>
      </c>
      <c r="K40" s="62">
        <f t="shared" si="2"/>
        <v>0</v>
      </c>
      <c r="L40" s="72">
        <f t="shared" si="0"/>
        <v>24.924225153622167</v>
      </c>
      <c r="M40" s="73">
        <f t="shared" si="1"/>
        <v>137861.42857142858</v>
      </c>
      <c r="N40" s="73">
        <f t="shared" si="3"/>
        <v>7</v>
      </c>
      <c r="O40" s="73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74">
        <f t="shared" si="7"/>
        <v>2.1888256201070918E-4</v>
      </c>
      <c r="V40" s="74">
        <f t="shared" si="7"/>
        <v>0</v>
      </c>
    </row>
    <row r="41" spans="2:22">
      <c r="B41" s="71" t="s">
        <v>220</v>
      </c>
      <c r="C41" s="71" t="s">
        <v>172</v>
      </c>
      <c r="D41" t="s">
        <v>455</v>
      </c>
      <c r="E41">
        <f>SUMIFS('Annual Service Data_rail only'!N:N,'Annual Service Data_rail only'!C:C,C41)</f>
        <v>787</v>
      </c>
      <c r="F41" s="68">
        <f>SUMIFS('Annual Service Data_rail only'!X:X,'Annual Service Data_rail only'!C:C,C41)</f>
        <v>459797967</v>
      </c>
      <c r="G41" s="68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62">
        <f t="shared" si="2"/>
        <v>1.7434445468476271E-3</v>
      </c>
      <c r="K41" s="62">
        <f t="shared" si="2"/>
        <v>0.99825655545315239</v>
      </c>
      <c r="L41" s="72">
        <f t="shared" ref="L41:L59" si="8">IFERROR(G41/F41,0)</f>
        <v>14.366756349751325</v>
      </c>
      <c r="M41" s="73">
        <f t="shared" ref="M41:M59" si="9">IFERROR(F41/E41,0)</f>
        <v>584241.3811944091</v>
      </c>
      <c r="N41" s="73">
        <f t="shared" si="3"/>
        <v>1.3720908583690825</v>
      </c>
      <c r="O41" s="73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74">
        <f t="shared" si="7"/>
        <v>6.5219945957546822E-6</v>
      </c>
      <c r="V41" s="74">
        <f t="shared" si="7"/>
        <v>7.8215808848957843E-4</v>
      </c>
    </row>
    <row r="42" spans="2:22">
      <c r="B42" s="71" t="s">
        <v>456</v>
      </c>
      <c r="C42" s="71" t="s">
        <v>259</v>
      </c>
      <c r="D42" t="s">
        <v>457</v>
      </c>
      <c r="E42">
        <f>SUMIFS('Annual Service Data_rail only'!N:N,'Annual Service Data_rail only'!C:C,C42)</f>
        <v>16</v>
      </c>
      <c r="F42" s="68">
        <f>SUMIFS('Annual Service Data_rail only'!X:X,'Annual Service Data_rail only'!C:C,C42)</f>
        <v>2267166</v>
      </c>
      <c r="G42" s="68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62">
        <f t="shared" si="2"/>
        <v>0</v>
      </c>
      <c r="K42" s="62">
        <f t="shared" si="2"/>
        <v>1</v>
      </c>
      <c r="L42" s="72">
        <f t="shared" si="8"/>
        <v>16.601724355428761</v>
      </c>
      <c r="M42" s="73">
        <f t="shared" si="9"/>
        <v>141697.875</v>
      </c>
      <c r="N42" s="73">
        <f t="shared" si="3"/>
        <v>0</v>
      </c>
      <c r="O42" s="73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74">
        <f t="shared" si="7"/>
        <v>0</v>
      </c>
      <c r="V42" s="74">
        <f t="shared" si="7"/>
        <v>6.5712105476848151E-4</v>
      </c>
    </row>
    <row r="43" spans="2:22">
      <c r="B43" s="71" t="s">
        <v>458</v>
      </c>
      <c r="C43" s="71" t="s">
        <v>459</v>
      </c>
      <c r="D43" t="s">
        <v>460</v>
      </c>
      <c r="E43">
        <f>SUMIFS('Annual Service Data_rail only'!N:N,'Annual Service Data_rail only'!C:C,C43)</f>
        <v>0</v>
      </c>
      <c r="F43" s="68">
        <f>SUMIFS('Annual Service Data_rail only'!X:X,'Annual Service Data_rail only'!C:C,C43)</f>
        <v>0</v>
      </c>
      <c r="G43" s="68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62">
        <f t="shared" si="2"/>
        <v>0</v>
      </c>
      <c r="K43" s="62">
        <f t="shared" si="2"/>
        <v>0</v>
      </c>
      <c r="L43" s="72">
        <f t="shared" si="8"/>
        <v>0</v>
      </c>
      <c r="M43" s="73">
        <f t="shared" si="9"/>
        <v>0</v>
      </c>
      <c r="N43" s="73">
        <f t="shared" si="3"/>
        <v>0</v>
      </c>
      <c r="O43" s="73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74">
        <f t="shared" si="7"/>
        <v>0</v>
      </c>
      <c r="V43" s="74">
        <f t="shared" si="7"/>
        <v>0</v>
      </c>
    </row>
    <row r="44" spans="2:22">
      <c r="B44" s="71" t="s">
        <v>461</v>
      </c>
      <c r="C44" s="71" t="s">
        <v>253</v>
      </c>
      <c r="D44" t="s">
        <v>462</v>
      </c>
      <c r="E44">
        <f>SUMIFS('Annual Service Data_rail only'!N:N,'Annual Service Data_rail only'!C:C,C44)</f>
        <v>14</v>
      </c>
      <c r="F44" s="68">
        <f>SUMIFS('Annual Service Data_rail only'!X:X,'Annual Service Data_rail only'!C:C,C44)</f>
        <v>3017495</v>
      </c>
      <c r="G44" s="68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62">
        <f t="shared" si="2"/>
        <v>0</v>
      </c>
      <c r="K44" s="62">
        <f t="shared" si="2"/>
        <v>1</v>
      </c>
      <c r="L44" s="72">
        <f t="shared" si="8"/>
        <v>6.769605252038529</v>
      </c>
      <c r="M44" s="73">
        <f t="shared" si="9"/>
        <v>215535.35714285713</v>
      </c>
      <c r="N44" s="73">
        <f t="shared" si="3"/>
        <v>0</v>
      </c>
      <c r="O44" s="73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74">
        <f t="shared" si="7"/>
        <v>0</v>
      </c>
      <c r="V44" s="74">
        <f t="shared" si="7"/>
        <v>1.8655698073438882E-4</v>
      </c>
    </row>
    <row r="45" spans="2:22">
      <c r="B45" s="71" t="s">
        <v>463</v>
      </c>
      <c r="C45" s="71" t="s">
        <v>464</v>
      </c>
      <c r="D45" t="s">
        <v>465</v>
      </c>
      <c r="E45">
        <f>SUMIFS('Annual Service Data_rail only'!N:N,'Annual Service Data_rail only'!C:C,C45)</f>
        <v>0</v>
      </c>
      <c r="F45" s="68">
        <f>SUMIFS('Annual Service Data_rail only'!X:X,'Annual Service Data_rail only'!C:C,C45)</f>
        <v>0</v>
      </c>
      <c r="G45" s="68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62">
        <f t="shared" si="2"/>
        <v>0</v>
      </c>
      <c r="K45" s="62">
        <f t="shared" si="2"/>
        <v>0</v>
      </c>
      <c r="L45" s="72">
        <f t="shared" si="8"/>
        <v>0</v>
      </c>
      <c r="M45" s="73">
        <f t="shared" si="9"/>
        <v>0</v>
      </c>
      <c r="N45" s="73">
        <f t="shared" si="3"/>
        <v>0</v>
      </c>
      <c r="O45" s="73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74">
        <f t="shared" si="7"/>
        <v>0</v>
      </c>
      <c r="V45" s="74">
        <f t="shared" si="7"/>
        <v>0</v>
      </c>
    </row>
    <row r="46" spans="2:22">
      <c r="B46" s="71" t="s">
        <v>466</v>
      </c>
      <c r="C46" s="71" t="s">
        <v>233</v>
      </c>
      <c r="D46" t="s">
        <v>467</v>
      </c>
      <c r="E46">
        <f>SUMIFS('Annual Service Data_rail only'!N:N,'Annual Service Data_rail only'!C:C,C46)</f>
        <v>55</v>
      </c>
      <c r="F46" s="68">
        <f>SUMIFS('Annual Service Data_rail only'!X:X,'Annual Service Data_rail only'!C:C,C46)</f>
        <v>8981104</v>
      </c>
      <c r="G46" s="68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62">
        <f t="shared" si="2"/>
        <v>0</v>
      </c>
      <c r="K46" s="62">
        <f t="shared" si="2"/>
        <v>1</v>
      </c>
      <c r="L46" s="72">
        <f t="shared" si="8"/>
        <v>17.754887149731257</v>
      </c>
      <c r="M46" s="73">
        <f t="shared" si="9"/>
        <v>163292.79999999999</v>
      </c>
      <c r="N46" s="73">
        <f t="shared" si="3"/>
        <v>0</v>
      </c>
      <c r="O46" s="73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74">
        <f t="shared" si="7"/>
        <v>0</v>
      </c>
      <c r="V46" s="74">
        <f t="shared" si="7"/>
        <v>8.5921928610077983E-4</v>
      </c>
    </row>
    <row r="47" spans="2:22">
      <c r="B47" s="71" t="s">
        <v>468</v>
      </c>
      <c r="C47" s="71" t="s">
        <v>204</v>
      </c>
      <c r="D47" t="s">
        <v>469</v>
      </c>
      <c r="E47">
        <f>SUMIFS('Annual Service Data_rail only'!N:N,'Annual Service Data_rail only'!C:C,C47)</f>
        <v>176</v>
      </c>
      <c r="F47" s="68">
        <f>SUMIFS('Annual Service Data_rail only'!X:X,'Annual Service Data_rail only'!C:C,C47)</f>
        <v>37294660</v>
      </c>
      <c r="G47" s="68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62">
        <f t="shared" si="2"/>
        <v>0</v>
      </c>
      <c r="K47" s="62">
        <f t="shared" si="2"/>
        <v>1</v>
      </c>
      <c r="L47" s="72">
        <f t="shared" si="8"/>
        <v>19.443379856526377</v>
      </c>
      <c r="M47" s="73">
        <f t="shared" si="9"/>
        <v>211901.47727272726</v>
      </c>
      <c r="N47" s="73">
        <f t="shared" si="3"/>
        <v>0</v>
      </c>
      <c r="O47" s="73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74">
        <f t="shared" si="7"/>
        <v>0</v>
      </c>
      <c r="V47" s="74">
        <f t="shared" si="7"/>
        <v>5.6837895145453508E-4</v>
      </c>
    </row>
    <row r="48" spans="2:22">
      <c r="B48" s="71" t="s">
        <v>470</v>
      </c>
      <c r="C48" s="71" t="s">
        <v>471</v>
      </c>
      <c r="D48" t="s">
        <v>472</v>
      </c>
      <c r="E48">
        <f>SUMIFS('Annual Service Data_rail only'!N:N,'Annual Service Data_rail only'!C:C,C48)</f>
        <v>0</v>
      </c>
      <c r="F48" s="68">
        <f>SUMIFS('Annual Service Data_rail only'!X:X,'Annual Service Data_rail only'!C:C,C48)</f>
        <v>0</v>
      </c>
      <c r="G48" s="68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62">
        <f t="shared" si="2"/>
        <v>0</v>
      </c>
      <c r="K48" s="62">
        <f t="shared" si="2"/>
        <v>0</v>
      </c>
      <c r="L48" s="72">
        <f t="shared" si="8"/>
        <v>0</v>
      </c>
      <c r="M48" s="73">
        <f t="shared" si="9"/>
        <v>0</v>
      </c>
      <c r="N48" s="73">
        <f t="shared" si="3"/>
        <v>0</v>
      </c>
      <c r="O48" s="73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74">
        <f t="shared" si="7"/>
        <v>0</v>
      </c>
      <c r="V48" s="74">
        <f t="shared" si="7"/>
        <v>0</v>
      </c>
    </row>
    <row r="49" spans="2:24">
      <c r="B49" s="71" t="s">
        <v>473</v>
      </c>
      <c r="C49" s="71" t="s">
        <v>474</v>
      </c>
      <c r="D49" t="s">
        <v>475</v>
      </c>
      <c r="E49">
        <f>SUMIFS('Annual Service Data_rail only'!N:N,'Annual Service Data_rail only'!C:C,C49)</f>
        <v>0</v>
      </c>
      <c r="F49" s="68">
        <f>SUMIFS('Annual Service Data_rail only'!X:X,'Annual Service Data_rail only'!C:C,C49)</f>
        <v>0</v>
      </c>
      <c r="G49" s="68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62">
        <f t="shared" si="2"/>
        <v>0</v>
      </c>
      <c r="K49" s="62">
        <f t="shared" si="2"/>
        <v>0</v>
      </c>
      <c r="L49" s="72">
        <f t="shared" si="8"/>
        <v>0</v>
      </c>
      <c r="M49" s="73">
        <f t="shared" si="9"/>
        <v>0</v>
      </c>
      <c r="N49" s="73">
        <f t="shared" si="3"/>
        <v>0</v>
      </c>
      <c r="O49" s="73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74">
        <f t="shared" si="7"/>
        <v>0</v>
      </c>
      <c r="V49" s="74">
        <f t="shared" si="7"/>
        <v>0</v>
      </c>
    </row>
    <row r="50" spans="2:24">
      <c r="B50" s="71" t="s">
        <v>476</v>
      </c>
      <c r="C50" s="71" t="s">
        <v>477</v>
      </c>
      <c r="D50" t="s">
        <v>478</v>
      </c>
      <c r="E50">
        <f>SUMIFS('Annual Service Data_rail only'!N:N,'Annual Service Data_rail only'!C:C,C50)</f>
        <v>0</v>
      </c>
      <c r="F50" s="68">
        <f>SUMIFS('Annual Service Data_rail only'!X:X,'Annual Service Data_rail only'!C:C,C50)</f>
        <v>0</v>
      </c>
      <c r="G50" s="68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62">
        <f t="shared" si="2"/>
        <v>0</v>
      </c>
      <c r="K50" s="62">
        <f t="shared" si="2"/>
        <v>0</v>
      </c>
      <c r="L50" s="72">
        <f t="shared" si="8"/>
        <v>0</v>
      </c>
      <c r="M50" s="73">
        <f t="shared" si="9"/>
        <v>0</v>
      </c>
      <c r="N50" s="73">
        <f t="shared" si="3"/>
        <v>0</v>
      </c>
      <c r="O50" s="73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74">
        <f t="shared" si="7"/>
        <v>0</v>
      </c>
      <c r="V50" s="74">
        <f t="shared" si="7"/>
        <v>0</v>
      </c>
    </row>
    <row r="51" spans="2:24">
      <c r="B51" s="71" t="s">
        <v>479</v>
      </c>
      <c r="C51" s="71" t="s">
        <v>292</v>
      </c>
      <c r="D51" t="s">
        <v>480</v>
      </c>
      <c r="E51">
        <f>SUMIFS('Annual Service Data_rail only'!N:N,'Annual Service Data_rail only'!C:C,C51)</f>
        <v>2</v>
      </c>
      <c r="F51" s="68">
        <f>SUMIFS('Annual Service Data_rail only'!X:X,'Annual Service Data_rail only'!C:C,C51)</f>
        <v>208873</v>
      </c>
      <c r="G51" s="68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62">
        <f t="shared" si="2"/>
        <v>1</v>
      </c>
      <c r="K51" s="62">
        <f t="shared" si="2"/>
        <v>0</v>
      </c>
      <c r="L51" s="72">
        <f t="shared" si="8"/>
        <v>16.292479161978811</v>
      </c>
      <c r="M51" s="73">
        <f t="shared" si="9"/>
        <v>104436.5</v>
      </c>
      <c r="N51" s="73">
        <f t="shared" si="3"/>
        <v>2</v>
      </c>
      <c r="O51" s="73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74">
        <f t="shared" si="7"/>
        <v>1.2578769435331124E-4</v>
      </c>
      <c r="V51" s="74">
        <f t="shared" si="7"/>
        <v>0</v>
      </c>
    </row>
    <row r="52" spans="2:24">
      <c r="B52" s="71" t="s">
        <v>481</v>
      </c>
      <c r="C52" s="71" t="s">
        <v>207</v>
      </c>
      <c r="D52" t="s">
        <v>482</v>
      </c>
      <c r="E52">
        <f>SUMIFS('Annual Service Data_rail only'!N:N,'Annual Service Data_rail only'!C:C,C52)</f>
        <v>81</v>
      </c>
      <c r="F52" s="68">
        <f>SUMIFS('Annual Service Data_rail only'!X:X,'Annual Service Data_rail only'!C:C,C52)</f>
        <v>16971382</v>
      </c>
      <c r="G52" s="68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62">
        <f t="shared" si="2"/>
        <v>0.17428989901094627</v>
      </c>
      <c r="K52" s="62">
        <f t="shared" si="2"/>
        <v>0.82571010098905373</v>
      </c>
      <c r="L52" s="72">
        <f t="shared" si="8"/>
        <v>13.498465180973476</v>
      </c>
      <c r="M52" s="73">
        <f t="shared" si="9"/>
        <v>209523.23456790124</v>
      </c>
      <c r="N52" s="73">
        <f t="shared" si="3"/>
        <v>14.117481819886647</v>
      </c>
      <c r="O52" s="73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74">
        <f t="shared" si="7"/>
        <v>1.5830993580821838E-4</v>
      </c>
      <c r="V52" s="74">
        <f t="shared" si="7"/>
        <v>4.0480572702220627E-4</v>
      </c>
    </row>
    <row r="53" spans="2:24">
      <c r="B53" s="71" t="s">
        <v>483</v>
      </c>
      <c r="C53" s="71" t="s">
        <v>225</v>
      </c>
      <c r="D53" t="s">
        <v>484</v>
      </c>
      <c r="E53">
        <f>SUMIFS('Annual Service Data_rail only'!N:N,'Annual Service Data_rail only'!C:C,C53)</f>
        <v>31</v>
      </c>
      <c r="F53" s="68">
        <f>SUMIFS('Annual Service Data_rail only'!X:X,'Annual Service Data_rail only'!C:C,C53)</f>
        <v>10256420</v>
      </c>
      <c r="G53" s="68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62">
        <f t="shared" si="2"/>
        <v>0.11887690340260589</v>
      </c>
      <c r="K53" s="62">
        <f t="shared" si="2"/>
        <v>0.88112309659739407</v>
      </c>
      <c r="L53" s="72">
        <f t="shared" si="8"/>
        <v>8.876356564961263</v>
      </c>
      <c r="M53" s="73">
        <f t="shared" si="9"/>
        <v>330852.25806451612</v>
      </c>
      <c r="N53" s="73">
        <f t="shared" si="3"/>
        <v>3.6851840054807825</v>
      </c>
      <c r="O53" s="73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74">
        <f t="shared" si="7"/>
        <v>4.0609713939961685E-5</v>
      </c>
      <c r="V53" s="74">
        <f t="shared" si="7"/>
        <v>5.9363480406708256E-4</v>
      </c>
    </row>
    <row r="54" spans="2:24">
      <c r="B54" s="71" t="s">
        <v>485</v>
      </c>
      <c r="C54" s="71" t="s">
        <v>486</v>
      </c>
      <c r="D54" t="s">
        <v>487</v>
      </c>
      <c r="E54">
        <f>SUMIFS('Annual Service Data_rail only'!N:N,'Annual Service Data_rail only'!C:C,C54)</f>
        <v>0</v>
      </c>
      <c r="F54" s="68">
        <f>SUMIFS('Annual Service Data_rail only'!X:X,'Annual Service Data_rail only'!C:C,C54)</f>
        <v>0</v>
      </c>
      <c r="G54" s="68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62">
        <f t="shared" si="2"/>
        <v>0</v>
      </c>
      <c r="K54" s="62">
        <f t="shared" si="2"/>
        <v>0</v>
      </c>
      <c r="L54" s="72">
        <f t="shared" si="8"/>
        <v>0</v>
      </c>
      <c r="M54" s="73">
        <f t="shared" si="9"/>
        <v>0</v>
      </c>
      <c r="N54" s="73">
        <f t="shared" si="3"/>
        <v>0</v>
      </c>
      <c r="O54" s="73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74">
        <f t="shared" si="7"/>
        <v>0</v>
      </c>
      <c r="V54" s="74">
        <f t="shared" si="7"/>
        <v>0</v>
      </c>
    </row>
    <row r="55" spans="2:24">
      <c r="B55" s="71" t="s">
        <v>488</v>
      </c>
      <c r="C55" s="71" t="s">
        <v>256</v>
      </c>
      <c r="D55" t="s">
        <v>489</v>
      </c>
      <c r="E55">
        <f>SUMIFS('Annual Service Data_rail only'!N:N,'Annual Service Data_rail only'!C:C,C55)</f>
        <v>38</v>
      </c>
      <c r="F55" s="68">
        <f>SUMIFS('Annual Service Data_rail only'!X:X,'Annual Service Data_rail only'!C:C,C55)</f>
        <v>2579467</v>
      </c>
      <c r="G55" s="68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62">
        <f t="shared" si="2"/>
        <v>0.49126131042832155</v>
      </c>
      <c r="K55" s="62">
        <f t="shared" si="2"/>
        <v>0.50873868957167845</v>
      </c>
      <c r="L55" s="72">
        <f t="shared" si="8"/>
        <v>39.273348718940774</v>
      </c>
      <c r="M55" s="73">
        <f t="shared" si="9"/>
        <v>67880.710526315786</v>
      </c>
      <c r="N55" s="73">
        <f t="shared" si="3"/>
        <v>18.667929796276219</v>
      </c>
      <c r="O55" s="73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74">
        <f t="shared" si="7"/>
        <v>2.5080388231794913E-4</v>
      </c>
      <c r="V55" s="74">
        <f t="shared" si="7"/>
        <v>4.5521802824377436E-3</v>
      </c>
    </row>
    <row r="56" spans="2:24">
      <c r="B56" s="71" t="s">
        <v>191</v>
      </c>
      <c r="C56" s="71" t="s">
        <v>262</v>
      </c>
      <c r="D56" t="s">
        <v>490</v>
      </c>
      <c r="E56">
        <f>SUMIFS('Annual Service Data_rail only'!N:N,'Annual Service Data_rail only'!C:C,C56)</f>
        <v>40</v>
      </c>
      <c r="F56" s="68">
        <f>SUMIFS('Annual Service Data_rail only'!X:X,'Annual Service Data_rail only'!C:C,C56)</f>
        <v>5730374</v>
      </c>
      <c r="G56" s="68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62">
        <f t="shared" si="2"/>
        <v>7.345395240909787E-2</v>
      </c>
      <c r="K56" s="62">
        <f t="shared" si="2"/>
        <v>0.92654604759090209</v>
      </c>
      <c r="L56" s="72">
        <f t="shared" si="8"/>
        <v>14.254784591721238</v>
      </c>
      <c r="M56" s="73">
        <f t="shared" si="9"/>
        <v>143259.35</v>
      </c>
      <c r="N56" s="73">
        <f t="shared" si="3"/>
        <v>2.9381580963639147</v>
      </c>
      <c r="O56" s="73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74">
        <f t="shared" si="7"/>
        <v>6.9181573156261154E-5</v>
      </c>
      <c r="V56" s="74">
        <f t="shared" si="7"/>
        <v>1.0897035219714086E-3</v>
      </c>
    </row>
    <row r="57" spans="2:24">
      <c r="B57" s="71" t="s">
        <v>491</v>
      </c>
      <c r="C57" s="71" t="s">
        <v>492</v>
      </c>
      <c r="D57" t="s">
        <v>493</v>
      </c>
      <c r="E57">
        <f>SUMIFS('Annual Service Data_rail only'!N:N,'Annual Service Data_rail only'!C:C,C57)</f>
        <v>0</v>
      </c>
      <c r="F57" s="68">
        <f>SUMIFS('Annual Service Data_rail only'!X:X,'Annual Service Data_rail only'!C:C,C57)</f>
        <v>0</v>
      </c>
      <c r="G57" s="68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62">
        <f t="shared" si="2"/>
        <v>0</v>
      </c>
      <c r="K57" s="62">
        <f t="shared" si="2"/>
        <v>0</v>
      </c>
      <c r="L57" s="72">
        <f t="shared" si="8"/>
        <v>0</v>
      </c>
      <c r="M57" s="73">
        <f t="shared" si="9"/>
        <v>0</v>
      </c>
      <c r="N57" s="73">
        <f t="shared" si="3"/>
        <v>0</v>
      </c>
      <c r="O57" s="73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74">
        <f t="shared" si="7"/>
        <v>0</v>
      </c>
      <c r="V57" s="74">
        <f t="shared" si="7"/>
        <v>0</v>
      </c>
    </row>
    <row r="58" spans="2:24">
      <c r="B58" s="71" t="s">
        <v>494</v>
      </c>
      <c r="C58" s="71" t="s">
        <v>495</v>
      </c>
      <c r="D58" t="s">
        <v>496</v>
      </c>
      <c r="E58">
        <f>SUMIFS('Annual Service Data_rail only'!N:N,'Annual Service Data_rail only'!C:C,C58)</f>
        <v>0</v>
      </c>
      <c r="F58" s="68">
        <f>SUMIFS('Annual Service Data_rail only'!X:X,'Annual Service Data_rail only'!C:C,C58)</f>
        <v>0</v>
      </c>
      <c r="G58" s="68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62">
        <f t="shared" si="2"/>
        <v>0</v>
      </c>
      <c r="K58" s="62">
        <f t="shared" si="2"/>
        <v>0</v>
      </c>
      <c r="L58" s="72">
        <f t="shared" si="8"/>
        <v>0</v>
      </c>
      <c r="M58" s="73">
        <f t="shared" si="9"/>
        <v>0</v>
      </c>
      <c r="N58" s="73">
        <f t="shared" si="3"/>
        <v>0</v>
      </c>
      <c r="O58" s="73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74">
        <f t="shared" si="7"/>
        <v>0</v>
      </c>
      <c r="V58" s="74">
        <f t="shared" si="7"/>
        <v>0</v>
      </c>
    </row>
    <row r="59" spans="2:24">
      <c r="B59" s="71" t="s">
        <v>497</v>
      </c>
      <c r="C59" s="71" t="s">
        <v>498</v>
      </c>
      <c r="D59" t="s">
        <v>499</v>
      </c>
      <c r="E59">
        <f>SUMIFS('Annual Service Data_rail only'!N:N,'Annual Service Data_rail only'!C:C,C59)</f>
        <v>0</v>
      </c>
      <c r="F59" s="68">
        <f>SUMIFS('Annual Service Data_rail only'!X:X,'Annual Service Data_rail only'!C:C,C59)</f>
        <v>0</v>
      </c>
      <c r="G59" s="68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62">
        <f t="shared" si="2"/>
        <v>0</v>
      </c>
      <c r="K59" s="62">
        <f t="shared" si="2"/>
        <v>0</v>
      </c>
      <c r="L59" s="72">
        <f t="shared" si="8"/>
        <v>0</v>
      </c>
      <c r="M59" s="73">
        <f t="shared" si="9"/>
        <v>0</v>
      </c>
      <c r="N59" s="73">
        <f t="shared" si="3"/>
        <v>0</v>
      </c>
      <c r="O59" s="73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74">
        <f t="shared" si="7"/>
        <v>0</v>
      </c>
      <c r="V59" s="74">
        <f t="shared" si="7"/>
        <v>0</v>
      </c>
    </row>
    <row r="61" spans="2:24" s="1" customFormat="1">
      <c r="E61" s="1" t="str">
        <f>E8</f>
        <v>Max Trains in Operation</v>
      </c>
      <c r="F61" s="1" t="str">
        <f t="shared" ref="F61:V61" si="10">F8</f>
        <v>Vehicle Miles</v>
      </c>
      <c r="G61" s="1" t="str">
        <f t="shared" si="10"/>
        <v>Passenger Miles</v>
      </c>
      <c r="L61" s="1" t="str">
        <f t="shared" si="10"/>
        <v>calc AVLO</v>
      </c>
      <c r="M61" s="1" t="str">
        <f t="shared" si="10"/>
        <v>calc BAADTVBT</v>
      </c>
      <c r="N61" s="1" t="str">
        <f t="shared" si="10"/>
        <v>SYVBT-diesel</v>
      </c>
      <c r="O61" s="1" t="str">
        <f t="shared" si="10"/>
        <v>SYVBT-electric</v>
      </c>
      <c r="S61" s="1" t="str">
        <f t="shared" si="10"/>
        <v>diesel (btus)</v>
      </c>
      <c r="T61" s="1" t="str">
        <f t="shared" si="10"/>
        <v>electric (btu)</v>
      </c>
      <c r="U61" s="1" t="str">
        <f t="shared" si="10"/>
        <v>calc SYFAFE-diesel</v>
      </c>
      <c r="V61" s="1" t="str">
        <f t="shared" si="10"/>
        <v>calc SYFAFE-electric</v>
      </c>
    </row>
    <row r="62" spans="2:24">
      <c r="D62" s="4" t="s">
        <v>500</v>
      </c>
      <c r="E62" s="4">
        <f>SUM(E9:E59)</f>
        <v>2740</v>
      </c>
      <c r="F62" s="4">
        <f t="shared" ref="F62:G62" si="11">SUM(F9:F59)</f>
        <v>1083860350</v>
      </c>
      <c r="G62" s="4">
        <f t="shared" si="11"/>
        <v>16634915700</v>
      </c>
      <c r="H62" s="4"/>
      <c r="I62" s="4"/>
      <c r="J62" s="4"/>
      <c r="K62" s="4"/>
      <c r="L62" s="75">
        <f>IFERROR(G62/F62,0)</f>
        <v>15.34784042981183</v>
      </c>
      <c r="M62" s="76">
        <f>IFERROR(F62/E62,0)</f>
        <v>395569.47080291971</v>
      </c>
      <c r="N62" s="76">
        <f>SUM(N9:N59)</f>
        <v>173.39396393169866</v>
      </c>
      <c r="O62" s="76">
        <f>SUM(O9:O59)</f>
        <v>2563.6060360683009</v>
      </c>
      <c r="P62" s="77"/>
      <c r="Q62" s="77"/>
      <c r="R62" s="77"/>
      <c r="S62" s="4">
        <f>SUM(S9:S59)</f>
        <v>14672704890200</v>
      </c>
      <c r="T62" s="4">
        <f>SUM(T9:T59)</f>
        <v>20563855531548.477</v>
      </c>
      <c r="U62" s="78">
        <f>IFERROR(($L62*$M62*N62)/S62,0)</f>
        <v>7.1745362435245036E-5</v>
      </c>
      <c r="V62" s="78">
        <f>IFERROR(($L62*$M62*O62)/T62,0)</f>
        <v>7.5686214263268839E-4</v>
      </c>
      <c r="W62" s="79"/>
      <c r="X62" s="79"/>
    </row>
    <row r="64" spans="2:24">
      <c r="D64" t="s">
        <v>501</v>
      </c>
      <c r="E64" s="62">
        <f>E62/SUM(N62:O62)</f>
        <v>1.0010960906101574</v>
      </c>
      <c r="G64" s="62">
        <f>L62*M62*SUM(N62:O62)/G62</f>
        <v>0.99890510948905087</v>
      </c>
      <c r="K64" s="80"/>
      <c r="S64" s="62">
        <f>($L62*$M62*N62/U62)/S62</f>
        <v>1</v>
      </c>
      <c r="T64" s="62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2" ht="45">
      <c r="A1" s="16" t="s">
        <v>110</v>
      </c>
      <c r="B1" s="5">
        <v>2020</v>
      </c>
    </row>
    <row r="2" spans="1:2">
      <c r="A2" s="1" t="s">
        <v>12</v>
      </c>
      <c r="B2" s="7">
        <v>1.67</v>
      </c>
    </row>
    <row r="3" spans="1:2">
      <c r="A3" s="1" t="s">
        <v>13</v>
      </c>
      <c r="B3" s="9">
        <f>'BTS NTS Modal Profile Data'!B14</f>
        <v>21.196137258578663</v>
      </c>
    </row>
    <row r="4" spans="1:2">
      <c r="A4" s="1" t="s">
        <v>14</v>
      </c>
      <c r="B4" s="9">
        <f>'BTS NTS Modal Profile Data'!B8</f>
        <v>111.39416306433705</v>
      </c>
    </row>
    <row r="5" spans="1:2">
      <c r="A5" s="1" t="s">
        <v>15</v>
      </c>
      <c r="B5" s="9">
        <f>'psgr rail calcs'!L62</f>
        <v>15.34784042981183</v>
      </c>
    </row>
    <row r="6" spans="1:2">
      <c r="A6" s="1" t="s">
        <v>16</v>
      </c>
      <c r="B6" s="7">
        <v>1</v>
      </c>
    </row>
    <row r="7" spans="1:2">
      <c r="A7" s="1" t="s">
        <v>17</v>
      </c>
      <c r="B7" s="7">
        <f>'BTS NTS Modal Profile Data'!B60</f>
        <v>1.2700756740871355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B2" sqref="B2"/>
    </sheetView>
  </sheetViews>
  <sheetFormatPr defaultRowHeight="15"/>
  <cols>
    <col min="1" max="1" width="11.85546875" customWidth="1"/>
  </cols>
  <sheetData>
    <row r="1" spans="1:2" s="1" customFormat="1" ht="45">
      <c r="A1" s="16" t="s">
        <v>111</v>
      </c>
      <c r="B1" s="1">
        <v>2020</v>
      </c>
    </row>
    <row r="2" spans="1:2">
      <c r="A2" s="1" t="s">
        <v>12</v>
      </c>
      <c r="B2" s="14">
        <v>1</v>
      </c>
    </row>
    <row r="3" spans="1:2">
      <c r="A3" s="1" t="s">
        <v>13</v>
      </c>
      <c r="B3" s="6">
        <v>16</v>
      </c>
    </row>
    <row r="4" spans="1:2">
      <c r="A4" s="1" t="s">
        <v>14</v>
      </c>
      <c r="B4" s="6">
        <f>'BTS NTS Modal Profile Data'!B9</f>
        <v>41.989116133258747</v>
      </c>
    </row>
    <row r="5" spans="1:2">
      <c r="A5" s="1" t="s">
        <v>15</v>
      </c>
      <c r="B5" s="6">
        <f>'BTS NTS Modal Profile Data'!B19</f>
        <v>3512.35916421195</v>
      </c>
    </row>
    <row r="6" spans="1:2">
      <c r="A6" s="1" t="s">
        <v>16</v>
      </c>
      <c r="B6" s="6">
        <f>'BTS NTS Modal Profile Data'!B55</f>
        <v>1974.4736422180429</v>
      </c>
    </row>
    <row r="7" spans="1:2">
      <c r="A7" s="1" t="s">
        <v>17</v>
      </c>
      <c r="B7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6C762-134A-444D-BF60-BC99F3DFC165}">
  <sheetPr>
    <tabColor theme="3"/>
  </sheetPr>
  <dimension ref="A1:AE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31" ht="45">
      <c r="A1" s="16" t="s">
        <v>110</v>
      </c>
      <c r="B1" s="5">
        <v>2021</v>
      </c>
      <c r="C1" s="5">
        <v>2022</v>
      </c>
      <c r="D1" s="5">
        <v>2023</v>
      </c>
      <c r="E1" s="5">
        <v>2024</v>
      </c>
      <c r="F1" s="5">
        <v>2025</v>
      </c>
      <c r="G1" s="5">
        <v>2026</v>
      </c>
      <c r="H1" s="5">
        <v>2027</v>
      </c>
      <c r="I1" s="5">
        <v>2028</v>
      </c>
      <c r="J1" s="5">
        <v>2029</v>
      </c>
      <c r="K1" s="5">
        <v>2030</v>
      </c>
      <c r="L1" s="5">
        <v>2031</v>
      </c>
      <c r="M1" s="5">
        <v>2032</v>
      </c>
      <c r="N1" s="5">
        <v>2033</v>
      </c>
      <c r="O1" s="5">
        <v>2034</v>
      </c>
      <c r="P1" s="5">
        <v>2035</v>
      </c>
      <c r="Q1" s="5">
        <v>2036</v>
      </c>
      <c r="R1" s="5">
        <v>2037</v>
      </c>
      <c r="S1" s="5">
        <v>2038</v>
      </c>
      <c r="T1" s="5">
        <v>2039</v>
      </c>
      <c r="U1" s="5">
        <v>2040</v>
      </c>
      <c r="V1" s="5">
        <v>2041</v>
      </c>
      <c r="W1" s="5">
        <v>2042</v>
      </c>
      <c r="X1" s="5">
        <v>2043</v>
      </c>
      <c r="Y1" s="5">
        <v>2044</v>
      </c>
      <c r="Z1" s="5">
        <v>2045</v>
      </c>
      <c r="AA1" s="5">
        <v>2046</v>
      </c>
      <c r="AB1" s="5">
        <v>2047</v>
      </c>
      <c r="AC1" s="5">
        <v>2048</v>
      </c>
      <c r="AD1" s="5">
        <v>2049</v>
      </c>
      <c r="AE1" s="5">
        <v>2050</v>
      </c>
    </row>
    <row r="2" spans="1:31">
      <c r="A2" s="1" t="s">
        <v>12</v>
      </c>
      <c r="B2" s="7">
        <v>1.67</v>
      </c>
      <c r="C2" s="7">
        <f>$B2</f>
        <v>1.67</v>
      </c>
      <c r="D2" s="7">
        <f t="shared" ref="D2:AE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</row>
    <row r="3" spans="1:31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</row>
    <row r="4" spans="1:31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</row>
    <row r="5" spans="1:31">
      <c r="A5" s="1" t="s">
        <v>15</v>
      </c>
      <c r="B5" s="9">
        <f>'psgr rail calcs'!L62</f>
        <v>15.34784042981183</v>
      </c>
      <c r="C5" s="7">
        <f t="shared" si="1"/>
        <v>15.34784042981183</v>
      </c>
      <c r="D5" s="7">
        <f t="shared" si="0"/>
        <v>15.34784042981183</v>
      </c>
      <c r="E5" s="7">
        <f t="shared" si="0"/>
        <v>15.34784042981183</v>
      </c>
      <c r="F5" s="7">
        <f t="shared" si="0"/>
        <v>15.34784042981183</v>
      </c>
      <c r="G5" s="7">
        <f t="shared" si="0"/>
        <v>15.34784042981183</v>
      </c>
      <c r="H5" s="7">
        <f t="shared" si="0"/>
        <v>15.34784042981183</v>
      </c>
      <c r="I5" s="7">
        <f t="shared" si="0"/>
        <v>15.34784042981183</v>
      </c>
      <c r="J5" s="7">
        <f t="shared" si="0"/>
        <v>15.34784042981183</v>
      </c>
      <c r="K5" s="7">
        <f t="shared" si="0"/>
        <v>15.34784042981183</v>
      </c>
      <c r="L5" s="7">
        <f t="shared" si="0"/>
        <v>15.34784042981183</v>
      </c>
      <c r="M5" s="7">
        <f t="shared" si="0"/>
        <v>15.34784042981183</v>
      </c>
      <c r="N5" s="7">
        <f t="shared" si="0"/>
        <v>15.34784042981183</v>
      </c>
      <c r="O5" s="7">
        <f t="shared" si="0"/>
        <v>15.34784042981183</v>
      </c>
      <c r="P5" s="7">
        <f t="shared" si="0"/>
        <v>15.34784042981183</v>
      </c>
      <c r="Q5" s="7">
        <f t="shared" si="0"/>
        <v>15.34784042981183</v>
      </c>
      <c r="R5" s="7">
        <f t="shared" si="0"/>
        <v>15.34784042981183</v>
      </c>
      <c r="S5" s="7">
        <f t="shared" si="0"/>
        <v>15.34784042981183</v>
      </c>
      <c r="T5" s="7">
        <f t="shared" si="0"/>
        <v>15.34784042981183</v>
      </c>
      <c r="U5" s="7">
        <f t="shared" si="0"/>
        <v>15.34784042981183</v>
      </c>
      <c r="V5" s="7">
        <f t="shared" si="0"/>
        <v>15.34784042981183</v>
      </c>
      <c r="W5" s="7">
        <f t="shared" si="0"/>
        <v>15.34784042981183</v>
      </c>
      <c r="X5" s="7">
        <f t="shared" si="0"/>
        <v>15.34784042981183</v>
      </c>
      <c r="Y5" s="7">
        <f t="shared" si="0"/>
        <v>15.34784042981183</v>
      </c>
      <c r="Z5" s="7">
        <f t="shared" si="0"/>
        <v>15.34784042981183</v>
      </c>
      <c r="AA5" s="7">
        <f t="shared" si="0"/>
        <v>15.34784042981183</v>
      </c>
      <c r="AB5" s="7">
        <f t="shared" si="0"/>
        <v>15.34784042981183</v>
      </c>
      <c r="AC5" s="7">
        <f t="shared" si="0"/>
        <v>15.34784042981183</v>
      </c>
      <c r="AD5" s="7">
        <f t="shared" si="0"/>
        <v>15.34784042981183</v>
      </c>
      <c r="AE5" s="7">
        <f t="shared" si="0"/>
        <v>15.34784042981183</v>
      </c>
    </row>
    <row r="6" spans="1:31">
      <c r="A6" s="1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</row>
    <row r="7" spans="1:31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5B98-F0F0-452D-A62B-4E672A3FB155}">
  <sheetPr>
    <tabColor theme="3"/>
  </sheetPr>
  <dimension ref="A1:AE7"/>
  <sheetViews>
    <sheetView workbookViewId="0"/>
  </sheetViews>
  <sheetFormatPr defaultRowHeight="15"/>
  <cols>
    <col min="1" max="1" width="11.85546875" customWidth="1"/>
  </cols>
  <sheetData>
    <row r="1" spans="1:31" s="1" customFormat="1" ht="45">
      <c r="A1" s="16" t="s">
        <v>111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>
      <c r="A2" s="1" t="s">
        <v>12</v>
      </c>
      <c r="B2" s="14">
        <v>1</v>
      </c>
      <c r="C2">
        <f t="shared" ref="C2:F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ref="G2:P7" si="1">$B2</f>
        <v>1</v>
      </c>
      <c r="H2">
        <f t="shared" si="1"/>
        <v>1</v>
      </c>
      <c r="I2">
        <f t="shared" si="1"/>
        <v>1</v>
      </c>
      <c r="J2">
        <f t="shared" si="1"/>
        <v>1</v>
      </c>
      <c r="K2">
        <f t="shared" si="1"/>
        <v>1</v>
      </c>
      <c r="L2">
        <f t="shared" si="1"/>
        <v>1</v>
      </c>
      <c r="M2">
        <f t="shared" si="1"/>
        <v>1</v>
      </c>
      <c r="N2">
        <f t="shared" si="1"/>
        <v>1</v>
      </c>
      <c r="O2">
        <f t="shared" si="1"/>
        <v>1</v>
      </c>
      <c r="P2">
        <f t="shared" si="1"/>
        <v>1</v>
      </c>
      <c r="Q2">
        <f t="shared" ref="Q2:AE7" si="2">$B2</f>
        <v>1</v>
      </c>
      <c r="R2">
        <f t="shared" si="2"/>
        <v>1</v>
      </c>
      <c r="S2">
        <f t="shared" si="2"/>
        <v>1</v>
      </c>
      <c r="T2">
        <f t="shared" si="2"/>
        <v>1</v>
      </c>
      <c r="U2">
        <f t="shared" si="2"/>
        <v>1</v>
      </c>
      <c r="V2">
        <f t="shared" si="2"/>
        <v>1</v>
      </c>
      <c r="W2">
        <f t="shared" si="2"/>
        <v>1</v>
      </c>
      <c r="X2">
        <f t="shared" si="2"/>
        <v>1</v>
      </c>
      <c r="Y2">
        <f t="shared" si="2"/>
        <v>1</v>
      </c>
      <c r="Z2">
        <f t="shared" si="2"/>
        <v>1</v>
      </c>
      <c r="AA2">
        <f t="shared" si="2"/>
        <v>1</v>
      </c>
      <c r="AB2">
        <f t="shared" si="2"/>
        <v>1</v>
      </c>
      <c r="AC2">
        <f t="shared" si="2"/>
        <v>1</v>
      </c>
      <c r="AD2">
        <f t="shared" si="2"/>
        <v>1</v>
      </c>
      <c r="AE2">
        <f t="shared" si="2"/>
        <v>1</v>
      </c>
    </row>
    <row r="3" spans="1:31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1"/>
        <v>16</v>
      </c>
      <c r="H3">
        <f t="shared" si="1"/>
        <v>16</v>
      </c>
      <c r="I3">
        <f t="shared" si="1"/>
        <v>16</v>
      </c>
      <c r="J3">
        <f t="shared" si="1"/>
        <v>16</v>
      </c>
      <c r="K3">
        <f t="shared" si="1"/>
        <v>16</v>
      </c>
      <c r="L3">
        <f t="shared" si="1"/>
        <v>16</v>
      </c>
      <c r="M3">
        <f t="shared" si="1"/>
        <v>16</v>
      </c>
      <c r="N3">
        <f t="shared" si="1"/>
        <v>16</v>
      </c>
      <c r="O3">
        <f t="shared" si="1"/>
        <v>16</v>
      </c>
      <c r="P3">
        <f t="shared" si="1"/>
        <v>16</v>
      </c>
      <c r="Q3">
        <f t="shared" si="2"/>
        <v>16</v>
      </c>
      <c r="R3">
        <f t="shared" si="2"/>
        <v>16</v>
      </c>
      <c r="S3">
        <f t="shared" si="2"/>
        <v>16</v>
      </c>
      <c r="T3">
        <f t="shared" si="2"/>
        <v>16</v>
      </c>
      <c r="U3">
        <f t="shared" si="2"/>
        <v>16</v>
      </c>
      <c r="V3">
        <f t="shared" si="2"/>
        <v>16</v>
      </c>
      <c r="W3">
        <f t="shared" si="2"/>
        <v>16</v>
      </c>
      <c r="X3">
        <f t="shared" si="2"/>
        <v>16</v>
      </c>
      <c r="Y3">
        <f t="shared" si="2"/>
        <v>16</v>
      </c>
      <c r="Z3">
        <f t="shared" si="2"/>
        <v>16</v>
      </c>
      <c r="AA3">
        <f t="shared" si="2"/>
        <v>16</v>
      </c>
      <c r="AB3">
        <f t="shared" si="2"/>
        <v>16</v>
      </c>
      <c r="AC3">
        <f t="shared" si="2"/>
        <v>16</v>
      </c>
      <c r="AD3">
        <f t="shared" si="2"/>
        <v>16</v>
      </c>
      <c r="AE3">
        <f t="shared" si="2"/>
        <v>16</v>
      </c>
    </row>
    <row r="4" spans="1:31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0"/>
        <v>41.989116133258747</v>
      </c>
      <c r="E4" s="6">
        <f t="shared" si="0"/>
        <v>41.989116133258747</v>
      </c>
      <c r="F4" s="6">
        <f t="shared" si="0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2"/>
        <v>41.989116133258747</v>
      </c>
      <c r="R4" s="6">
        <f t="shared" si="2"/>
        <v>41.989116133258747</v>
      </c>
      <c r="S4" s="6">
        <f t="shared" si="2"/>
        <v>41.989116133258747</v>
      </c>
      <c r="T4" s="6">
        <f t="shared" si="2"/>
        <v>41.989116133258747</v>
      </c>
      <c r="U4" s="6">
        <f t="shared" si="2"/>
        <v>41.989116133258747</v>
      </c>
      <c r="V4" s="6">
        <f t="shared" si="2"/>
        <v>41.989116133258747</v>
      </c>
      <c r="W4" s="6">
        <f t="shared" si="2"/>
        <v>41.989116133258747</v>
      </c>
      <c r="X4" s="6">
        <f t="shared" si="2"/>
        <v>41.989116133258747</v>
      </c>
      <c r="Y4" s="6">
        <f t="shared" si="2"/>
        <v>41.989116133258747</v>
      </c>
      <c r="Z4" s="6">
        <f t="shared" si="2"/>
        <v>41.989116133258747</v>
      </c>
      <c r="AA4" s="6">
        <f t="shared" si="2"/>
        <v>41.989116133258747</v>
      </c>
      <c r="AB4" s="6">
        <f t="shared" si="2"/>
        <v>41.989116133258747</v>
      </c>
      <c r="AC4" s="6">
        <f t="shared" si="2"/>
        <v>41.989116133258747</v>
      </c>
      <c r="AD4" s="6">
        <f t="shared" si="2"/>
        <v>41.989116133258747</v>
      </c>
      <c r="AE4" s="6">
        <f t="shared" si="2"/>
        <v>41.989116133258747</v>
      </c>
    </row>
    <row r="5" spans="1:31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0"/>
        <v>3512.35916421195</v>
      </c>
      <c r="E5" s="6">
        <f t="shared" si="0"/>
        <v>3512.35916421195</v>
      </c>
      <c r="F5" s="6">
        <f t="shared" si="0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2"/>
        <v>3512.35916421195</v>
      </c>
      <c r="R5" s="6">
        <f t="shared" si="2"/>
        <v>3512.35916421195</v>
      </c>
      <c r="S5" s="6">
        <f t="shared" si="2"/>
        <v>3512.35916421195</v>
      </c>
      <c r="T5" s="6">
        <f t="shared" si="2"/>
        <v>3512.35916421195</v>
      </c>
      <c r="U5" s="6">
        <f t="shared" si="2"/>
        <v>3512.35916421195</v>
      </c>
      <c r="V5" s="6">
        <f t="shared" si="2"/>
        <v>3512.35916421195</v>
      </c>
      <c r="W5" s="6">
        <f t="shared" si="2"/>
        <v>3512.35916421195</v>
      </c>
      <c r="X5" s="6">
        <f t="shared" si="2"/>
        <v>3512.35916421195</v>
      </c>
      <c r="Y5" s="6">
        <f t="shared" si="2"/>
        <v>3512.35916421195</v>
      </c>
      <c r="Z5" s="6">
        <f t="shared" si="2"/>
        <v>3512.35916421195</v>
      </c>
      <c r="AA5" s="6">
        <f t="shared" si="2"/>
        <v>3512.35916421195</v>
      </c>
      <c r="AB5" s="6">
        <f t="shared" si="2"/>
        <v>3512.35916421195</v>
      </c>
      <c r="AC5" s="6">
        <f t="shared" si="2"/>
        <v>3512.35916421195</v>
      </c>
      <c r="AD5" s="6">
        <f t="shared" si="2"/>
        <v>3512.35916421195</v>
      </c>
      <c r="AE5" s="6">
        <f t="shared" si="2"/>
        <v>3512.35916421195</v>
      </c>
    </row>
    <row r="6" spans="1:31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0"/>
        <v>1974.4736422180429</v>
      </c>
      <c r="E6" s="6">
        <f t="shared" si="0"/>
        <v>1974.4736422180429</v>
      </c>
      <c r="F6" s="6">
        <f t="shared" si="0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2"/>
        <v>1974.4736422180429</v>
      </c>
      <c r="R6" s="6">
        <f t="shared" si="2"/>
        <v>1974.4736422180429</v>
      </c>
      <c r="S6" s="6">
        <f t="shared" si="2"/>
        <v>1974.4736422180429</v>
      </c>
      <c r="T6" s="6">
        <f t="shared" si="2"/>
        <v>1974.4736422180429</v>
      </c>
      <c r="U6" s="6">
        <f t="shared" si="2"/>
        <v>1974.4736422180429</v>
      </c>
      <c r="V6" s="6">
        <f t="shared" si="2"/>
        <v>1974.4736422180429</v>
      </c>
      <c r="W6" s="6">
        <f t="shared" si="2"/>
        <v>1974.4736422180429</v>
      </c>
      <c r="X6" s="6">
        <f t="shared" si="2"/>
        <v>1974.4736422180429</v>
      </c>
      <c r="Y6" s="6">
        <f t="shared" si="2"/>
        <v>1974.4736422180429</v>
      </c>
      <c r="Z6" s="6">
        <f t="shared" si="2"/>
        <v>1974.4736422180429</v>
      </c>
      <c r="AA6" s="6">
        <f t="shared" si="2"/>
        <v>1974.4736422180429</v>
      </c>
      <c r="AB6" s="6">
        <f t="shared" si="2"/>
        <v>1974.4736422180429</v>
      </c>
      <c r="AC6" s="6">
        <f t="shared" si="2"/>
        <v>1974.4736422180429</v>
      </c>
      <c r="AD6" s="6">
        <f t="shared" si="2"/>
        <v>1974.4736422180429</v>
      </c>
      <c r="AE6" s="6">
        <f t="shared" si="2"/>
        <v>1974.4736422180429</v>
      </c>
    </row>
    <row r="7" spans="1:31">
      <c r="A7" s="1" t="s">
        <v>17</v>
      </c>
      <c r="B7"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BTS NTS Modal Profile Data</vt:lpstr>
      <vt:lpstr>Annual Service Data_rail only</vt:lpstr>
      <vt:lpstr>Fuel and Energy_rail only</vt:lpstr>
      <vt:lpstr>psgr rail calcs</vt:lpstr>
      <vt:lpstr>SYAVLo-passengers</vt:lpstr>
      <vt:lpstr>SYAVLo-freight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2015-06-16T22:55:39Z</dcterms:created>
  <dcterms:modified xsi:type="dcterms:W3CDTF">2024-01-22T06:56:11Z</dcterms:modified>
</cp:coreProperties>
</file>