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Florida\FL-eps\"/>
    </mc:Choice>
  </mc:AlternateContent>
  <xr:revisionPtr revIDLastSave="0" documentId="13_ncr:1_{E9A30CC7-9B9C-421E-9840-42CE13C9007D}"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<sst xmlns="http://schemas.openxmlformats.org/spreadsheetml/2006/main" count="18388" uniqueCount="2197">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</sst>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24</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Florida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8.0796240067674692</v>
      </c>
      <c r="C3" s="74">
        <f>E28</f>
        <v>3.6472799999999999</v>
      </c>
      <c r="D3" s="75">
        <v>0.55000000000000004</v>
      </c>
      <c r="E3" s="75">
        <v>0.4</v>
      </c>
      <c r="F3" s="117">
        <f t="shared" ref="F3:G9" si="0">$C3*(1-D3)</f>
        <v>1.6412759999999997</v>
      </c>
      <c r="G3" s="117">
        <f t="shared" si="0"/>
        <v>2.1883679999999996</v>
      </c>
      <c r="H3" s="69"/>
      <c r="I3" s="76">
        <f t="shared" ref="I3:I11" si="1">1-F3/$B3</f>
        <v>0.79686232940725066</v>
      </c>
      <c r="J3" s="76">
        <f>1-G3/$B3</f>
        <v>0.72914977254300095</v>
      </c>
      <c r="K3" s="69" t="str">
        <f t="shared" ref="K3:K11" si="2">"In a scenario limiting global warming to 1.5 °C, " &amp; B$1 &amp; " would need to cut its " &amp; A3 &amp; " emissions by " &amp; ROUND(J3*100, 0) &amp; " to " &amp; ROUND(I3*100, 0) &amp; " percent of 2005 levels."</f>
        <v>In a scenario limiting global warming to 1.5 °C, Florida would need to cut its buildings emissions by 73 to 80 percent of 2005 levels.</v>
      </c>
      <c r="L3" s="69"/>
      <c r="M3" s="69"/>
      <c r="N3" s="69"/>
      <c r="O3" s="69"/>
      <c r="P3" s="69"/>
      <c r="Q3" s="69"/>
      <c r="R3" s="69"/>
      <c r="S3" s="69"/>
      <c r="T3" s="69"/>
      <c r="U3" s="69"/>
      <c r="V3" s="69"/>
      <c r="W3" s="69"/>
      <c r="X3" s="69"/>
      <c r="Y3" s="69"/>
      <c r="Z3" s="69"/>
    </row>
    <row r="4" spans="1:26" x14ac:dyDescent="0.25">
      <c r="A4" s="73" t="s">
        <v>1028</v>
      </c>
      <c r="B4" s="116">
        <f>'State 2005 Data'!J6</f>
        <v>125.31358875117995</v>
      </c>
      <c r="C4" s="74">
        <f>G28</f>
        <v>12.6975</v>
      </c>
      <c r="D4" s="75">
        <v>0.89</v>
      </c>
      <c r="E4" s="75">
        <v>0.66</v>
      </c>
      <c r="F4" s="117">
        <f t="shared" si="0"/>
        <v>1.3967249999999998</v>
      </c>
      <c r="G4" s="117">
        <f t="shared" si="0"/>
        <v>4.3171499999999998</v>
      </c>
      <c r="H4" s="69"/>
      <c r="I4" s="76">
        <f t="shared" si="1"/>
        <v>0.98885416167616658</v>
      </c>
      <c r="J4" s="76">
        <f t="shared" ref="J4:J11" si="3">1-G4/$B4</f>
        <v>0.96554922699906043</v>
      </c>
      <c r="K4" s="69" t="str">
        <f t="shared" si="2"/>
        <v>In a scenario limiting global warming to 1.5 °C, Florida would need to cut its electricity emissions by 97 to 99 percent of 2005 levels.</v>
      </c>
      <c r="L4" s="69"/>
      <c r="M4" s="69"/>
      <c r="N4" s="69"/>
      <c r="O4" s="69"/>
      <c r="P4" s="69"/>
      <c r="Q4" s="69"/>
      <c r="R4" s="69"/>
      <c r="S4" s="69"/>
      <c r="T4" s="69"/>
      <c r="U4" s="69"/>
      <c r="V4" s="69"/>
      <c r="W4" s="69"/>
      <c r="X4" s="69"/>
      <c r="Y4" s="69"/>
      <c r="Z4" s="69"/>
    </row>
    <row r="5" spans="1:26" x14ac:dyDescent="0.25">
      <c r="A5" s="73" t="s">
        <v>1859</v>
      </c>
      <c r="B5" s="116">
        <f>'State 2005 Data'!J7</f>
        <v>30.905654738338797</v>
      </c>
      <c r="C5" s="118">
        <f>H28</f>
        <v>26.9559</v>
      </c>
      <c r="D5" s="75">
        <v>0.41</v>
      </c>
      <c r="E5" s="75">
        <v>0.33</v>
      </c>
      <c r="F5" s="117">
        <f t="shared" si="0"/>
        <v>15.903981000000002</v>
      </c>
      <c r="G5" s="117">
        <f t="shared" si="0"/>
        <v>18.060452999999999</v>
      </c>
      <c r="H5" s="69"/>
      <c r="I5" s="76">
        <f>1-F5/$B5</f>
        <v>0.4854022302827663</v>
      </c>
      <c r="J5" s="76">
        <f t="shared" si="3"/>
        <v>0.41562626150754822</v>
      </c>
      <c r="K5" s="69" t="str">
        <f t="shared" si="2"/>
        <v>In a scenario limiting global warming to 1.5 °C, Florida would need to cut its industry emissions by 42 to 49 percent of 2005 levels.</v>
      </c>
      <c r="L5" s="69"/>
      <c r="M5" s="69"/>
      <c r="N5" s="69"/>
      <c r="O5" s="69"/>
      <c r="P5" s="69"/>
      <c r="Q5" s="69"/>
      <c r="R5" s="69"/>
      <c r="S5" s="69"/>
      <c r="T5" s="69"/>
      <c r="U5" s="69"/>
      <c r="V5" s="69"/>
      <c r="W5" s="69"/>
      <c r="X5" s="69"/>
      <c r="Y5" s="69"/>
      <c r="Z5" s="69"/>
    </row>
    <row r="6" spans="1:26" x14ac:dyDescent="0.25">
      <c r="A6" s="73" t="s">
        <v>1860</v>
      </c>
      <c r="B6" s="116">
        <f>'State 2005 Data'!J8</f>
        <v>114.59826661152616</v>
      </c>
      <c r="C6" s="118">
        <f>F28</f>
        <v>14.0167</v>
      </c>
      <c r="D6" s="75">
        <v>0.48</v>
      </c>
      <c r="E6" s="75">
        <v>0.27</v>
      </c>
      <c r="F6" s="117">
        <f>$C6*(1-D6)</f>
        <v>7.2886839999999999</v>
      </c>
      <c r="G6" s="117">
        <f t="shared" si="0"/>
        <v>10.232191</v>
      </c>
      <c r="H6" s="69"/>
      <c r="I6" s="76">
        <f t="shared" si="1"/>
        <v>0.93639795595942366</v>
      </c>
      <c r="J6" s="76">
        <f t="shared" si="3"/>
        <v>0.91071251509688311</v>
      </c>
      <c r="K6" s="69" t="str">
        <f t="shared" si="2"/>
        <v>In a scenario limiting global warming to 1.5 °C, Florida would need to cut its transportation emissions by 91 to 94 percent of 2005 levels.</v>
      </c>
      <c r="L6" s="69"/>
      <c r="M6" s="69"/>
      <c r="N6" s="69"/>
      <c r="O6" s="69"/>
      <c r="P6" s="69"/>
      <c r="Q6" s="69"/>
      <c r="R6" s="69"/>
      <c r="S6" s="69"/>
      <c r="T6" s="69"/>
      <c r="U6" s="69"/>
      <c r="V6" s="69"/>
      <c r="W6" s="69"/>
      <c r="X6" s="69"/>
      <c r="Y6" s="69"/>
      <c r="Z6" s="69"/>
    </row>
    <row r="7" spans="1:26" x14ac:dyDescent="0.25">
      <c r="A7" s="73" t="s">
        <v>775</v>
      </c>
      <c r="B7" s="116">
        <f>'State 2005 Data'!J9</f>
        <v>8.014372658002511</v>
      </c>
      <c r="C7" s="118">
        <f>D28</f>
        <v>7.6132600000000004</v>
      </c>
      <c r="D7" s="75">
        <v>0.06</v>
      </c>
      <c r="E7" s="75">
        <v>0.02</v>
      </c>
      <c r="F7" s="117">
        <f t="shared" si="0"/>
        <v>7.1564643999999999</v>
      </c>
      <c r="G7" s="117">
        <f t="shared" si="0"/>
        <v>7.4609947999999999</v>
      </c>
      <c r="H7" s="69"/>
      <c r="I7" s="76">
        <f t="shared" si="1"/>
        <v>0.10704621492062416</v>
      </c>
      <c r="J7" s="76">
        <f t="shared" si="3"/>
        <v>6.9048181512991191E-2</v>
      </c>
      <c r="K7" s="69" t="str">
        <f t="shared" si="2"/>
        <v>In a scenario limiting global warming to 1.5 °C, Florida would need to cut its agriculture emissions by 7 to 11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Florida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14.43930599487885</v>
      </c>
      <c r="C9" s="118">
        <f>C28</f>
        <v>1.59965</v>
      </c>
      <c r="D9" s="75">
        <v>0.06</v>
      </c>
      <c r="E9" s="75">
        <v>0.02</v>
      </c>
      <c r="F9" s="117">
        <f t="shared" si="0"/>
        <v>1.503671</v>
      </c>
      <c r="G9" s="117">
        <f t="shared" si="0"/>
        <v>1.5676570000000001</v>
      </c>
      <c r="H9" s="69"/>
      <c r="I9" s="76">
        <f t="shared" si="1"/>
        <v>0.89586265430393242</v>
      </c>
      <c r="J9" s="76">
        <f t="shared" si="3"/>
        <v>0.89143127789133381</v>
      </c>
      <c r="K9" s="69" t="str">
        <f t="shared" si="2"/>
        <v>In a scenario limiting global warming to 1.5 °C, Florida would need to cut its waste emissions by 89 to 90 percent of 2005 levels.</v>
      </c>
      <c r="L9" s="69"/>
      <c r="M9" s="69"/>
      <c r="N9" s="69"/>
      <c r="O9" s="69"/>
      <c r="P9" s="69"/>
      <c r="Q9" s="69"/>
      <c r="R9" s="69"/>
      <c r="S9" s="69"/>
      <c r="T9" s="69"/>
      <c r="U9" s="69"/>
      <c r="V9" s="69"/>
      <c r="W9" s="69"/>
      <c r="X9" s="69"/>
      <c r="Y9" s="69"/>
      <c r="Z9" s="69"/>
    </row>
    <row r="10" spans="1:26" x14ac:dyDescent="0.25">
      <c r="A10" s="73" t="s">
        <v>1865</v>
      </c>
      <c r="B10" s="119">
        <f>SUM(B3:B9)</f>
        <v>294.91245276069372</v>
      </c>
      <c r="C10" s="119">
        <f>SUM(C3:C9)</f>
        <v>60.091929999999991</v>
      </c>
      <c r="D10" s="76">
        <f>1-F10/$C10</f>
        <v>0.52651809652311032</v>
      </c>
      <c r="E10" s="76">
        <f>1-G10/$C10</f>
        <v>0.37781239843686165</v>
      </c>
      <c r="F10" s="117">
        <f>SUM(F3:F9)</f>
        <v>28.452441400000005</v>
      </c>
      <c r="G10" s="117">
        <f>SUM(G3:G9)</f>
        <v>37.388453799999994</v>
      </c>
      <c r="H10" s="171">
        <f>IFERROR(B10*(1-'Unique State Inputs'!A$8),"")</f>
        <v>162.20184901838155</v>
      </c>
      <c r="I10" s="76">
        <f t="shared" si="1"/>
        <v>0.90352241441941517</v>
      </c>
      <c r="J10" s="76">
        <f t="shared" si="3"/>
        <v>0.87322185465549396</v>
      </c>
      <c r="K10" s="69" t="str">
        <f t="shared" si="2"/>
        <v>In a scenario limiting global warming to 1.5 °C, Florida would need to cut its total (including land use) emissions by 87 to 90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301.35081276069371</v>
      </c>
      <c r="C11" s="119">
        <f>SUM(C3:C9)-C8</f>
        <v>66.530289999999994</v>
      </c>
      <c r="D11" s="76">
        <f>1-F11/$C11</f>
        <v>0.47556516888773503</v>
      </c>
      <c r="E11" s="76">
        <f>1-G11/$C11</f>
        <v>0.34125022151564344</v>
      </c>
      <c r="F11" s="117">
        <f>F10-F8</f>
        <v>34.890801400000008</v>
      </c>
      <c r="G11" s="117">
        <f>G10-G8</f>
        <v>43.826813799999996</v>
      </c>
      <c r="H11" s="171">
        <f>IFERROR(B11*(1-'Unique State Inputs'!A$8),"")</f>
        <v>165.74294701838156</v>
      </c>
      <c r="I11" s="76">
        <f t="shared" si="1"/>
        <v>0.88421865837903946</v>
      </c>
      <c r="J11" s="76">
        <f t="shared" si="3"/>
        <v>0.85456547006294825</v>
      </c>
      <c r="K11" s="69" t="str">
        <f t="shared" si="2"/>
        <v>In a scenario limiting global warming to 1.5 °C, Florida would need to cut its total (excluding land use) emissions by 85 to 88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Florida had 4804 EV charging outlets, approximately 22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Florida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Florida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Florida,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Florida, the share of electricity among fuels used for heating in urban, residential buildings will rise from 1.4% to 1.7%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Florida, the share of electricity among fuels used by appliances in urban, residential buildings will fall from 31.5% to 27.8%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Florida, the share of electricity among fuels used for heating in rural, residential buildings will rise from 1.4% to 1.7%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31.5% to 27.8%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Florida, the share of electricity among fuels used for heating in commercial buildings will fall from 0.3% to 0.2%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Florida, the share of electricity among fuels used by appliances in commercial buildings will fall from 27.5% to 16.3%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Florida, the share of electricity among fuels used by other components in commercial buildings will rise from 51.6% to 78.3%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Florida.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 in 2050 as a generation-weighted state average. Many states have different requirements for municipalities, co-ops, and investor owned utilities. In 2020, the value is 1%. To set a carbon-free electricity standard that starts ramping up in 2021, the Customize Implementation Schedule feature below allows users to customize the start year setting. Simply take the 1% value, divide by your chosen policy setting, and enter the resulting value in the 'Implementation %' box for 2020.  // **Guidance for setting values:** Multiple states have set 100% clean energy or renewable energy laws or goals,  not includingFlorida. After weighing for coop and municipality requirements, the BAU assumes a total CES of 1% in 2030 that rises to 1%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Florida, a 100% setting provides for an additional 14375 MW of demand response capacity in 2050 (on top of a BAU quantity of 4651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Florida will retire 715 MW of coal by 2050. Florida currently has 7782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Florida will retire 157 MW of gas non-peaking plants by 2050. Florida currently has 31717MW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Florida will retire 0 MW of nuclear capacity by 2050. Florida currently has 3626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Florida will retire 47 MW of biomass capacity by 2050. Florida currently has 292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Florida will retire 1644 MW of petroleum capacity by 2050. Florida currently has 3297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Florida will retire 1032 MW of natural gas peaker capacity by 2050. Florida currently has 10128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Florida will retire 0 MW of natural gas peaker capacity by 2050. Florida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Florida had about 1 of grid battery storage.  The BAU scenario is based on EIA AEO data and sees grid battery capacity reach 1556 by 2050.  The additional potential is based on NREL's Renewable Electricity Futures Study (80% RE-ITI (2014) scenario) and suggests Florida could reach 19826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Florida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Florida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Florida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34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Florida had 4804 EV charging outlets, approximately 22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Florida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Florida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Florida,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Florida, the share of electricity among fuels used for heating in urban, residential buildings will rise from 1.4% to 1.7%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Florida, the share of electricity among fuels used by appliances in urban, residential buildings will fall from 31.5% to 27.8%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Florida, the share of electricity among fuels used for heating in rural, residential buildings will rise from 1.4% to 1.7%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31.5% to 27.8%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Florida, the share of electricity among fuels used for heating in commercial buildings will fall from 0.3% to 0.2%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Florida, the share of electricity among fuels used by appliances in commercial buildings will fall from 27.5% to 16.3%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Florida, the share of electricity among fuels used by other components in commercial buildings will rise from 51.6% to 78.3%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Florida.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 in 2050 as a generation-weighted state average. Many states have different requirements for municipalities, co-ops, and investor owned utilities. In 2020, the value is 1%. To set a carbon-free electricity standard that starts ramping up in 2021, the Customize Implementation Schedule feature below allows users to customize the start year setting. Simply take the 1% value, divide by your chosen policy setting, and enter the resulting value in the 'Implementation %' box for 2020.  // **Guidance for setting values:** Multiple states have set 100% clean energy or renewable energy laws or goals, not includingFlorida.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Florida declined by -55%.</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Florida, a 100% setting provides for an additional 14375 MW of demand response capacity in 2050 (on top of a BAU quantity of 4651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Florida will retire 715 MW of coal by 2050. Florida currently has 7782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Florida will retire 157 MW of gas non-peaking plants by 2050. Florida currently has 31717MW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Florida will retire 0 MW of nuclear capacity by 2050. Florida currently has 3626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Florida will retire 47 MW of biomass capacity by 2050. Florida currently has 292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Florida will retire 47 MW of biomass capacity by 2050. Florida currently has 292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Florida will retire 1644 MW of petroleum capacity by 2050. Florida currently has 3297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Florida will retire 1032 MW of natural gas peaker capacity by 2050. Florida currently has 10128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Florida will retire 0 MW of natural gas peaker capacity by 2050. Florida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Florida had about 1 of grid battery storage.  The BAU scenario is based on EIA AEO data and sees grid battery capacity reach 1556 by 2050.  The additional potential is based on NREL's Renewable Electricity Futures Study (80% RE-ITI (2014) scenario) and suggests Florida could reach 19826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Florida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Florida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Florida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34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Florida</v>
      </c>
      <c r="B6" s="145">
        <f>SUMIFS(B7:B57,$A7:$A57,$A$6)</f>
        <v>4804</v>
      </c>
      <c r="C6" s="145">
        <f>SUMIFS(C7:C57,$A7:$A57,$A$6)</f>
        <v>21877257</v>
      </c>
      <c r="D6" s="145">
        <f>ROUND(SUMIFS(D7:D57,$A7:$A57,$A$6),2)</f>
        <v>21.96</v>
      </c>
      <c r="E6" s="145">
        <f t="shared" ref="E6:L6" si="0">SUMIFS(E7:E57,$A7:$A57,$A$6)</f>
        <v>0</v>
      </c>
      <c r="F6" s="145">
        <f t="shared" si="0"/>
        <v>7.5372824201104189E-3</v>
      </c>
      <c r="G6" s="145">
        <f t="shared" si="0"/>
        <v>7.5372824201104189E-3</v>
      </c>
      <c r="H6" s="145">
        <f t="shared" si="0"/>
        <v>7.5372824201104189E-3</v>
      </c>
      <c r="I6" s="145">
        <f t="shared" si="0"/>
        <v>28820791</v>
      </c>
      <c r="J6" s="145">
        <f t="shared" si="0"/>
        <v>0</v>
      </c>
      <c r="K6" s="145">
        <f t="shared" si="0"/>
        <v>13061875</v>
      </c>
      <c r="L6" s="145">
        <f t="shared" si="0"/>
        <v>0</v>
      </c>
      <c r="M6" s="145">
        <f>ROUND(SUMIFS(M7:M57,$A7:$A57,$A$6)*100,0)</f>
        <v>-55</v>
      </c>
      <c r="N6" s="145">
        <f>ROUND(SUMIFS(N7:N57,$A7:$A57,$A$6)*100,0)</f>
        <v>0</v>
      </c>
      <c r="O6" s="145">
        <f t="shared" ref="O6:AM6" si="1">ROUND(SUMIFS(O7:O57,$A7:$A57,$A$6),0)</f>
        <v>9724</v>
      </c>
      <c r="P6" s="145">
        <f t="shared" si="1"/>
        <v>4651</v>
      </c>
      <c r="Q6" s="145">
        <f t="shared" si="1"/>
        <v>715</v>
      </c>
      <c r="R6" s="145">
        <f t="shared" si="1"/>
        <v>157</v>
      </c>
      <c r="S6" s="145">
        <f t="shared" si="1"/>
        <v>0</v>
      </c>
      <c r="T6" s="145">
        <f t="shared" si="1"/>
        <v>47</v>
      </c>
      <c r="U6" s="145">
        <f t="shared" si="1"/>
        <v>1644</v>
      </c>
      <c r="V6" s="145">
        <f t="shared" si="1"/>
        <v>1032</v>
      </c>
      <c r="W6" s="145">
        <f t="shared" si="1"/>
        <v>0</v>
      </c>
      <c r="X6" s="145">
        <f t="shared" si="1"/>
        <v>7782</v>
      </c>
      <c r="Y6" s="145">
        <f t="shared" si="1"/>
        <v>31717</v>
      </c>
      <c r="Z6" s="145">
        <f t="shared" si="1"/>
        <v>3626</v>
      </c>
      <c r="AA6" s="145">
        <f t="shared" si="1"/>
        <v>44</v>
      </c>
      <c r="AB6" s="145">
        <f t="shared" si="1"/>
        <v>0</v>
      </c>
      <c r="AC6" s="145">
        <f t="shared" si="1"/>
        <v>2135</v>
      </c>
      <c r="AD6" s="145">
        <f t="shared" si="1"/>
        <v>0</v>
      </c>
      <c r="AE6" s="145">
        <f t="shared" si="1"/>
        <v>292</v>
      </c>
      <c r="AF6" s="145">
        <f t="shared" si="1"/>
        <v>0</v>
      </c>
      <c r="AG6" s="145">
        <f t="shared" si="1"/>
        <v>3297</v>
      </c>
      <c r="AH6" s="145">
        <f t="shared" si="1"/>
        <v>10128</v>
      </c>
      <c r="AI6" s="145">
        <f t="shared" si="1"/>
        <v>0</v>
      </c>
      <c r="AJ6" s="145">
        <f t="shared" si="1"/>
        <v>0</v>
      </c>
      <c r="AK6" s="145">
        <f t="shared" si="1"/>
        <v>0</v>
      </c>
      <c r="AL6" s="145">
        <f t="shared" si="1"/>
        <v>0</v>
      </c>
      <c r="AM6" s="145">
        <f t="shared" si="1"/>
        <v>482</v>
      </c>
      <c r="AN6" s="145">
        <f>ROUND(SUMIFS(AN7:AN57,$A7:$A57,$A$6),)</f>
        <v>1556</v>
      </c>
      <c r="AO6" s="145">
        <f t="shared" ref="AO6:AP6" si="2">ROUND(SUMIFS(AO7:AO57,$A7:$A57,$A$6),)</f>
        <v>19826</v>
      </c>
      <c r="AP6" s="145">
        <f t="shared" si="2"/>
        <v>1</v>
      </c>
      <c r="AQ6" s="145">
        <f>ROUND(SUMIFS(AQ7:AQ57,$A7:$A57,$A$6),0)</f>
        <v>34</v>
      </c>
      <c r="AR6" s="146">
        <f>SUMIFS(AR7:AR57,$A7:$A57,$A$6)</f>
        <v>0.50689464975179266</v>
      </c>
      <c r="AS6" s="145">
        <f>ROUND(SUMIFS(AS7:AS57,$A7:$A57,$A$6),0)</f>
        <v>3462</v>
      </c>
      <c r="AT6" s="145">
        <f>ROUND(SUMIFS(AT7:AT57,$A7:$A57,$A$6),0)</f>
        <v>4651</v>
      </c>
      <c r="AU6" s="145">
        <f>ROUND(SUMIFS(AU7:AU57,$A7:$A57,$A$6),0)</f>
        <v>14375</v>
      </c>
      <c r="AV6" s="145">
        <f>ROUND(SUMIFS(AV7:AV57,$A7:$A57,$A$6)*100,0)</f>
        <v>1</v>
      </c>
      <c r="AW6" s="145">
        <f>ROUND(SUMIFS(AW7:AW57,$A7:$A57,$A$6)*100,0)</f>
        <v>1</v>
      </c>
      <c r="AX6" s="145">
        <f>ROUND(SUMIFS(AX7:AX57,$A7:$A57,$A$6)*100,0)</f>
        <v>1</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FL</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FL</v>
      </c>
      <c r="D77" s="93">
        <v>2019</v>
      </c>
      <c r="E77" s="93">
        <v>2050</v>
      </c>
    </row>
    <row r="78" spans="1:40" ht="15.95" customHeight="1" x14ac:dyDescent="0.25">
      <c r="B78" s="93" t="s">
        <v>2058</v>
      </c>
      <c r="C78" s="93" t="s">
        <v>497</v>
      </c>
      <c r="D78" s="93" cm="1">
        <f t="array" ref="D78">ROUND(INDEX($B$95:$H$845,MATCH(1,($C78=$E$95:$E$845)*($B78=$F$95:$F$845)*($C$77=$B$95:$B$845),0),MATCH(D$77,$B$95:$H$95,0))*100,1)</f>
        <v>1.4</v>
      </c>
      <c r="E78" s="165" cm="1">
        <f t="array" ref="E78">ROUND(INDEX($B$95:$H$845,MATCH(1,($C78=$E$95:$E$845)*($B78=$F$95:$F$845)*($C$77=$B$95:$B$845),0),MATCH(E$77,$B$95:$H$95,0))*100,1)</f>
        <v>1.7</v>
      </c>
    </row>
    <row r="79" spans="1:40" ht="15.95" customHeight="1" x14ac:dyDescent="0.25">
      <c r="B79" s="165" t="s">
        <v>2058</v>
      </c>
      <c r="C79" s="93" t="s">
        <v>2057</v>
      </c>
      <c r="D79" s="165" cm="1">
        <f t="array" ref="D79">ROUND(INDEX($B$95:$H$845,MATCH(1,($C79=$E$95:$E$845)*($B79=$F$95:$F$845)*($C$77=$B$95:$B$845),0),MATCH(D$77,$B$95:$H$95,0))*100,1)</f>
        <v>31.5</v>
      </c>
      <c r="E79" s="165" cm="1">
        <f t="array" ref="E79">ROUND(INDEX($B$95:$H$845,MATCH(1,($C79=$E$95:$E$845)*($B79=$F$95:$F$845)*($C$77=$B$95:$B$845),0),MATCH(E$77,$B$95:$H$95,0))*100,1)</f>
        <v>27.8</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1.4</v>
      </c>
      <c r="E81" s="165" cm="1">
        <f t="array" ref="E81">ROUND(INDEX($B$95:$H$845,MATCH(1,($C81=$E$95:$E$845)*($B81=$F$95:$F$845)*($C$77=$B$95:$B$845),0),MATCH(E$77,$B$95:$H$95,0))*100,1)</f>
        <v>1.7</v>
      </c>
    </row>
    <row r="82" spans="2:26" ht="15.95" customHeight="1" x14ac:dyDescent="0.25">
      <c r="B82" s="165" t="s">
        <v>2055</v>
      </c>
      <c r="C82" s="165" t="s">
        <v>2057</v>
      </c>
      <c r="D82" s="165" cm="1">
        <f t="array" ref="D82">ROUND(INDEX($B$95:$H$845,MATCH(1,($C82=$E$95:$E$845)*($B82=$F$95:$F$845)*($C$77=$B$95:$B$845),0),MATCH(D$77,$B$95:$H$95,0))*100,1)</f>
        <v>31.5</v>
      </c>
      <c r="E82" s="165" cm="1">
        <f t="array" ref="E82">ROUND(INDEX($B$95:$H$845,MATCH(1,($C82=$E$95:$E$845)*($B82=$F$95:$F$845)*($C$77=$B$95:$B$845),0),MATCH(E$77,$B$95:$H$95,0))*100,1)</f>
        <v>27.8</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FL</v>
      </c>
    </row>
    <row r="84" spans="2:26" ht="15.95" customHeight="1" x14ac:dyDescent="0.25">
      <c r="B84" s="93" t="s">
        <v>2059</v>
      </c>
      <c r="C84" s="165" t="s">
        <v>497</v>
      </c>
      <c r="D84" s="165" cm="1">
        <f t="array" ref="D84">ROUND(INDEX($B$95:$H$845,MATCH(1,($C84=$E$95:$E$845)*($B84=$F$95:$F$845)*($C$77=$B$95:$B$845),0),MATCH(D$77,$B$95:$H$95,0))*100,1)</f>
        <v>0.3</v>
      </c>
      <c r="E84" s="165" cm="1">
        <f t="array" ref="E84">ROUND(INDEX($B$95:$H$845,MATCH(1,($C84=$E$95:$E$845)*($B84=$F$95:$F$845)*($C$77=$B$95:$B$845),0),MATCH(E$77,$B$95:$H$95,0))*100,1)</f>
        <v>0.2</v>
      </c>
    </row>
    <row r="85" spans="2:26" ht="15.95" customHeight="1" x14ac:dyDescent="0.25">
      <c r="B85" s="165" t="s">
        <v>2059</v>
      </c>
      <c r="C85" s="165" t="s">
        <v>2057</v>
      </c>
      <c r="D85" s="165" cm="1">
        <f t="array" ref="D85">ROUND(INDEX($B$95:$H$845,MATCH(1,($C85=$E$95:$E$845)*($B85=$F$95:$F$845)*($C$77=$B$95:$B$845),0),MATCH(D$77,$B$95:$H$95,0))*100,1)</f>
        <v>27.5</v>
      </c>
      <c r="E85" s="165" cm="1">
        <f t="array" ref="E85">ROUND(INDEX($B$95:$H$845,MATCH(1,($C85=$E$95:$E$845)*($B85=$F$95:$F$845)*($C$77=$B$95:$B$845),0),MATCH(E$77,$B$95:$H$95,0))*100,1)</f>
        <v>16.3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51.6</v>
      </c>
      <c r="E86" s="165" cm="1">
        <f t="array" ref="E86">ROUND(INDEX($B$95:$H$845,MATCH(1,($C86=$E$95:$E$845)*($B86=$F$95:$F$845)*($C$77=$B$95:$B$845),0),MATCH(E$77,$B$95:$H$95,0))*100,1)</f>
        <v>78.3</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Florida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Florida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Florida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8.0796240067674692</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125.31358875117995</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30.905654738338797</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114.59826661152616</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8.014372658002511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-28.801510842298828</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14.43930599487885</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272.54930191839486</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301.35081276069371</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2021-05-06T17:10:13Z</dcterms:modified>
</cp:coreProperties>
</file>