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Florida\FL-eps\InputData\elec\EIaE\"/>
    </mc:Choice>
  </mc:AlternateContent>
  <xr:revisionPtr revIDLastSave="0" documentId="13_ncr:1_{7C0E40AB-BECF-492B-9465-D7ECB489A6A2}" xr6:coauthVersionLast="47" xr6:coauthVersionMax="47" xr10:uidLastSave="{00000000-0000-0000-0000-000000000000}"/>
  <bookViews>
    <workbookView xWindow="560" yWindow="590" windowWidth="12500" windowHeight="12540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4" i="2" l="1"/>
  <c r="C44" i="4" s="1"/>
  <c r="D44" i="4" s="1"/>
  <c r="R8" i="2"/>
  <c r="C7" i="4" s="1"/>
  <c r="D7" i="4" s="1"/>
  <c r="R26" i="2"/>
  <c r="C26" i="4" s="1"/>
  <c r="D26" i="4" s="1"/>
  <c r="R11" i="2"/>
  <c r="C11" i="4" s="1"/>
  <c r="D11" i="4" s="1"/>
  <c r="R39" i="2"/>
  <c r="C39" i="4" s="1"/>
  <c r="D39" i="4" s="1"/>
  <c r="R45" i="2"/>
  <c r="C45" i="4" s="1"/>
  <c r="D45" i="4" s="1"/>
  <c r="R10" i="2"/>
  <c r="C9" i="4" s="1"/>
  <c r="D9" i="4" s="1"/>
  <c r="R36" i="2"/>
  <c r="C30" i="4" s="1"/>
  <c r="D30" i="4" s="1"/>
  <c r="R34" i="2"/>
  <c r="C35" i="4" s="1"/>
  <c r="D35" i="4" s="1"/>
  <c r="R47" i="2"/>
  <c r="C47" i="4" s="1"/>
  <c r="D47" i="4" s="1"/>
  <c r="R29" i="2"/>
  <c r="C29" i="4" s="1"/>
  <c r="D29" i="4" s="1"/>
  <c r="R18" i="2"/>
  <c r="C15" i="4" s="1"/>
  <c r="D15" i="4" s="1"/>
  <c r="R9" i="2"/>
  <c r="C8" i="4" s="1"/>
  <c r="D8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<sst xmlns="http://schemas.openxmlformats.org/spreadsheetml/2006/main" count="54856" uniqueCount="4506">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</sst>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58203125" defaultRowHeight="15" customHeight="1"/>
  <cols>
    <col min="1" max="1" width="7.58203125" style="1" customWidth="1"/>
    <col min="2" max="2" width="61.33203125" style="1" customWidth="1"/>
    <col min="3" max="4" width="7.58203125" style="1" customWidth="1"/>
    <col min="5" max="5" width="64.58203125" style="1" customWidth="1"/>
    <col min="6" max="26" width="7.58203125" style="1" customWidth="1"/>
    <col min="27" max="30" width="12.58203125" style="1" customWidth="1"/>
    <col min="31" max="16384" width="12.58203125" style="1"/>
  </cols>
  <sheetData>
    <row r="1" spans="1:15" ht="14.5">
      <c r="A1" s="70" t="s">
        <v>0</v>
      </c>
      <c r="B1" s="1" t="s">
        <v>30</v>
      </c>
      <c r="C1" s="106">
        <v>44400</v>
      </c>
      <c r="K1" s="44" t="s">
        <v>2</v>
      </c>
      <c r="L1" s="44" t="s">
        <v>3</v>
      </c>
    </row>
    <row r="2" spans="1:15" ht="14.5">
      <c r="A2" s="70" t="s">
        <v>4</v>
      </c>
      <c r="B2" s="1" t="str">
        <f>LOOKUP(B1,K1:L50,L1:L50)</f>
        <v>FL</v>
      </c>
      <c r="K2" s="44" t="s">
        <v>5</v>
      </c>
      <c r="L2" s="44" t="s">
        <v>6</v>
      </c>
      <c r="N2" s="1" t="s">
        <v>7</v>
      </c>
    </row>
    <row r="3" spans="1:15" ht="14.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 ht="14.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 ht="14.5">
      <c r="K5" s="44" t="s">
        <v>15</v>
      </c>
      <c r="L5" s="44" t="s">
        <v>16</v>
      </c>
      <c r="N5" s="70"/>
      <c r="O5" s="1">
        <f>IF(N5=$B$2,1,0)</f>
        <v>0</v>
      </c>
    </row>
    <row r="6" spans="1:15" ht="14.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 ht="14.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 ht="14.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 ht="14.5">
      <c r="B9" s="1" t="s">
        <v>29</v>
      </c>
      <c r="K9" s="44" t="s">
        <v>30</v>
      </c>
      <c r="L9" s="44" t="s">
        <v>31</v>
      </c>
      <c r="N9" s="1" t="s">
        <v>32</v>
      </c>
    </row>
    <row r="10" spans="1:15" ht="14.5">
      <c r="B10" s="72" t="s">
        <v>33</v>
      </c>
      <c r="K10" s="44" t="s">
        <v>34</v>
      </c>
      <c r="L10" s="44" t="s">
        <v>35</v>
      </c>
    </row>
    <row r="11" spans="1:15" ht="14.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 ht="14.5">
      <c r="K12" s="44" t="s">
        <v>40</v>
      </c>
      <c r="L12" s="44" t="s">
        <v>41</v>
      </c>
      <c r="N12" s="65" t="str">
        <f>IF(O8=1,"TRUE","FALSE")</f>
        <v>FALSE</v>
      </c>
    </row>
    <row r="13" spans="1:15" ht="14.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 ht="14.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 ht="14.5">
      <c r="B15" s="4">
        <v>2018</v>
      </c>
      <c r="E15" s="4">
        <v>2019</v>
      </c>
      <c r="K15" s="44" t="s">
        <v>49</v>
      </c>
      <c r="L15" s="44" t="s">
        <v>50</v>
      </c>
    </row>
    <row r="16" spans="1:15" ht="14.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 ht="14.5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 ht="14.5">
      <c r="B18" s="1" t="s">
        <v>60</v>
      </c>
      <c r="K18" s="44" t="s">
        <v>61</v>
      </c>
      <c r="L18" s="44" t="s">
        <v>62</v>
      </c>
    </row>
    <row r="19" spans="1:12" ht="14.5">
      <c r="K19" s="44" t="s">
        <v>63</v>
      </c>
      <c r="L19" s="44" t="s">
        <v>64</v>
      </c>
    </row>
    <row r="20" spans="1:12" ht="14.5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58203125" defaultRowHeight="15" customHeight="1"/>
  <cols>
    <col min="1" max="16" width="7.58203125" style="115" customWidth="1"/>
    <col min="17" max="17" width="29.83203125" style="115" customWidth="1"/>
    <col min="18" max="18" width="13" style="115" customWidth="1"/>
    <col min="19" max="33" width="7.582031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FL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2856.8809999999999</v>
      </c>
      <c r="R4" s="1">
        <f t="shared" ref="R4:R35" si="3">Q4/$Q$54</f>
        <v>0.48053878329699978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3088.2811790000001</v>
      </c>
      <c r="R13" s="1">
        <f t="shared" si="3"/>
        <v>0.51946121670300027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5945.1621789999999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>
        <f t="shared" si="10"/>
        <v>2856.8809999999999</v>
      </c>
      <c r="M221" s="1" t="str">
        <f t="shared" si="11"/>
        <v>AL</v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>
        <f t="shared" si="10"/>
        <v>640.53470000000004</v>
      </c>
      <c r="M223" s="1" t="str">
        <f t="shared" si="11"/>
        <v>GA</v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>
        <f t="shared" si="10"/>
        <v>2447.7464789999999</v>
      </c>
      <c r="M236" s="1" t="str">
        <f t="shared" si="11"/>
        <v>GA</v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5945.1621789999999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8203125" defaultRowHeight="15" customHeight="1"/>
  <cols>
    <col min="1" max="1" width="8.58203125" style="115" customWidth="1"/>
    <col min="2" max="2" width="37.33203125" style="115" customWidth="1"/>
    <col min="3" max="35" width="7.582031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58203125" defaultRowHeight="15" customHeight="1"/>
  <cols>
    <col min="1" max="1" width="24.08203125" style="115" customWidth="1"/>
    <col min="2" max="2" width="14.58203125" style="115" customWidth="1"/>
    <col min="3" max="3" width="19.08203125" style="115" customWidth="1"/>
    <col min="4" max="4" width="13.08203125" style="115" customWidth="1"/>
    <col min="6" max="52" width="7.58203125" style="115" customWidth="1"/>
    <col min="53" max="53" width="8.58203125" style="115" customWidth="1"/>
    <col min="54" max="54" width="13.58203125" style="115" customWidth="1"/>
  </cols>
  <sheetData>
    <row r="2" spans="1:5" ht="14.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 ht="14.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 ht="14.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0.48053878329699978</v>
      </c>
      <c r="D4" s="1">
        <f t="shared" si="0"/>
        <v>0.48053878329699978</v>
      </c>
      <c r="E4" s="1">
        <f t="shared" si="1"/>
        <v>1</v>
      </c>
    </row>
    <row r="5" spans="1:5" ht="14.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 ht="14.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 ht="14.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 ht="14.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 ht="14.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 ht="14.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 ht="14.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 ht="14.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 ht="14.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0.51946121670300027</v>
      </c>
      <c r="D13" s="1">
        <f t="shared" si="0"/>
        <v>0</v>
      </c>
      <c r="E13" s="1">
        <f t="shared" si="1"/>
        <v>0</v>
      </c>
    </row>
    <row r="14" spans="1:5" ht="14.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 ht="14.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 ht="14.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 ht="14.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 ht="14.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 ht="14.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 ht="14.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0.48053878329699978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0.17032475917783366</v>
      </c>
      <c r="C60" s="1">
        <f>SUMIFS('ReEDs Generation Data'!H$729:H$1448,'ReEDs Generation Data'!$E$729:$E$1448,Calculations!$A60)</f>
        <v>0.1461797097852246</v>
      </c>
      <c r="D60" s="1">
        <f>SUMIFS('ReEDs Generation Data'!I$729:I$1448,'ReEDs Generation Data'!$E$729:$E$1448,Calculations!$A60)</f>
        <v>0.16712224257709721</v>
      </c>
      <c r="E60" s="1">
        <f>SUMIFS('ReEDs Generation Data'!J$729:J$1448,'ReEDs Generation Data'!$E$729:$E$1448,Calculations!$A60)</f>
        <v>0.18801006896084074</v>
      </c>
      <c r="F60" s="1">
        <f>SUMIFS('ReEDs Generation Data'!K$729:K$1448,'ReEDs Generation Data'!$E$729:$E$1448,Calculations!$A60)</f>
        <v>0.21458816359287483</v>
      </c>
      <c r="G60" s="1">
        <f>SUMIFS('ReEDs Generation Data'!L$729:L$1448,'ReEDs Generation Data'!$E$729:$E$1448,Calculations!$A60)</f>
        <v>0.24319873544862691</v>
      </c>
      <c r="H60" s="1">
        <f>SUMIFS('ReEDs Generation Data'!M$729:M$1448,'ReEDs Generation Data'!$E$729:$E$1448,Calculations!$A60)</f>
        <v>0.24746605418712017</v>
      </c>
      <c r="I60" s="1">
        <f>SUMIFS('ReEDs Generation Data'!N$729:N$1448,'ReEDs Generation Data'!$E$729:$E$1448,Calculations!$A60)</f>
        <v>0.25191859940226841</v>
      </c>
      <c r="J60" s="1">
        <f>SUMIFS('ReEDs Generation Data'!O$729:O$1448,'ReEDs Generation Data'!$E$729:$E$1448,Calculations!$A60)</f>
        <v>0.25187533962026626</v>
      </c>
      <c r="K60" s="1">
        <f>SUMIFS('ReEDs Generation Data'!P$729:P$1448,'ReEDs Generation Data'!$E$729:$E$1448,Calculations!$A60)</f>
        <v>0.25183233953522882</v>
      </c>
      <c r="L60" s="1">
        <f>SUMIFS('ReEDs Generation Data'!Q$729:Q$1448,'ReEDs Generation Data'!$E$729:$E$1448,Calculations!$A60)</f>
        <v>0.25442792173991857</v>
      </c>
      <c r="M60" s="1">
        <f>SUMIFS('ReEDs Generation Data'!R$729:R$1448,'ReEDs Generation Data'!$E$729:$E$1448,Calculations!$A60)</f>
        <v>0.25702804062707718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0.47213522540494235</v>
      </c>
      <c r="C61" s="1">
        <f>SUMIFS('ReEDs Generation Data'!H$729:H$1448,'ReEDs Generation Data'!$E$729:$E$1448,Calculations!$A61)</f>
        <v>0.47703897143876856</v>
      </c>
      <c r="D61" s="1">
        <f>SUMIFS('ReEDs Generation Data'!I$729:I$1448,'ReEDs Generation Data'!$E$729:$E$1448,Calculations!$A61)</f>
        <v>0.45651351220177416</v>
      </c>
      <c r="E61" s="1">
        <f>SUMIFS('ReEDs Generation Data'!J$729:J$1448,'ReEDs Generation Data'!$E$729:$E$1448,Calculations!$A61)</f>
        <v>0.43604166988691695</v>
      </c>
      <c r="F61" s="1">
        <f>SUMIFS('ReEDs Generation Data'!K$729:K$1448,'ReEDs Generation Data'!$E$729:$E$1448,Calculations!$A61)</f>
        <v>0.395505227196564</v>
      </c>
      <c r="G61" s="1">
        <f>SUMIFS('ReEDs Generation Data'!L$729:L$1448,'ReEDs Generation Data'!$E$729:$E$1448,Calculations!$A61)</f>
        <v>0.35186888597550958</v>
      </c>
      <c r="H61" s="1">
        <f>SUMIFS('ReEDs Generation Data'!M$729:M$1448,'ReEDs Generation Data'!$E$729:$E$1448,Calculations!$A61)</f>
        <v>0.33861208787142627</v>
      </c>
      <c r="I61" s="1">
        <f>SUMIFS('ReEDs Generation Data'!N$729:N$1448,'ReEDs Generation Data'!$E$729:$E$1448,Calculations!$A61)</f>
        <v>0.32477986755142146</v>
      </c>
      <c r="J61" s="1">
        <f>SUMIFS('ReEDs Generation Data'!O$729:O$1448,'ReEDs Generation Data'!$E$729:$E$1448,Calculations!$A61)</f>
        <v>0.32528516793527962</v>
      </c>
      <c r="K61" s="1">
        <f>SUMIFS('ReEDs Generation Data'!P$729:P$1448,'ReEDs Generation Data'!$E$729:$E$1448,Calculations!$A61)</f>
        <v>0.32578743490172624</v>
      </c>
      <c r="L61" s="1">
        <f>SUMIFS('ReEDs Generation Data'!Q$729:Q$1448,'ReEDs Generation Data'!$E$729:$E$1448,Calculations!$A61)</f>
        <v>0.32125465308459727</v>
      </c>
      <c r="M61" s="1">
        <f>SUMIFS('ReEDs Generation Data'!R$729:R$1448,'ReEDs Generation Data'!$E$729:$E$1448,Calculations!$A61)</f>
        <v>0.31671394865505104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0.29810107547407605</v>
      </c>
      <c r="C62" s="1">
        <f>SUMIFS('ReEDs Generation Data'!H$729:H$1448,'ReEDs Generation Data'!$E$729:$E$1448,Calculations!$A62)</f>
        <v>0.31544254867208438</v>
      </c>
      <c r="D62" s="1">
        <f>SUMIFS('ReEDs Generation Data'!I$729:I$1448,'ReEDs Generation Data'!$E$729:$E$1448,Calculations!$A62)</f>
        <v>0.31503000789669949</v>
      </c>
      <c r="E62" s="1">
        <f>SUMIFS('ReEDs Generation Data'!J$729:J$1448,'ReEDs Generation Data'!$E$729:$E$1448,Calculations!$A62)</f>
        <v>0.31461854476670986</v>
      </c>
      <c r="F62" s="1">
        <f>SUMIFS('ReEDs Generation Data'!K$729:K$1448,'ReEDs Generation Data'!$E$729:$E$1448,Calculations!$A62)</f>
        <v>0.32620525390633259</v>
      </c>
      <c r="G62" s="1">
        <f>SUMIFS('ReEDs Generation Data'!L$729:L$1448,'ReEDs Generation Data'!$E$729:$E$1448,Calculations!$A62)</f>
        <v>0.33867802063398667</v>
      </c>
      <c r="H62" s="1">
        <f>SUMIFS('ReEDs Generation Data'!M$729:M$1448,'ReEDs Generation Data'!$E$729:$E$1448,Calculations!$A62)</f>
        <v>0.34587218522371488</v>
      </c>
      <c r="I62" s="1">
        <f>SUMIFS('ReEDs Generation Data'!N$729:N$1448,'ReEDs Generation Data'!$E$729:$E$1448,Calculations!$A62)</f>
        <v>0.35337861843950358</v>
      </c>
      <c r="J62" s="1">
        <f>SUMIFS('ReEDs Generation Data'!O$729:O$1448,'ReEDs Generation Data'!$E$729:$E$1448,Calculations!$A62)</f>
        <v>0.35231472444401152</v>
      </c>
      <c r="K62" s="1">
        <f>SUMIFS('ReEDs Generation Data'!P$729:P$1448,'ReEDs Generation Data'!$E$729:$E$1448,Calculations!$A62)</f>
        <v>0.3512572172130522</v>
      </c>
      <c r="L62" s="1">
        <f>SUMIFS('ReEDs Generation Data'!Q$729:Q$1448,'ReEDs Generation Data'!$E$729:$E$1448,Calculations!$A62)</f>
        <v>0.35156392124225366</v>
      </c>
      <c r="M62" s="1">
        <f>SUMIFS('ReEDs Generation Data'!R$729:R$1448,'ReEDs Generation Data'!$E$729:$E$1448,Calculations!$A62)</f>
        <v>0.35187116134339685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5.530042073317204E-2</v>
      </c>
      <c r="C63" s="1">
        <f>SUMIFS('ReEDs Generation Data'!H$729:H$1448,'ReEDs Generation Data'!$E$729:$E$1448,Calculations!$A63)</f>
        <v>5.7198634078448309E-2</v>
      </c>
      <c r="D63" s="1">
        <f>SUMIFS('ReEDs Generation Data'!I$729:I$1448,'ReEDs Generation Data'!$E$729:$E$1448,Calculations!$A63)</f>
        <v>5.7132528169347226E-2</v>
      </c>
      <c r="E63" s="1">
        <f>SUMIFS('ReEDs Generation Data'!J$729:J$1448,'ReEDs Generation Data'!$E$729:$E$1448,Calculations!$A63)</f>
        <v>5.7066594943124514E-2</v>
      </c>
      <c r="F63" s="1">
        <f>SUMIFS('ReEDs Generation Data'!K$729:K$1448,'ReEDs Generation Data'!$E$729:$E$1448,Calculations!$A63)</f>
        <v>5.9161154719229198E-2</v>
      </c>
      <c r="G63" s="1">
        <f>SUMIFS('ReEDs Generation Data'!L$729:L$1448,'ReEDs Generation Data'!$E$729:$E$1448,Calculations!$A63)</f>
        <v>6.1415889447586372E-2</v>
      </c>
      <c r="H63" s="1">
        <f>SUMIFS('ReEDs Generation Data'!M$729:M$1448,'ReEDs Generation Data'!$E$729:$E$1448,Calculations!$A63)</f>
        <v>6.2757469243817476E-2</v>
      </c>
      <c r="I63" s="1">
        <f>SUMIFS('ReEDs Generation Data'!N$729:N$1448,'ReEDs Generation Data'!$E$729:$E$1448,Calculations!$A63)</f>
        <v>6.4157281413591699E-2</v>
      </c>
      <c r="J63" s="1">
        <f>SUMIFS('ReEDs Generation Data'!O$729:O$1448,'ReEDs Generation Data'!$E$729:$E$1448,Calculations!$A63)</f>
        <v>6.4026578925698685E-2</v>
      </c>
      <c r="K63" s="1">
        <f>SUMIFS('ReEDs Generation Data'!P$729:P$1448,'ReEDs Generation Data'!$E$729:$E$1448,Calculations!$A63)</f>
        <v>6.3896661070501751E-2</v>
      </c>
      <c r="L63" s="1">
        <f>SUMIFS('ReEDs Generation Data'!Q$729:Q$1448,'ReEDs Generation Data'!$E$729:$E$1448,Calculations!$A63)</f>
        <v>6.395245312954706E-2</v>
      </c>
      <c r="M63" s="1">
        <f>SUMIFS('ReEDs Generation Data'!R$729:R$1448,'ReEDs Generation Data'!$E$729:$E$1448,Calculations!$A63)</f>
        <v>6.4008342704616222E-2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3.21499637343785E-3</v>
      </c>
      <c r="C65" s="1">
        <f>SUMIFS('ReEDs Generation Data'!H$729:H$1448,'ReEDs Generation Data'!$E$729:$E$1448,Calculations!$A65)</f>
        <v>3.3275456261363831E-3</v>
      </c>
      <c r="D65" s="1">
        <f>SUMIFS('ReEDs Generation Data'!I$729:I$1448,'ReEDs Generation Data'!$E$729:$E$1448,Calculations!$A65)</f>
        <v>3.3901814743749464E-3</v>
      </c>
      <c r="E65" s="1">
        <f>SUMIFS('ReEDs Generation Data'!J$729:J$1448,'ReEDs Generation Data'!$E$729:$E$1448,Calculations!$A65)</f>
        <v>3.4526537042817965E-3</v>
      </c>
      <c r="F65" s="1">
        <f>SUMIFS('ReEDs Generation Data'!K$729:K$1448,'ReEDs Generation Data'!$E$729:$E$1448,Calculations!$A65)</f>
        <v>3.6998851023426343E-3</v>
      </c>
      <c r="G65" s="1">
        <f>SUMIFS('ReEDs Generation Data'!L$729:L$1448,'ReEDs Generation Data'!$E$729:$E$1448,Calculations!$A65)</f>
        <v>3.9660227535605721E-3</v>
      </c>
      <c r="H65" s="1">
        <f>SUMIFS('ReEDs Generation Data'!M$729:M$1448,'ReEDs Generation Data'!$E$729:$E$1448,Calculations!$A65)</f>
        <v>4.4012253281577023E-3</v>
      </c>
      <c r="I65" s="1">
        <f>SUMIFS('ReEDs Generation Data'!N$729:N$1448,'ReEDs Generation Data'!$E$729:$E$1448,Calculations!$A65)</f>
        <v>4.8553182281473733E-3</v>
      </c>
      <c r="J65" s="1">
        <f>SUMIFS('ReEDs Generation Data'!O$729:O$1448,'ReEDs Generation Data'!$E$729:$E$1448,Calculations!$A65)</f>
        <v>5.5906147356645473E-3</v>
      </c>
      <c r="K65" s="1">
        <f>SUMIFS('ReEDs Generation Data'!P$729:P$1448,'ReEDs Generation Data'!$E$729:$E$1448,Calculations!$A65)</f>
        <v>6.3214971138839705E-3</v>
      </c>
      <c r="L65" s="1">
        <f>SUMIFS('ReEDs Generation Data'!Q$729:Q$1448,'ReEDs Generation Data'!$E$729:$E$1448,Calculations!$A65)</f>
        <v>7.8954105583910663E-3</v>
      </c>
      <c r="M65" s="1">
        <f>SUMIFS('ReEDs Generation Data'!R$729:R$1448,'ReEDs Generation Data'!$E$729:$E$1448,Calculations!$A65)</f>
        <v>9.4720749639420135E-3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7.1482746718980791E-4</v>
      </c>
      <c r="C70" s="1">
        <f>SUMIFS('ReEDs Generation Data'!H$729:H$1448,'ReEDs Generation Data'!$E$729:$E$1448,Calculations!$A70)</f>
        <v>6.0104698557477472E-4</v>
      </c>
      <c r="D70" s="1">
        <f>SUMIFS('ReEDs Generation Data'!I$729:I$1448,'ReEDs Generation Data'!$E$729:$E$1448,Calculations!$A70)</f>
        <v>6.0026092678050111E-4</v>
      </c>
      <c r="E70" s="1">
        <f>SUMIFS('ReEDs Generation Data'!J$729:J$1448,'ReEDs Generation Data'!$E$729:$E$1448,Calculations!$A70)</f>
        <v>5.9947692134116985E-4</v>
      </c>
      <c r="F70" s="1">
        <f>SUMIFS('ReEDs Generation Data'!K$729:K$1448,'ReEDs Generation Data'!$E$729:$E$1448,Calculations!$A70)</f>
        <v>6.2155433807020298E-4</v>
      </c>
      <c r="G70" s="1">
        <f>SUMIFS('ReEDs Generation Data'!L$729:L$1448,'ReEDs Generation Data'!$E$729:$E$1448,Calculations!$A70)</f>
        <v>6.4532005666140984E-4</v>
      </c>
      <c r="H70" s="1">
        <f>SUMIFS('ReEDs Generation Data'!M$729:M$1448,'ReEDs Generation Data'!$E$729:$E$1448,Calculations!$A70)</f>
        <v>6.5902788066482271E-4</v>
      </c>
      <c r="I70" s="1">
        <f>SUMIFS('ReEDs Generation Data'!N$729:N$1448,'ReEDs Generation Data'!$E$729:$E$1448,Calculations!$A70)</f>
        <v>6.7333070403396262E-4</v>
      </c>
      <c r="J70" s="1">
        <f>SUMIFS('ReEDs Generation Data'!O$729:O$1448,'ReEDs Generation Data'!$E$729:$E$1448,Calculations!$A70)</f>
        <v>6.7130355112877125E-4</v>
      </c>
      <c r="K70" s="1">
        <f>SUMIFS('ReEDs Generation Data'!P$729:P$1448,'ReEDs Generation Data'!$E$729:$E$1448,Calculations!$A70)</f>
        <v>6.6928856762046721E-4</v>
      </c>
      <c r="L70" s="1">
        <f>SUMIFS('ReEDs Generation Data'!Q$729:Q$1448,'ReEDs Generation Data'!$E$729:$E$1448,Calculations!$A70)</f>
        <v>6.6987296415476868E-4</v>
      </c>
      <c r="M70" s="1">
        <f>SUMIFS('ReEDs Generation Data'!R$729:R$1448,'ReEDs Generation Data'!$E$729:$E$1448,Calculations!$A70)</f>
        <v>6.7045838212522694E-4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2.0869536934833198E-4</v>
      </c>
      <c r="C73" s="1">
        <f>SUMIFS('ReEDs Generation Data'!H$729:H$1448,'ReEDs Generation Data'!$E$729:$E$1448,Calculations!$A73)</f>
        <v>2.1154341376305923E-4</v>
      </c>
      <c r="D73" s="1">
        <f>SUMIFS('ReEDs Generation Data'!I$729:I$1448,'ReEDs Generation Data'!$E$729:$E$1448,Calculations!$A73)</f>
        <v>2.1126675392655727E-4</v>
      </c>
      <c r="E73" s="1">
        <f>SUMIFS('ReEDs Generation Data'!J$729:J$1448,'ReEDs Generation Data'!$E$729:$E$1448,Calculations!$A73)</f>
        <v>2.1099081678516003E-4</v>
      </c>
      <c r="F73" s="1">
        <f>SUMIFS('ReEDs Generation Data'!K$729:K$1448,'ReEDs Generation Data'!$E$729:$E$1448,Calculations!$A73)</f>
        <v>2.1876114458651012E-4</v>
      </c>
      <c r="G73" s="1">
        <f>SUMIFS('ReEDs Generation Data'!L$729:L$1448,'ReEDs Generation Data'!$E$729:$E$1448,Calculations!$A73)</f>
        <v>2.2712568406840831E-4</v>
      </c>
      <c r="H73" s="1">
        <f>SUMIFS('ReEDs Generation Data'!M$729:M$1448,'ReEDs Generation Data'!$E$729:$E$1448,Calculations!$A73)</f>
        <v>2.3195026509874509E-4</v>
      </c>
      <c r="I73" s="1">
        <f>SUMIFS('ReEDs Generation Data'!N$729:N$1448,'ReEDs Generation Data'!$E$729:$E$1448,Calculations!$A73)</f>
        <v>2.3698426103346311E-4</v>
      </c>
      <c r="J73" s="1">
        <f>SUMIFS('ReEDs Generation Data'!O$729:O$1448,'ReEDs Generation Data'!$E$729:$E$1448,Calculations!$A73)</f>
        <v>2.3627078795053301E-4</v>
      </c>
      <c r="K73" s="1">
        <f>SUMIFS('ReEDs Generation Data'!P$729:P$1448,'ReEDs Generation Data'!$E$729:$E$1448,Calculations!$A73)</f>
        <v>2.3556159798659819E-4</v>
      </c>
      <c r="L73" s="1">
        <f>SUMIFS('ReEDs Generation Data'!Q$729:Q$1448,'ReEDs Generation Data'!$E$729:$E$1448,Calculations!$A73)</f>
        <v>2.3576728113754053E-4</v>
      </c>
      <c r="M73" s="1">
        <f>SUMIFS('ReEDs Generation Data'!R$729:R$1448,'ReEDs Generation Data'!$E$729:$E$1448,Calculations!$A73)</f>
        <v>2.3597332379131171E-4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58203125" defaultRowHeight="15" customHeight="1"/>
  <cols>
    <col min="1" max="3" width="7.58203125" style="115" customWidth="1"/>
    <col min="4" max="4" width="23.58203125" style="115" customWidth="1"/>
    <col min="5" max="5" width="32.83203125" style="115" customWidth="1"/>
    <col min="6" max="20" width="7.58203125" style="115" customWidth="1"/>
    <col min="21" max="21" width="13.58203125" style="115" customWidth="1"/>
    <col min="22" max="42" width="7.58203125" style="115" customWidth="1"/>
  </cols>
  <sheetData>
    <row r="1" spans="1:42" ht="14.5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ht="14.5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 ht="14.5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 ht="14.5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 ht="14.5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 ht="14.5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 ht="14.5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 ht="14.5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 ht="14.5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 ht="14.5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 ht="14.5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 ht="14.5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 ht="14.5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 ht="14.5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 ht="14.5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 ht="14.5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 ht="14.5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 ht="14.5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 ht="14.5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 ht="14.5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0.1938283075176451</v>
      </c>
      <c r="G730" s="44">
        <f>G4/SUMIFS(G$3:G$722,$B$3:$B$722,$B730)*SUMIFS(Calculations!$E$3:$E$53,Calculations!$A$3:$A$53,$B730)</f>
        <v>0.17032475917783366</v>
      </c>
      <c r="H730" s="44">
        <f>H4/SUMIFS(H$3:H$722,$B$3:$B$722,$B730)*SUMIFS(Calculations!$E$3:$E$53,Calculations!$A$3:$A$53,$B730)</f>
        <v>0.1461797097852246</v>
      </c>
      <c r="I730" s="44">
        <f>I4/SUMIFS(I$3:I$722,$B$3:$B$722,$B730)*SUMIFS(Calculations!$E$3:$E$53,Calculations!$A$3:$A$53,$B730)</f>
        <v>0.16712224257709721</v>
      </c>
      <c r="J730" s="44">
        <f>J4/SUMIFS(J$3:J$722,$B$3:$B$722,$B730)*SUMIFS(Calculations!$E$3:$E$53,Calculations!$A$3:$A$53,$B730)</f>
        <v>0.18801006896084074</v>
      </c>
      <c r="K730" s="44">
        <f>K4/SUMIFS(K$3:K$722,$B$3:$B$722,$B730)*SUMIFS(Calculations!$E$3:$E$53,Calculations!$A$3:$A$53,$B730)</f>
        <v>0.21458816359287483</v>
      </c>
      <c r="L730" s="44">
        <f>L4/SUMIFS(L$3:L$722,$B$3:$B$722,$B730)*SUMIFS(Calculations!$E$3:$E$53,Calculations!$A$3:$A$53,$B730)</f>
        <v>0.24319873544862691</v>
      </c>
      <c r="M730" s="44">
        <f>M4/SUMIFS(M$3:M$722,$B$3:$B$722,$B730)*SUMIFS(Calculations!$E$3:$E$53,Calculations!$A$3:$A$53,$B730)</f>
        <v>0.24746605418712017</v>
      </c>
      <c r="N730" s="44">
        <f>N4/SUMIFS(N$3:N$722,$B$3:$B$722,$B730)*SUMIFS(Calculations!$E$3:$E$53,Calculations!$A$3:$A$53,$B730)</f>
        <v>0.25191859940226841</v>
      </c>
      <c r="O730" s="44">
        <f>O4/SUMIFS(O$3:O$722,$B$3:$B$722,$B730)*SUMIFS(Calculations!$E$3:$E$53,Calculations!$A$3:$A$53,$B730)</f>
        <v>0.25187533962026626</v>
      </c>
      <c r="P730" s="44">
        <f>P4/SUMIFS(P$3:P$722,$B$3:$B$722,$B730)*SUMIFS(Calculations!$E$3:$E$53,Calculations!$A$3:$A$53,$B730)</f>
        <v>0.25183233953522882</v>
      </c>
      <c r="Q730" s="44">
        <f>Q4/SUMIFS(Q$3:Q$722,$B$3:$B$722,$B730)*SUMIFS(Calculations!$E$3:$E$53,Calculations!$A$3:$A$53,$B730)</f>
        <v>0.25442792173991857</v>
      </c>
      <c r="R730" s="44">
        <f>R4/SUMIFS(R$3:R$722,$B$3:$B$722,$B730)*SUMIFS(Calculations!$E$3:$E$53,Calculations!$A$3:$A$53,$B730)</f>
        <v>0.25702804062707718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5.3452640329225844E-2</v>
      </c>
      <c r="G733" s="44">
        <f>G7/SUMIFS(G$3:G$722,$B$3:$B$722,$B733)*SUMIFS(Calculations!$E$3:$E$53,Calculations!$A$3:$A$53,$B733)</f>
        <v>5.530042073317204E-2</v>
      </c>
      <c r="H733" s="44">
        <f>H7/SUMIFS(H$3:H$722,$B$3:$B$722,$B733)*SUMIFS(Calculations!$E$3:$E$53,Calculations!$A$3:$A$53,$B733)</f>
        <v>5.7198634078448309E-2</v>
      </c>
      <c r="I733" s="44">
        <f>I7/SUMIFS(I$3:I$722,$B$3:$B$722,$B733)*SUMIFS(Calculations!$E$3:$E$53,Calculations!$A$3:$A$53,$B733)</f>
        <v>5.7132528169347226E-2</v>
      </c>
      <c r="J733" s="44">
        <f>J7/SUMIFS(J$3:J$722,$B$3:$B$722,$B733)*SUMIFS(Calculations!$E$3:$E$53,Calculations!$A$3:$A$53,$B733)</f>
        <v>5.7066594943124514E-2</v>
      </c>
      <c r="K733" s="44">
        <f>K7/SUMIFS(K$3:K$722,$B$3:$B$722,$B733)*SUMIFS(Calculations!$E$3:$E$53,Calculations!$A$3:$A$53,$B733)</f>
        <v>5.9161154719229198E-2</v>
      </c>
      <c r="L733" s="44">
        <f>L7/SUMIFS(L$3:L$722,$B$3:$B$722,$B733)*SUMIFS(Calculations!$E$3:$E$53,Calculations!$A$3:$A$53,$B733)</f>
        <v>6.1415889447586372E-2</v>
      </c>
      <c r="M733" s="44">
        <f>M7/SUMIFS(M$3:M$722,$B$3:$B$722,$B733)*SUMIFS(Calculations!$E$3:$E$53,Calculations!$A$3:$A$53,$B733)</f>
        <v>6.2757469243817476E-2</v>
      </c>
      <c r="N733" s="44">
        <f>N7/SUMIFS(N$3:N$722,$B$3:$B$722,$B733)*SUMIFS(Calculations!$E$3:$E$53,Calculations!$A$3:$A$53,$B733)</f>
        <v>6.4157281413591699E-2</v>
      </c>
      <c r="O733" s="44">
        <f>O7/SUMIFS(O$3:O$722,$B$3:$B$722,$B733)*SUMIFS(Calculations!$E$3:$E$53,Calculations!$A$3:$A$53,$B733)</f>
        <v>6.4026578925698685E-2</v>
      </c>
      <c r="P733" s="44">
        <f>P7/SUMIFS(P$3:P$722,$B$3:$B$722,$B733)*SUMIFS(Calculations!$E$3:$E$53,Calculations!$A$3:$A$53,$B733)</f>
        <v>6.3896661070501751E-2</v>
      </c>
      <c r="Q733" s="44">
        <f>Q7/SUMIFS(Q$3:Q$722,$B$3:$B$722,$B733)*SUMIFS(Calculations!$E$3:$E$53,Calculations!$A$3:$A$53,$B733)</f>
        <v>6.395245312954706E-2</v>
      </c>
      <c r="R733" s="44">
        <f>R7/SUMIFS(R$3:R$722,$B$3:$B$722,$B733)*SUMIFS(Calculations!$E$3:$E$53,Calculations!$A$3:$A$53,$B733)</f>
        <v>6.4008342704616222E-2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0.46736176521945716</v>
      </c>
      <c r="G736" s="44">
        <f>G10/SUMIFS(G$3:G$722,$B$3:$B$722,$B736)*SUMIFS(Calculations!$E$3:$E$53,Calculations!$A$3:$A$53,$B736)</f>
        <v>0.47213522540494235</v>
      </c>
      <c r="H736" s="44">
        <f>H10/SUMIFS(H$3:H$722,$B$3:$B$722,$B736)*SUMIFS(Calculations!$E$3:$E$53,Calculations!$A$3:$A$53,$B736)</f>
        <v>0.47703897143876856</v>
      </c>
      <c r="I736" s="44">
        <f>I10/SUMIFS(I$3:I$722,$B$3:$B$722,$B736)*SUMIFS(Calculations!$E$3:$E$53,Calculations!$A$3:$A$53,$B736)</f>
        <v>0.45651351220177416</v>
      </c>
      <c r="J736" s="44">
        <f>J10/SUMIFS(J$3:J$722,$B$3:$B$722,$B736)*SUMIFS(Calculations!$E$3:$E$53,Calculations!$A$3:$A$53,$B736)</f>
        <v>0.43604166988691695</v>
      </c>
      <c r="K736" s="44">
        <f>K10/SUMIFS(K$3:K$722,$B$3:$B$722,$B736)*SUMIFS(Calculations!$E$3:$E$53,Calculations!$A$3:$A$53,$B736)</f>
        <v>0.395505227196564</v>
      </c>
      <c r="L736" s="44">
        <f>L10/SUMIFS(L$3:L$722,$B$3:$B$722,$B736)*SUMIFS(Calculations!$E$3:$E$53,Calculations!$A$3:$A$53,$B736)</f>
        <v>0.35186888597550958</v>
      </c>
      <c r="M736" s="44">
        <f>M10/SUMIFS(M$3:M$722,$B$3:$B$722,$B736)*SUMIFS(Calculations!$E$3:$E$53,Calculations!$A$3:$A$53,$B736)</f>
        <v>0.33861208787142627</v>
      </c>
      <c r="N736" s="44">
        <f>N10/SUMIFS(N$3:N$722,$B$3:$B$722,$B736)*SUMIFS(Calculations!$E$3:$E$53,Calculations!$A$3:$A$53,$B736)</f>
        <v>0.32477986755142146</v>
      </c>
      <c r="O736" s="44">
        <f>O10/SUMIFS(O$3:O$722,$B$3:$B$722,$B736)*SUMIFS(Calculations!$E$3:$E$53,Calculations!$A$3:$A$53,$B736)</f>
        <v>0.32528516793527962</v>
      </c>
      <c r="P736" s="44">
        <f>P10/SUMIFS(P$3:P$722,$B$3:$B$722,$B736)*SUMIFS(Calculations!$E$3:$E$53,Calculations!$A$3:$A$53,$B736)</f>
        <v>0.32578743490172624</v>
      </c>
      <c r="Q736" s="44">
        <f>Q10/SUMIFS(Q$3:Q$722,$B$3:$B$722,$B736)*SUMIFS(Calculations!$E$3:$E$53,Calculations!$A$3:$A$53,$B736)</f>
        <v>0.32125465308459727</v>
      </c>
      <c r="R736" s="44">
        <f>R10/SUMIFS(R$3:R$722,$B$3:$B$722,$B736)*SUMIFS(Calculations!$E$3:$E$53,Calculations!$A$3:$A$53,$B736)</f>
        <v>0.31671394865505104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8.2558495649047436E-4</v>
      </c>
      <c r="G737" s="44">
        <f>G11/SUMIFS(G$3:G$722,$B$3:$B$722,$B737)*SUMIFS(Calculations!$E$3:$E$53,Calculations!$A$3:$A$53,$B737)</f>
        <v>7.1482746718980791E-4</v>
      </c>
      <c r="H737" s="44">
        <f>H11/SUMIFS(H$3:H$722,$B$3:$B$722,$B737)*SUMIFS(Calculations!$E$3:$E$53,Calculations!$A$3:$A$53,$B737)</f>
        <v>6.0104698557477472E-4</v>
      </c>
      <c r="I737" s="44">
        <f>I11/SUMIFS(I$3:I$722,$B$3:$B$722,$B737)*SUMIFS(Calculations!$E$3:$E$53,Calculations!$A$3:$A$53,$B737)</f>
        <v>6.0026092678050111E-4</v>
      </c>
      <c r="J737" s="44">
        <f>J11/SUMIFS(J$3:J$722,$B$3:$B$722,$B737)*SUMIFS(Calculations!$E$3:$E$53,Calculations!$A$3:$A$53,$B737)</f>
        <v>5.9947692134116985E-4</v>
      </c>
      <c r="K737" s="44">
        <f>K11/SUMIFS(K$3:K$722,$B$3:$B$722,$B737)*SUMIFS(Calculations!$E$3:$E$53,Calculations!$A$3:$A$53,$B737)</f>
        <v>6.2155433807020298E-4</v>
      </c>
      <c r="L737" s="44">
        <f>L11/SUMIFS(L$3:L$722,$B$3:$B$722,$B737)*SUMIFS(Calculations!$E$3:$E$53,Calculations!$A$3:$A$53,$B737)</f>
        <v>6.4532005666140984E-4</v>
      </c>
      <c r="M737" s="44">
        <f>M11/SUMIFS(M$3:M$722,$B$3:$B$722,$B737)*SUMIFS(Calculations!$E$3:$E$53,Calculations!$A$3:$A$53,$B737)</f>
        <v>6.5902788066482271E-4</v>
      </c>
      <c r="N737" s="44">
        <f>N11/SUMIFS(N$3:N$722,$B$3:$B$722,$B737)*SUMIFS(Calculations!$E$3:$E$53,Calculations!$A$3:$A$53,$B737)</f>
        <v>6.7333070403396262E-4</v>
      </c>
      <c r="O737" s="44">
        <f>O11/SUMIFS(O$3:O$722,$B$3:$B$722,$B737)*SUMIFS(Calculations!$E$3:$E$53,Calculations!$A$3:$A$53,$B737)</f>
        <v>6.7130355112877125E-4</v>
      </c>
      <c r="P737" s="44">
        <f>P11/SUMIFS(P$3:P$722,$B$3:$B$722,$B737)*SUMIFS(Calculations!$E$3:$E$53,Calculations!$A$3:$A$53,$B737)</f>
        <v>6.6928856762046721E-4</v>
      </c>
      <c r="Q737" s="44">
        <f>Q11/SUMIFS(Q$3:Q$722,$B$3:$B$722,$B737)*SUMIFS(Calculations!$E$3:$E$53,Calculations!$A$3:$A$53,$B737)</f>
        <v>6.6987296415476868E-4</v>
      </c>
      <c r="R737" s="44">
        <f>R11/SUMIFS(R$3:R$722,$B$3:$B$722,$B737)*SUMIFS(Calculations!$E$3:$E$53,Calculations!$A$3:$A$53,$B737)</f>
        <v>6.7045838212522694E-4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0.28122034158261022</v>
      </c>
      <c r="G738" s="44">
        <f>G12/SUMIFS(G$3:G$722,$B$3:$B$722,$B738)*SUMIFS(Calculations!$E$3:$E$53,Calculations!$A$3:$A$53,$B738)</f>
        <v>0.29810107547407605</v>
      </c>
      <c r="H738" s="44">
        <f>H12/SUMIFS(H$3:H$722,$B$3:$B$722,$B738)*SUMIFS(Calculations!$E$3:$E$53,Calculations!$A$3:$A$53,$B738)</f>
        <v>0.31544254867208438</v>
      </c>
      <c r="I738" s="44">
        <f>I12/SUMIFS(I$3:I$722,$B$3:$B$722,$B738)*SUMIFS(Calculations!$E$3:$E$53,Calculations!$A$3:$A$53,$B738)</f>
        <v>0.31503000789669949</v>
      </c>
      <c r="J738" s="44">
        <f>J12/SUMIFS(J$3:J$722,$B$3:$B$722,$B738)*SUMIFS(Calculations!$E$3:$E$53,Calculations!$A$3:$A$53,$B738)</f>
        <v>0.31461854476670986</v>
      </c>
      <c r="K738" s="44">
        <f>K12/SUMIFS(K$3:K$722,$B$3:$B$722,$B738)*SUMIFS(Calculations!$E$3:$E$53,Calculations!$A$3:$A$53,$B738)</f>
        <v>0.32620525390633259</v>
      </c>
      <c r="L738" s="44">
        <f>L12/SUMIFS(L$3:L$722,$B$3:$B$722,$B738)*SUMIFS(Calculations!$E$3:$E$53,Calculations!$A$3:$A$53,$B738)</f>
        <v>0.33867802063398667</v>
      </c>
      <c r="M738" s="44">
        <f>M12/SUMIFS(M$3:M$722,$B$3:$B$722,$B738)*SUMIFS(Calculations!$E$3:$E$53,Calculations!$A$3:$A$53,$B738)</f>
        <v>0.34587218522371488</v>
      </c>
      <c r="N738" s="44">
        <f>N12/SUMIFS(N$3:N$722,$B$3:$B$722,$B738)*SUMIFS(Calculations!$E$3:$E$53,Calculations!$A$3:$A$53,$B738)</f>
        <v>0.35337861843950358</v>
      </c>
      <c r="O738" s="44">
        <f>O12/SUMIFS(O$3:O$722,$B$3:$B$722,$B738)*SUMIFS(Calculations!$E$3:$E$53,Calculations!$A$3:$A$53,$B738)</f>
        <v>0.35231472444401152</v>
      </c>
      <c r="P738" s="44">
        <f>P12/SUMIFS(P$3:P$722,$B$3:$B$722,$B738)*SUMIFS(Calculations!$E$3:$E$53,Calculations!$A$3:$A$53,$B738)</f>
        <v>0.3512572172130522</v>
      </c>
      <c r="Q738" s="44">
        <f>Q12/SUMIFS(Q$3:Q$722,$B$3:$B$722,$B738)*SUMIFS(Calculations!$E$3:$E$53,Calculations!$A$3:$A$53,$B738)</f>
        <v>0.35156392124225366</v>
      </c>
      <c r="R738" s="44">
        <f>R12/SUMIFS(R$3:R$722,$B$3:$B$722,$B738)*SUMIFS(Calculations!$E$3:$E$53,Calculations!$A$3:$A$53,$B738)</f>
        <v>0.35187116134339685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2.0592299359183577E-4</v>
      </c>
      <c r="G740" s="44">
        <f>G14/SUMIFS(G$3:G$722,$B$3:$B$722,$B740)*SUMIFS(Calculations!$E$3:$E$53,Calculations!$A$3:$A$53,$B740)</f>
        <v>2.0869536934833198E-4</v>
      </c>
      <c r="H740" s="44">
        <f>H14/SUMIFS(H$3:H$722,$B$3:$B$722,$B740)*SUMIFS(Calculations!$E$3:$E$53,Calculations!$A$3:$A$53,$B740)</f>
        <v>2.1154341376305923E-4</v>
      </c>
      <c r="I740" s="44">
        <f>I14/SUMIFS(I$3:I$722,$B$3:$B$722,$B740)*SUMIFS(Calculations!$E$3:$E$53,Calculations!$A$3:$A$53,$B740)</f>
        <v>2.1126675392655727E-4</v>
      </c>
      <c r="J740" s="44">
        <f>J14/SUMIFS(J$3:J$722,$B$3:$B$722,$B740)*SUMIFS(Calculations!$E$3:$E$53,Calculations!$A$3:$A$53,$B740)</f>
        <v>2.1099081678516003E-4</v>
      </c>
      <c r="K740" s="44">
        <f>K14/SUMIFS(K$3:K$722,$B$3:$B$722,$B740)*SUMIFS(Calculations!$E$3:$E$53,Calculations!$A$3:$A$53,$B740)</f>
        <v>2.1876114458651012E-4</v>
      </c>
      <c r="L740" s="44">
        <f>L14/SUMIFS(L$3:L$722,$B$3:$B$722,$B740)*SUMIFS(Calculations!$E$3:$E$53,Calculations!$A$3:$A$53,$B740)</f>
        <v>2.2712568406840831E-4</v>
      </c>
      <c r="M740" s="44">
        <f>M14/SUMIFS(M$3:M$722,$B$3:$B$722,$B740)*SUMIFS(Calculations!$E$3:$E$53,Calculations!$A$3:$A$53,$B740)</f>
        <v>2.3195026509874509E-4</v>
      </c>
      <c r="N740" s="44">
        <f>N14/SUMIFS(N$3:N$722,$B$3:$B$722,$B740)*SUMIFS(Calculations!$E$3:$E$53,Calculations!$A$3:$A$53,$B740)</f>
        <v>2.3698426103346311E-4</v>
      </c>
      <c r="O740" s="44">
        <f>O14/SUMIFS(O$3:O$722,$B$3:$B$722,$B740)*SUMIFS(Calculations!$E$3:$E$53,Calculations!$A$3:$A$53,$B740)</f>
        <v>2.3627078795053301E-4</v>
      </c>
      <c r="P740" s="44">
        <f>P14/SUMIFS(P$3:P$722,$B$3:$B$722,$B740)*SUMIFS(Calculations!$E$3:$E$53,Calculations!$A$3:$A$53,$B740)</f>
        <v>2.3556159798659819E-4</v>
      </c>
      <c r="Q740" s="44">
        <f>Q14/SUMIFS(Q$3:Q$722,$B$3:$B$722,$B740)*SUMIFS(Calculations!$E$3:$E$53,Calculations!$A$3:$A$53,$B740)</f>
        <v>2.3576728113754053E-4</v>
      </c>
      <c r="R740" s="44">
        <f>R14/SUMIFS(R$3:R$722,$B$3:$B$722,$B740)*SUMIFS(Calculations!$E$3:$E$53,Calculations!$A$3:$A$53,$B740)</f>
        <v>2.3597332379131171E-4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1.9889736488500144E-4</v>
      </c>
      <c r="G741" s="44">
        <f>G15/SUMIFS(G$3:G$722,$B$3:$B$722,$B741)*SUMIFS(Calculations!$E$3:$E$53,Calculations!$A$3:$A$53,$B741)</f>
        <v>2.6932510196838279E-4</v>
      </c>
      <c r="H741" s="44">
        <f>H15/SUMIFS(H$3:H$722,$B$3:$B$722,$B741)*SUMIFS(Calculations!$E$3:$E$53,Calculations!$A$3:$A$53,$B741)</f>
        <v>3.4167507933786673E-4</v>
      </c>
      <c r="I741" s="44">
        <f>I15/SUMIFS(I$3:I$722,$B$3:$B$722,$B741)*SUMIFS(Calculations!$E$3:$E$53,Calculations!$A$3:$A$53,$B741)</f>
        <v>4.0821589650265962E-4</v>
      </c>
      <c r="J741" s="44">
        <f>J15/SUMIFS(J$3:J$722,$B$3:$B$722,$B741)*SUMIFS(Calculations!$E$3:$E$53,Calculations!$A$3:$A$53,$B741)</f>
        <v>4.7458289471550246E-4</v>
      </c>
      <c r="K741" s="44">
        <f>K15/SUMIFS(K$3:K$722,$B$3:$B$722,$B741)*SUMIFS(Calculations!$E$3:$E$53,Calculations!$A$3:$A$53,$B741)</f>
        <v>6.2747596323193731E-4</v>
      </c>
      <c r="L741" s="44">
        <f>L15/SUMIFS(L$3:L$722,$B$3:$B$722,$B741)*SUMIFS(Calculations!$E$3:$E$53,Calculations!$A$3:$A$53,$B741)</f>
        <v>7.9206105420996187E-4</v>
      </c>
      <c r="M741" s="44">
        <f>M15/SUMIFS(M$3:M$722,$B$3:$B$722,$B741)*SUMIFS(Calculations!$E$3:$E$53,Calculations!$A$3:$A$53,$B741)</f>
        <v>1.1760395290545413E-3</v>
      </c>
      <c r="N741" s="44">
        <f>N15/SUMIFS(N$3:N$722,$B$3:$B$722,$B741)*SUMIFS(Calculations!$E$3:$E$53,Calculations!$A$3:$A$53,$B741)</f>
        <v>1.5766849051467992E-3</v>
      </c>
      <c r="O741" s="44">
        <f>O15/SUMIFS(O$3:O$722,$B$3:$B$722,$B741)*SUMIFS(Calculations!$E$3:$E$53,Calculations!$A$3:$A$53,$B741)</f>
        <v>2.3381800729718044E-3</v>
      </c>
      <c r="P741" s="44">
        <f>P15/SUMIFS(P$3:P$722,$B$3:$B$722,$B741)*SUMIFS(Calculations!$E$3:$E$53,Calculations!$A$3:$A$53,$B741)</f>
        <v>3.0951038357975641E-3</v>
      </c>
      <c r="Q741" s="44">
        <f>Q15/SUMIFS(Q$3:Q$722,$B$3:$B$722,$B741)*SUMIFS(Calculations!$E$3:$E$53,Calculations!$A$3:$A$53,$B741)</f>
        <v>4.6823245506584033E-3</v>
      </c>
      <c r="R741" s="44">
        <f>R15/SUMIFS(R$3:R$722,$B$3:$B$722,$B741)*SUMIFS(Calculations!$E$3:$E$53,Calculations!$A$3:$A$53,$B741)</f>
        <v>6.2723194856453982E-3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2.9065400360945288E-3</v>
      </c>
      <c r="G743" s="44">
        <f>G17/SUMIFS(G$3:G$722,$B$3:$B$722,$B743)*SUMIFS(Calculations!$E$3:$E$53,Calculations!$A$3:$A$53,$B743)</f>
        <v>2.9456712714694671E-3</v>
      </c>
      <c r="H743" s="44">
        <f>H17/SUMIFS(H$3:H$722,$B$3:$B$722,$B743)*SUMIFS(Calculations!$E$3:$E$53,Calculations!$A$3:$A$53,$B743)</f>
        <v>2.9858705467985165E-3</v>
      </c>
      <c r="I743" s="44">
        <f>I17/SUMIFS(I$3:I$722,$B$3:$B$722,$B743)*SUMIFS(Calculations!$E$3:$E$53,Calculations!$A$3:$A$53,$B743)</f>
        <v>2.9819655778722865E-3</v>
      </c>
      <c r="J743" s="44">
        <f>J17/SUMIFS(J$3:J$722,$B$3:$B$722,$B743)*SUMIFS(Calculations!$E$3:$E$53,Calculations!$A$3:$A$53,$B743)</f>
        <v>2.978070809566294E-3</v>
      </c>
      <c r="K743" s="44">
        <f>K17/SUMIFS(K$3:K$722,$B$3:$B$722,$B743)*SUMIFS(Calculations!$E$3:$E$53,Calculations!$A$3:$A$53,$B743)</f>
        <v>3.0724091391106968E-3</v>
      </c>
      <c r="L743" s="44">
        <f>L17/SUMIFS(L$3:L$722,$B$3:$B$722,$B743)*SUMIFS(Calculations!$E$3:$E$53,Calculations!$A$3:$A$53,$B743)</f>
        <v>3.1739616993506103E-3</v>
      </c>
      <c r="M743" s="44">
        <f>M17/SUMIFS(M$3:M$722,$B$3:$B$722,$B743)*SUMIFS(Calculations!$E$3:$E$53,Calculations!$A$3:$A$53,$B743)</f>
        <v>3.225185799103161E-3</v>
      </c>
      <c r="N743" s="44">
        <f>N17/SUMIFS(N$3:N$722,$B$3:$B$722,$B743)*SUMIFS(Calculations!$E$3:$E$53,Calculations!$A$3:$A$53,$B743)</f>
        <v>3.2786333230005742E-3</v>
      </c>
      <c r="O743" s="44">
        <f>O17/SUMIFS(O$3:O$722,$B$3:$B$722,$B743)*SUMIFS(Calculations!$E$3:$E$53,Calculations!$A$3:$A$53,$B743)</f>
        <v>3.2524346626927425E-3</v>
      </c>
      <c r="P743" s="44">
        <f>P17/SUMIFS(P$3:P$722,$B$3:$B$722,$B743)*SUMIFS(Calculations!$E$3:$E$53,Calculations!$A$3:$A$53,$B743)</f>
        <v>3.2263932780864069E-3</v>
      </c>
      <c r="Q743" s="44">
        <f>Q17/SUMIFS(Q$3:Q$722,$B$3:$B$722,$B743)*SUMIFS(Calculations!$E$3:$E$53,Calculations!$A$3:$A$53,$B743)</f>
        <v>3.2130860077326626E-3</v>
      </c>
      <c r="R743" s="44">
        <f>R17/SUMIFS(R$3:R$722,$B$3:$B$722,$B743)*SUMIFS(Calculations!$E$3:$E$53,Calculations!$A$3:$A$53,$B743)</f>
        <v>3.1997554782966157E-3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0.99999999999999989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58203125" defaultRowHeight="15" customHeight="1"/>
  <cols>
    <col min="1" max="63" width="10" style="115" customWidth="1"/>
  </cols>
  <sheetData>
    <row r="1" spans="1:63" ht="14.5">
      <c r="A1" s="70" t="s">
        <v>542</v>
      </c>
    </row>
    <row r="2" spans="1:63" ht="14.5">
      <c r="A2" s="1" t="s">
        <v>543</v>
      </c>
    </row>
    <row r="3" spans="1:63" ht="14.5">
      <c r="A3" s="48" t="s">
        <v>544</v>
      </c>
      <c r="B3" s="48"/>
      <c r="C3" s="48"/>
    </row>
    <row r="5" spans="1:63" ht="14.5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 ht="14.5">
      <c r="A6" s="1" t="s">
        <v>545</v>
      </c>
      <c r="B6" s="1" t="str">
        <f>About!B2</f>
        <v>FL</v>
      </c>
      <c r="C6" s="1">
        <f t="shared" ref="C6:AE6" si="1">SUMIFS(C$20:C$119,$B$20:$B$119,$B$6,$A$20:$A$119,$A$6)</f>
        <v>29300599</v>
      </c>
      <c r="D6" s="1">
        <f t="shared" si="1"/>
        <v>24490120</v>
      </c>
      <c r="E6" s="1">
        <f t="shared" si="1"/>
        <v>21659866</v>
      </c>
      <c r="F6" s="1">
        <f t="shared" si="1"/>
        <v>20166689</v>
      </c>
      <c r="G6" s="1">
        <f t="shared" si="1"/>
        <v>20796253</v>
      </c>
      <c r="H6" s="1">
        <f t="shared" si="1"/>
        <v>21123877</v>
      </c>
      <c r="I6" s="1">
        <f t="shared" si="1"/>
        <v>25934642</v>
      </c>
      <c r="J6" s="1">
        <f t="shared" si="1"/>
        <v>27941977</v>
      </c>
      <c r="K6" s="1">
        <f t="shared" si="1"/>
        <v>19643197</v>
      </c>
      <c r="L6" s="1">
        <f t="shared" si="1"/>
        <v>23299324</v>
      </c>
      <c r="M6" s="1">
        <f t="shared" si="1"/>
        <v>27751457</v>
      </c>
      <c r="N6" s="1">
        <f t="shared" si="1"/>
        <v>31233565</v>
      </c>
      <c r="O6" s="1">
        <f t="shared" si="1"/>
        <v>30936022</v>
      </c>
      <c r="P6" s="1">
        <f t="shared" si="1"/>
        <v>29423864</v>
      </c>
      <c r="Q6" s="1">
        <f t="shared" si="1"/>
        <v>27284768</v>
      </c>
      <c r="R6" s="1">
        <f t="shared" si="1"/>
        <v>30494258</v>
      </c>
      <c r="S6" s="1">
        <f t="shared" si="1"/>
        <v>30184830</v>
      </c>
      <c r="T6" s="1">
        <f t="shared" si="1"/>
        <v>28855311</v>
      </c>
      <c r="U6" s="1">
        <f t="shared" si="1"/>
        <v>28820791</v>
      </c>
      <c r="V6" s="1">
        <f t="shared" si="1"/>
        <v>28117427</v>
      </c>
      <c r="W6" s="1">
        <f t="shared" si="1"/>
        <v>23308564</v>
      </c>
      <c r="X6" s="1">
        <f t="shared" si="1"/>
        <v>23985137</v>
      </c>
      <c r="Y6" s="1">
        <f t="shared" si="1"/>
        <v>20558679</v>
      </c>
      <c r="Z6" s="1">
        <f t="shared" si="1"/>
        <v>20153632</v>
      </c>
      <c r="AA6" s="1">
        <f t="shared" si="1"/>
        <v>16134883</v>
      </c>
      <c r="AB6" s="1">
        <f t="shared" si="1"/>
        <v>18931178</v>
      </c>
      <c r="AC6" s="1">
        <f t="shared" si="1"/>
        <v>17608064</v>
      </c>
      <c r="AD6" s="1">
        <f t="shared" si="1"/>
        <v>14212881</v>
      </c>
      <c r="AE6" s="1">
        <f t="shared" si="1"/>
        <v>13061875</v>
      </c>
      <c r="AF6" s="48">
        <f t="shared" ref="AF6:BK6" si="2">AE6</f>
        <v>13061875</v>
      </c>
      <c r="AG6" s="48">
        <f t="shared" si="2"/>
        <v>13061875</v>
      </c>
      <c r="AH6" s="48">
        <f t="shared" si="2"/>
        <v>13061875</v>
      </c>
      <c r="AI6" s="48">
        <f t="shared" si="2"/>
        <v>13061875</v>
      </c>
      <c r="AJ6" s="48">
        <f t="shared" si="2"/>
        <v>13061875</v>
      </c>
      <c r="AK6" s="48">
        <f t="shared" si="2"/>
        <v>13061875</v>
      </c>
      <c r="AL6" s="48">
        <f t="shared" si="2"/>
        <v>13061875</v>
      </c>
      <c r="AM6" s="48">
        <f t="shared" si="2"/>
        <v>13061875</v>
      </c>
      <c r="AN6" s="48">
        <f t="shared" si="2"/>
        <v>13061875</v>
      </c>
      <c r="AO6" s="48">
        <f t="shared" si="2"/>
        <v>13061875</v>
      </c>
      <c r="AP6" s="48">
        <f t="shared" si="2"/>
        <v>13061875</v>
      </c>
      <c r="AQ6" s="48">
        <f t="shared" si="2"/>
        <v>13061875</v>
      </c>
      <c r="AR6" s="48">
        <f t="shared" si="2"/>
        <v>13061875</v>
      </c>
      <c r="AS6" s="48">
        <f t="shared" si="2"/>
        <v>13061875</v>
      </c>
      <c r="AT6" s="48">
        <f t="shared" si="2"/>
        <v>13061875</v>
      </c>
      <c r="AU6" s="48">
        <f t="shared" si="2"/>
        <v>13061875</v>
      </c>
      <c r="AV6" s="48">
        <f t="shared" si="2"/>
        <v>13061875</v>
      </c>
      <c r="AW6" s="48">
        <f t="shared" si="2"/>
        <v>13061875</v>
      </c>
      <c r="AX6" s="48">
        <f t="shared" si="2"/>
        <v>13061875</v>
      </c>
      <c r="AY6" s="48">
        <f t="shared" si="2"/>
        <v>13061875</v>
      </c>
      <c r="AZ6" s="48">
        <f t="shared" si="2"/>
        <v>13061875</v>
      </c>
      <c r="BA6" s="48">
        <f t="shared" si="2"/>
        <v>13061875</v>
      </c>
      <c r="BB6" s="48">
        <f t="shared" si="2"/>
        <v>13061875</v>
      </c>
      <c r="BC6" s="48">
        <f t="shared" si="2"/>
        <v>13061875</v>
      </c>
      <c r="BD6" s="48">
        <f t="shared" si="2"/>
        <v>13061875</v>
      </c>
      <c r="BE6" s="48">
        <f t="shared" si="2"/>
        <v>13061875</v>
      </c>
      <c r="BF6" s="48">
        <f t="shared" si="2"/>
        <v>13061875</v>
      </c>
      <c r="BG6" s="48">
        <f t="shared" si="2"/>
        <v>13061875</v>
      </c>
      <c r="BH6" s="48">
        <f t="shared" si="2"/>
        <v>13061875</v>
      </c>
      <c r="BI6" s="48">
        <f t="shared" si="2"/>
        <v>13061875</v>
      </c>
      <c r="BJ6" s="48">
        <f t="shared" si="2"/>
        <v>13061875</v>
      </c>
      <c r="BK6" s="48">
        <f t="shared" si="2"/>
        <v>13061875</v>
      </c>
    </row>
    <row r="7" spans="1:63" ht="14.5">
      <c r="A7" s="1" t="s">
        <v>546</v>
      </c>
      <c r="B7" s="1" t="str">
        <f>About!B2</f>
        <v>FL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 ht="14.5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4.5">
      <c r="A10" s="1" t="s">
        <v>545</v>
      </c>
      <c r="B10" s="49" t="str">
        <f>About!B2</f>
        <v>FL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 ht="14.5">
      <c r="A11" s="1" t="s">
        <v>546</v>
      </c>
      <c r="B11" s="29" t="str">
        <f>About!B2</f>
        <v>FL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 ht="14.5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 ht="14.5">
      <c r="A14" s="1" t="s">
        <v>545</v>
      </c>
      <c r="B14" s="29" t="str">
        <f>About!B2</f>
        <v>FL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 ht="14.5">
      <c r="A15" s="1" t="s">
        <v>546</v>
      </c>
      <c r="B15" s="29" t="str">
        <f>About!B2</f>
        <v>FL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 ht="14.5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 ht="14.5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58203125" defaultRowHeight="15" customHeight="1"/>
  <cols>
    <col min="1" max="1" width="44.33203125" style="115" customWidth="1"/>
    <col min="3" max="3" width="19.08203125" style="115" customWidth="1"/>
    <col min="5" max="5" width="22.08203125" style="115" customWidth="1"/>
    <col min="6" max="6" width="18.08203125" style="115" customWidth="1"/>
    <col min="10" max="10" width="21.58203125" style="115" customWidth="1"/>
  </cols>
  <sheetData>
    <row r="1" spans="1:33" ht="14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5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5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5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5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5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5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5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5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5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5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5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5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5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5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5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5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5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5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5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5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5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5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5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5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5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5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5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5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5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5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5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5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5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5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5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5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5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5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5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5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5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5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5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5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5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5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5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5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5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5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5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5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5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5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5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5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 ht="14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 ht="14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 ht="14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 ht="14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"/>
  <cols>
    <col min="1" max="1" width="42.08203125" style="115" customWidth="1"/>
    <col min="2" max="2" width="22.33203125" style="115" bestFit="1" customWidth="1"/>
    <col min="3" max="3" width="18.08203125" style="115" bestFit="1" customWidth="1"/>
    <col min="4" max="4" width="16" style="115" bestFit="1" customWidth="1"/>
    <col min="5" max="5" width="16.33203125" style="115" bestFit="1" customWidth="1"/>
    <col min="6" max="6" width="23.58203125" style="115" customWidth="1"/>
    <col min="7" max="7" width="19.33203125" style="115" customWidth="1"/>
  </cols>
  <sheetData>
    <row r="1" spans="1:9" s="160" customFormat="1">
      <c r="A1" s="160" t="s">
        <v>571</v>
      </c>
    </row>
    <row r="2" spans="1:9" s="161" customFormat="1">
      <c r="A2" s="161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241838933.00018999</v>
      </c>
      <c r="C5" s="80" t="s">
        <v>575</v>
      </c>
      <c r="F5" s="162" t="s">
        <v>596</v>
      </c>
      <c r="G5" s="159"/>
      <c r="I5" s="107"/>
    </row>
    <row r="6" spans="1:9">
      <c r="A6" s="78" t="s">
        <v>576</v>
      </c>
      <c r="B6" s="109">
        <f>IF(B5=0,0,SUMIFS(G6:G55,F6:F55,About!B2))</f>
        <v>244766388.0399999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>
        <f>ROUND((B5-B6)/B6, 3) * 100</f>
        <v>-1.2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-2927455.0398099124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-2927455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2224760.7137859659</v>
      </c>
      <c r="C15" s="154">
        <f t="shared" ref="C15:C30" si="1">B15/SUM($B$15:$B$30)</f>
        <v>0.17032475917783363</v>
      </c>
      <c r="D15" s="155">
        <f>SUM(C15:C30)</f>
        <v>0.99999999999999978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6166971.2973361816</v>
      </c>
      <c r="C16" s="154">
        <f t="shared" si="1"/>
        <v>0.47213522540494229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3893758.985207947</v>
      </c>
      <c r="C17" s="154">
        <f t="shared" si="1"/>
        <v>0.29810107547407599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722327.1830641015</v>
      </c>
      <c r="C18" s="154">
        <f t="shared" si="1"/>
        <v>5.5300420733172026E-2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>
        <f t="shared" si="1"/>
        <v>0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41993.880755298516</v>
      </c>
      <c r="C20" s="154">
        <f t="shared" si="1"/>
        <v>3.2149963734378496E-3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9336.9870229998724</v>
      </c>
      <c r="C25" s="154">
        <f t="shared" si="1"/>
        <v>7.148274671898078E-4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2725.9528275067437</v>
      </c>
      <c r="C28" s="154">
        <f t="shared" si="1"/>
        <v>2.0869536934833196E-4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2927455.0398099124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58203125" defaultRowHeight="14.5"/>
  <cols>
    <col min="1" max="1" width="8.58203125" style="120" bestFit="1" customWidth="1"/>
    <col min="2" max="3" width="35.58203125" style="120" bestFit="1" customWidth="1"/>
    <col min="4" max="5" width="14.33203125" style="120" bestFit="1" customWidth="1"/>
    <col min="6" max="6" width="28.58203125" style="120" bestFit="1" customWidth="1"/>
    <col min="7" max="9" width="21.5" style="120" bestFit="1" customWidth="1"/>
    <col min="10" max="10" width="28.58203125" style="120" bestFit="1" customWidth="1"/>
    <col min="11" max="11" width="8.58203125" style="120" bestFit="1" customWidth="1"/>
    <col min="12" max="12" width="20.58203125" style="120" customWidth="1"/>
    <col min="13" max="16384" width="7.58203125" style="120"/>
  </cols>
  <sheetData>
    <row r="1" spans="1:16" s="118" customFormat="1" ht="16" customHeight="1">
      <c r="A1" s="118" t="s">
        <v>597</v>
      </c>
    </row>
    <row r="2" spans="1:16" s="118" customFormat="1" ht="16" customHeight="1">
      <c r="A2" s="118" t="s">
        <v>598</v>
      </c>
      <c r="O2" s="119" t="s">
        <v>599</v>
      </c>
      <c r="P2" s="119" t="b">
        <v>1</v>
      </c>
    </row>
    <row r="3" spans="1:16" s="118" customFormat="1" ht="16" customHeight="1">
      <c r="A3" s="118" t="s">
        <v>600</v>
      </c>
      <c r="O3" s="119" t="s">
        <v>601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3203125" defaultRowHeight="14.5"/>
  <cols>
    <col min="1" max="1" width="7.83203125" style="119"/>
    <col min="2" max="2" width="31.58203125" style="119" customWidth="1"/>
    <col min="3" max="3" width="7.83203125" style="119"/>
    <col min="4" max="4" width="11.5" style="119" customWidth="1"/>
    <col min="5" max="5" width="27.08203125" style="119" customWidth="1"/>
    <col min="6" max="6" width="18.83203125" style="119" customWidth="1"/>
    <col min="7" max="9" width="7.83203125" style="119"/>
    <col min="10" max="10" width="18.08203125" style="119" bestFit="1" customWidth="1"/>
    <col min="11" max="16384" width="7.8320312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" thickBot="1">
      <c r="A2" s="134"/>
      <c r="B2" s="134"/>
    </row>
    <row r="3" spans="1:10" ht="39.5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5.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5.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5.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5.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8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8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5.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5.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8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0.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1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5.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8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8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5.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8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3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0.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8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8" thickBot="1">
      <c r="D27" s="141" t="s">
        <v>740</v>
      </c>
      <c r="E27" s="142" t="s">
        <v>4465</v>
      </c>
      <c r="F27" s="143" t="s">
        <v>4417</v>
      </c>
    </row>
    <row r="28" spans="1:10" ht="15" thickBot="1">
      <c r="D28" s="141" t="s">
        <v>669</v>
      </c>
      <c r="E28" s="142" t="s">
        <v>4466</v>
      </c>
      <c r="F28" s="143" t="s">
        <v>496</v>
      </c>
    </row>
    <row r="29" spans="1:10" ht="15" thickBot="1">
      <c r="D29" s="141" t="s">
        <v>633</v>
      </c>
      <c r="E29" s="142" t="s">
        <v>4467</v>
      </c>
      <c r="F29" s="143" t="s">
        <v>4417</v>
      </c>
    </row>
    <row r="30" spans="1:10" ht="15" thickBot="1">
      <c r="D30" s="141" t="s">
        <v>1840</v>
      </c>
      <c r="E30" s="142" t="s">
        <v>4468</v>
      </c>
      <c r="F30" s="143" t="s">
        <v>4417</v>
      </c>
    </row>
    <row r="31" spans="1:10" ht="15" thickBot="1">
      <c r="D31" s="141" t="s">
        <v>641</v>
      </c>
      <c r="E31" s="142" t="s">
        <v>4469</v>
      </c>
      <c r="F31" s="143" t="s">
        <v>487</v>
      </c>
    </row>
    <row r="32" spans="1:10" ht="38" thickBot="1">
      <c r="D32" s="141" t="s">
        <v>659</v>
      </c>
      <c r="E32" s="142" t="s">
        <v>4470</v>
      </c>
      <c r="F32" s="143" t="s">
        <v>496</v>
      </c>
    </row>
    <row r="33" spans="4:6" ht="15" thickBot="1">
      <c r="D33" s="148" t="s">
        <v>123</v>
      </c>
      <c r="E33" s="149" t="s">
        <v>4471</v>
      </c>
      <c r="F33" s="143" t="s">
        <v>487</v>
      </c>
    </row>
    <row r="34" spans="4:6" ht="25.5" thickBot="1">
      <c r="D34" s="141" t="s">
        <v>3114</v>
      </c>
      <c r="E34" s="142" t="s">
        <v>4472</v>
      </c>
      <c r="F34" s="143" t="s">
        <v>4417</v>
      </c>
    </row>
    <row r="35" spans="4:6" ht="15" thickBot="1">
      <c r="D35" s="141" t="s">
        <v>891</v>
      </c>
      <c r="E35" s="142" t="s">
        <v>4473</v>
      </c>
      <c r="F35" s="143" t="s">
        <v>487</v>
      </c>
    </row>
    <row r="36" spans="4:6" ht="15" thickBot="1">
      <c r="D36" s="141" t="s">
        <v>1578</v>
      </c>
      <c r="E36" s="142" t="s">
        <v>4474</v>
      </c>
      <c r="F36" s="143" t="s">
        <v>494</v>
      </c>
    </row>
    <row r="37" spans="4:6" ht="15" thickBot="1">
      <c r="D37" s="141" t="s">
        <v>621</v>
      </c>
      <c r="E37" s="142" t="s">
        <v>4475</v>
      </c>
      <c r="F37" s="143" t="s">
        <v>487</v>
      </c>
    </row>
    <row r="38" spans="4:6" ht="15" thickBot="1">
      <c r="D38" s="141" t="s">
        <v>675</v>
      </c>
      <c r="E38" s="142" t="s">
        <v>4476</v>
      </c>
      <c r="F38" s="143" t="s">
        <v>4477</v>
      </c>
    </row>
    <row r="39" spans="4:6" ht="15" thickBot="1">
      <c r="D39" s="141" t="s">
        <v>930</v>
      </c>
      <c r="E39" s="142" t="s">
        <v>4478</v>
      </c>
      <c r="F39" s="143" t="s">
        <v>4417</v>
      </c>
    </row>
    <row r="40" spans="4:6" ht="15" thickBot="1">
      <c r="D40" s="141" t="s">
        <v>4479</v>
      </c>
      <c r="E40" s="142" t="s">
        <v>4480</v>
      </c>
      <c r="F40" s="143" t="s">
        <v>490</v>
      </c>
    </row>
    <row r="41" spans="4:6" ht="25.5" thickBot="1">
      <c r="D41" s="141" t="s">
        <v>649</v>
      </c>
      <c r="E41" s="142" t="s">
        <v>4481</v>
      </c>
      <c r="F41" s="143" t="s">
        <v>490</v>
      </c>
    </row>
    <row r="42" spans="4:6" ht="25.5" thickBot="1">
      <c r="D42" s="141" t="s">
        <v>874</v>
      </c>
      <c r="E42" s="142" t="s">
        <v>4482</v>
      </c>
      <c r="F42" s="143" t="s">
        <v>487</v>
      </c>
    </row>
    <row r="43" spans="4:6" ht="50.5" thickBot="1">
      <c r="D43" s="141" t="s">
        <v>4399</v>
      </c>
      <c r="E43" s="142" t="s">
        <v>4483</v>
      </c>
      <c r="F43" s="143" t="s">
        <v>494</v>
      </c>
    </row>
    <row r="44" spans="4:6" ht="50.5" thickBot="1">
      <c r="D44" s="141" t="s">
        <v>798</v>
      </c>
      <c r="E44" s="142" t="s">
        <v>4484</v>
      </c>
      <c r="F44" s="143" t="s">
        <v>494</v>
      </c>
    </row>
    <row r="45" spans="4:6" ht="15" thickBot="1">
      <c r="D45" s="141" t="s">
        <v>1571</v>
      </c>
      <c r="E45" s="142" t="s">
        <v>4485</v>
      </c>
      <c r="F45" s="143" t="s">
        <v>4417</v>
      </c>
    </row>
    <row r="46" spans="4:6" ht="15" thickBot="1">
      <c r="D46" s="141" t="s">
        <v>860</v>
      </c>
      <c r="E46" s="142" t="s">
        <v>508</v>
      </c>
      <c r="F46" s="143" t="s">
        <v>4486</v>
      </c>
    </row>
    <row r="47" spans="4:6" ht="63" thickBot="1">
      <c r="D47" s="141" t="s">
        <v>976</v>
      </c>
      <c r="E47" s="142" t="s">
        <v>4487</v>
      </c>
      <c r="F47" s="143" t="s">
        <v>496</v>
      </c>
    </row>
    <row r="48" spans="4:6" ht="1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4" sqref="A4"/>
    </sheetView>
  </sheetViews>
  <sheetFormatPr defaultColWidth="11" defaultRowHeight="14"/>
  <cols>
    <col min="1" max="1" width="75.5" style="115" bestFit="1" customWidth="1"/>
    <col min="2" max="2" width="12.582031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22402500</v>
      </c>
      <c r="C5" s="111">
        <v>44183000</v>
      </c>
      <c r="D5" s="111">
        <v>33223600</v>
      </c>
      <c r="E5" s="111">
        <v>34649000</v>
      </c>
      <c r="F5" s="111">
        <v>36947600</v>
      </c>
      <c r="G5" s="111">
        <v>41650400</v>
      </c>
      <c r="H5" s="111">
        <v>40091900</v>
      </c>
      <c r="I5" s="111">
        <v>38270200</v>
      </c>
      <c r="J5" s="111">
        <v>41549600</v>
      </c>
      <c r="K5" s="111">
        <v>43926500</v>
      </c>
      <c r="L5" s="111">
        <v>45190700</v>
      </c>
      <c r="M5" s="111">
        <v>45750900</v>
      </c>
      <c r="N5" s="111">
        <v>46571000</v>
      </c>
      <c r="O5" s="111">
        <v>47244300</v>
      </c>
      <c r="P5" s="111">
        <v>47304800</v>
      </c>
      <c r="Q5" s="111">
        <v>47366400</v>
      </c>
      <c r="R5" s="111">
        <v>47499400</v>
      </c>
      <c r="S5" s="111">
        <v>47319100</v>
      </c>
      <c r="T5" s="111">
        <v>46846700</v>
      </c>
      <c r="U5" s="111">
        <v>46582500</v>
      </c>
      <c r="V5" s="111">
        <v>46444600</v>
      </c>
      <c r="W5" s="111">
        <v>46445900</v>
      </c>
      <c r="X5" s="111">
        <v>46562500</v>
      </c>
      <c r="Y5" s="111">
        <v>46396300</v>
      </c>
      <c r="Z5" s="111">
        <v>46686000</v>
      </c>
      <c r="AA5" s="111">
        <v>46534600</v>
      </c>
      <c r="AB5" s="111">
        <v>46425100</v>
      </c>
      <c r="AC5" s="111">
        <v>46540200</v>
      </c>
      <c r="AD5" s="111">
        <v>46307600</v>
      </c>
      <c r="AE5" s="111">
        <v>45861200</v>
      </c>
      <c r="AF5" s="111">
        <v>46127000</v>
      </c>
    </row>
    <row r="6" spans="1:32" s="107" customFormat="1" ht="15.75" customHeight="1">
      <c r="A6" s="108" t="s">
        <v>4491</v>
      </c>
      <c r="B6" s="111">
        <v>160423000</v>
      </c>
      <c r="C6" s="111">
        <v>143101000</v>
      </c>
      <c r="D6" s="111">
        <v>154840000</v>
      </c>
      <c r="E6" s="111">
        <v>154595000</v>
      </c>
      <c r="F6" s="111">
        <v>153419000</v>
      </c>
      <c r="G6" s="111">
        <v>150179000</v>
      </c>
      <c r="H6" s="111">
        <v>153244000</v>
      </c>
      <c r="I6" s="111">
        <v>156765000</v>
      </c>
      <c r="J6" s="111">
        <v>155487000</v>
      </c>
      <c r="K6" s="111">
        <v>155231000</v>
      </c>
      <c r="L6" s="111">
        <v>156462000</v>
      </c>
      <c r="M6" s="111">
        <v>158386000</v>
      </c>
      <c r="N6" s="111">
        <v>157729000</v>
      </c>
      <c r="O6" s="111">
        <v>157284000</v>
      </c>
      <c r="P6" s="111">
        <v>157208000</v>
      </c>
      <c r="Q6" s="111">
        <v>157117000</v>
      </c>
      <c r="R6" s="111">
        <v>156995000</v>
      </c>
      <c r="S6" s="111">
        <v>157186000</v>
      </c>
      <c r="T6" s="111">
        <v>157694000</v>
      </c>
      <c r="U6" s="111">
        <v>157977000</v>
      </c>
      <c r="V6" s="111">
        <v>158268000</v>
      </c>
      <c r="W6" s="111">
        <v>157750000</v>
      </c>
      <c r="X6" s="111">
        <v>157561000</v>
      </c>
      <c r="Y6" s="111">
        <v>157701000</v>
      </c>
      <c r="Z6" s="111">
        <v>157453000</v>
      </c>
      <c r="AA6" s="111">
        <v>157576000</v>
      </c>
      <c r="AB6" s="111">
        <v>157888000</v>
      </c>
      <c r="AC6" s="111">
        <v>157757000</v>
      </c>
      <c r="AD6" s="111">
        <v>157787000</v>
      </c>
      <c r="AE6" s="111">
        <v>158434000</v>
      </c>
      <c r="AF6" s="111">
        <v>158150000</v>
      </c>
    </row>
    <row r="7" spans="1:32" s="107" customFormat="1" ht="15.75" customHeight="1">
      <c r="A7" s="108" t="s">
        <v>4492</v>
      </c>
      <c r="B7" s="111">
        <v>29127400</v>
      </c>
      <c r="C7" s="111">
        <v>29127400</v>
      </c>
      <c r="D7" s="111">
        <v>29127400</v>
      </c>
      <c r="E7" s="111">
        <v>29127400</v>
      </c>
      <c r="F7" s="111">
        <v>29127400</v>
      </c>
      <c r="G7" s="111">
        <v>29127400</v>
      </c>
      <c r="H7" s="111">
        <v>29127400</v>
      </c>
      <c r="I7" s="111">
        <v>29127400</v>
      </c>
      <c r="J7" s="111">
        <v>29127400</v>
      </c>
      <c r="K7" s="111">
        <v>29127400</v>
      </c>
      <c r="L7" s="111">
        <v>29127400</v>
      </c>
      <c r="M7" s="111">
        <v>29127400</v>
      </c>
      <c r="N7" s="111">
        <v>29127400</v>
      </c>
      <c r="O7" s="111">
        <v>29127400</v>
      </c>
      <c r="P7" s="111">
        <v>29127400</v>
      </c>
      <c r="Q7" s="111">
        <v>29127400</v>
      </c>
      <c r="R7" s="111">
        <v>29127400</v>
      </c>
      <c r="S7" s="111">
        <v>29127400</v>
      </c>
      <c r="T7" s="111">
        <v>29127400</v>
      </c>
      <c r="U7" s="111">
        <v>29127400</v>
      </c>
      <c r="V7" s="111">
        <v>29127400</v>
      </c>
      <c r="W7" s="111">
        <v>29127400</v>
      </c>
      <c r="X7" s="111">
        <v>29127400</v>
      </c>
      <c r="Y7" s="111">
        <v>29127400</v>
      </c>
      <c r="Z7" s="111">
        <v>29127400</v>
      </c>
      <c r="AA7" s="111">
        <v>29127400</v>
      </c>
      <c r="AB7" s="111">
        <v>29127400</v>
      </c>
      <c r="AC7" s="111">
        <v>29127400</v>
      </c>
      <c r="AD7" s="111">
        <v>29127400</v>
      </c>
      <c r="AE7" s="111">
        <v>29127400</v>
      </c>
      <c r="AF7" s="111">
        <v>29127400</v>
      </c>
    </row>
    <row r="8" spans="1:32" s="107" customFormat="1" ht="15.75" customHeight="1">
      <c r="A8" s="108" t="s">
        <v>4493</v>
      </c>
      <c r="B8" s="111">
        <v>202724</v>
      </c>
      <c r="C8" s="111">
        <v>202724</v>
      </c>
      <c r="D8" s="111">
        <v>202724</v>
      </c>
      <c r="E8" s="111">
        <v>202724</v>
      </c>
      <c r="F8" s="111">
        <v>202724</v>
      </c>
      <c r="G8" s="111">
        <v>202724</v>
      </c>
      <c r="H8" s="111">
        <v>202724</v>
      </c>
      <c r="I8" s="111">
        <v>202724</v>
      </c>
      <c r="J8" s="111">
        <v>202724</v>
      </c>
      <c r="K8" s="111">
        <v>202724</v>
      </c>
      <c r="L8" s="111">
        <v>202724</v>
      </c>
      <c r="M8" s="111">
        <v>202724</v>
      </c>
      <c r="N8" s="111">
        <v>202724</v>
      </c>
      <c r="O8" s="111">
        <v>202724</v>
      </c>
      <c r="P8" s="111">
        <v>202724</v>
      </c>
      <c r="Q8" s="111">
        <v>202724</v>
      </c>
      <c r="R8" s="111">
        <v>202724</v>
      </c>
      <c r="S8" s="111">
        <v>202724</v>
      </c>
      <c r="T8" s="111">
        <v>202724</v>
      </c>
      <c r="U8" s="111">
        <v>202724</v>
      </c>
      <c r="V8" s="111">
        <v>202724</v>
      </c>
      <c r="W8" s="111">
        <v>202724</v>
      </c>
      <c r="X8" s="111">
        <v>202724</v>
      </c>
      <c r="Y8" s="111">
        <v>202724</v>
      </c>
      <c r="Z8" s="111">
        <v>202724</v>
      </c>
      <c r="AA8" s="111">
        <v>202724</v>
      </c>
      <c r="AB8" s="111">
        <v>202724</v>
      </c>
      <c r="AC8" s="111">
        <v>202724</v>
      </c>
      <c r="AD8" s="111">
        <v>202724</v>
      </c>
      <c r="AE8" s="111">
        <v>202724</v>
      </c>
      <c r="AF8" s="111">
        <v>202724</v>
      </c>
    </row>
    <row r="9" spans="1:32" s="107" customFormat="1" ht="15.75" customHeight="1">
      <c r="A9" s="108" t="s">
        <v>4494</v>
      </c>
      <c r="B9" s="111">
        <v>1.9000000000000001E-4</v>
      </c>
      <c r="C9" s="111">
        <v>181479</v>
      </c>
      <c r="D9" s="111">
        <v>181479</v>
      </c>
      <c r="E9" s="111">
        <v>181479</v>
      </c>
      <c r="F9" s="111">
        <v>181479</v>
      </c>
      <c r="G9" s="111">
        <v>181479</v>
      </c>
      <c r="H9" s="111">
        <v>181479</v>
      </c>
      <c r="I9" s="111">
        <v>181479</v>
      </c>
      <c r="J9" s="111">
        <v>181479</v>
      </c>
      <c r="K9" s="111">
        <v>184661</v>
      </c>
      <c r="L9" s="111">
        <v>184661</v>
      </c>
      <c r="M9" s="111">
        <v>223446</v>
      </c>
      <c r="N9" s="111">
        <v>414677</v>
      </c>
      <c r="O9" s="111">
        <v>455301</v>
      </c>
      <c r="P9" s="111">
        <v>575882</v>
      </c>
      <c r="Q9" s="111">
        <v>707224</v>
      </c>
      <c r="R9" s="111">
        <v>841310</v>
      </c>
      <c r="S9" s="111">
        <v>970082</v>
      </c>
      <c r="T9" s="111">
        <v>1098850</v>
      </c>
      <c r="U9" s="111">
        <v>1225170</v>
      </c>
      <c r="V9" s="111">
        <v>1339400</v>
      </c>
      <c r="W9" s="111">
        <v>1528910</v>
      </c>
      <c r="X9" s="111">
        <v>1727180</v>
      </c>
      <c r="Y9" s="111">
        <v>1944720</v>
      </c>
      <c r="Z9" s="111">
        <v>2171600</v>
      </c>
      <c r="AA9" s="111">
        <v>2418930</v>
      </c>
      <c r="AB9" s="111">
        <v>2653110</v>
      </c>
      <c r="AC9" s="111">
        <v>2900220</v>
      </c>
      <c r="AD9" s="111">
        <v>3152320</v>
      </c>
      <c r="AE9" s="111">
        <v>3413680</v>
      </c>
      <c r="AF9" s="111">
        <v>3699610</v>
      </c>
    </row>
    <row r="10" spans="1:32" s="107" customFormat="1" ht="15.75" customHeight="1">
      <c r="A10" s="108" t="s">
        <v>4495</v>
      </c>
      <c r="B10" s="111">
        <v>7982770</v>
      </c>
      <c r="C10" s="111">
        <v>11083500</v>
      </c>
      <c r="D10" s="111">
        <v>11552700</v>
      </c>
      <c r="E10" s="111">
        <v>11631100</v>
      </c>
      <c r="F10" s="111">
        <v>11650900</v>
      </c>
      <c r="G10" s="111">
        <v>11445600</v>
      </c>
      <c r="H10" s="111">
        <v>11269700</v>
      </c>
      <c r="I10" s="111">
        <v>11172100</v>
      </c>
      <c r="J10" s="111">
        <v>11064700</v>
      </c>
      <c r="K10" s="111">
        <v>11152900</v>
      </c>
      <c r="L10" s="111">
        <v>11231300</v>
      </c>
      <c r="M10" s="111">
        <v>11753200</v>
      </c>
      <c r="N10" s="111">
        <v>14724200</v>
      </c>
      <c r="O10" s="111">
        <v>17966000</v>
      </c>
      <c r="P10" s="111">
        <v>21823800</v>
      </c>
      <c r="Q10" s="111">
        <v>25979800</v>
      </c>
      <c r="R10" s="111">
        <v>30190400</v>
      </c>
      <c r="S10" s="111">
        <v>34525500</v>
      </c>
      <c r="T10" s="111">
        <v>39020900</v>
      </c>
      <c r="U10" s="111">
        <v>43419900</v>
      </c>
      <c r="V10" s="111">
        <v>47555900</v>
      </c>
      <c r="W10" s="111">
        <v>52061800</v>
      </c>
      <c r="X10" s="111">
        <v>56016500</v>
      </c>
      <c r="Y10" s="111">
        <v>59808700</v>
      </c>
      <c r="Z10" s="111">
        <v>63265100</v>
      </c>
      <c r="AA10" s="111">
        <v>66568800</v>
      </c>
      <c r="AB10" s="111">
        <v>69498600</v>
      </c>
      <c r="AC10" s="111">
        <v>72407300</v>
      </c>
      <c r="AD10" s="111">
        <v>75385800</v>
      </c>
      <c r="AE10" s="111">
        <v>77913600</v>
      </c>
      <c r="AF10" s="111">
        <v>80548500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2038250</v>
      </c>
      <c r="C12" s="111">
        <v>2229150</v>
      </c>
      <c r="D12" s="111">
        <v>2217780</v>
      </c>
      <c r="E12" s="111">
        <v>2209830</v>
      </c>
      <c r="F12" s="111">
        <v>2211360</v>
      </c>
      <c r="G12" s="111">
        <v>2214280</v>
      </c>
      <c r="H12" s="111">
        <v>2202600</v>
      </c>
      <c r="I12" s="111">
        <v>2183520</v>
      </c>
      <c r="J12" s="111">
        <v>2195250</v>
      </c>
      <c r="K12" s="111">
        <v>2210390</v>
      </c>
      <c r="L12" s="111">
        <v>2216860</v>
      </c>
      <c r="M12" s="111">
        <v>2220000</v>
      </c>
      <c r="N12" s="111">
        <v>2236800</v>
      </c>
      <c r="O12" s="111">
        <v>2254350</v>
      </c>
      <c r="P12" s="111">
        <v>2269870</v>
      </c>
      <c r="Q12" s="111">
        <v>2292410</v>
      </c>
      <c r="R12" s="111">
        <v>2315750</v>
      </c>
      <c r="S12" s="111">
        <v>2338010</v>
      </c>
      <c r="T12" s="111">
        <v>2360130</v>
      </c>
      <c r="U12" s="111">
        <v>2381540</v>
      </c>
      <c r="V12" s="111">
        <v>2396010</v>
      </c>
      <c r="W12" s="111">
        <v>2411520</v>
      </c>
      <c r="X12" s="111">
        <v>2427320</v>
      </c>
      <c r="Y12" s="111">
        <v>2441520</v>
      </c>
      <c r="Z12" s="111">
        <v>2451230</v>
      </c>
      <c r="AA12" s="111">
        <v>2456780</v>
      </c>
      <c r="AB12" s="111">
        <v>2463170</v>
      </c>
      <c r="AC12" s="111">
        <v>2471590</v>
      </c>
      <c r="AD12" s="111">
        <v>2474530</v>
      </c>
      <c r="AE12" s="111">
        <v>2476740</v>
      </c>
      <c r="AF12" s="111">
        <v>2487250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327929</v>
      </c>
      <c r="C14" s="111">
        <v>327929</v>
      </c>
      <c r="D14" s="111">
        <v>327929</v>
      </c>
      <c r="E14" s="111">
        <v>327929</v>
      </c>
      <c r="F14" s="111">
        <v>327929</v>
      </c>
      <c r="G14" s="111">
        <v>327929</v>
      </c>
      <c r="H14" s="111">
        <v>327929</v>
      </c>
      <c r="I14" s="111">
        <v>327929</v>
      </c>
      <c r="J14" s="111">
        <v>327929</v>
      </c>
      <c r="K14" s="111">
        <v>327929</v>
      </c>
      <c r="L14" s="111">
        <v>327929</v>
      </c>
      <c r="M14" s="111">
        <v>327929</v>
      </c>
      <c r="N14" s="111">
        <v>327929</v>
      </c>
      <c r="O14" s="111">
        <v>327929</v>
      </c>
      <c r="P14" s="111">
        <v>327929</v>
      </c>
      <c r="Q14" s="111">
        <v>327929</v>
      </c>
      <c r="R14" s="111">
        <v>327929</v>
      </c>
      <c r="S14" s="111">
        <v>327929</v>
      </c>
      <c r="T14" s="111">
        <v>327929</v>
      </c>
      <c r="U14" s="111">
        <v>327929</v>
      </c>
      <c r="V14" s="111">
        <v>327929</v>
      </c>
      <c r="W14" s="111">
        <v>327929</v>
      </c>
      <c r="X14" s="111">
        <v>327929</v>
      </c>
      <c r="Y14" s="111">
        <v>327929</v>
      </c>
      <c r="Z14" s="111">
        <v>327929</v>
      </c>
      <c r="AA14" s="111">
        <v>327929</v>
      </c>
      <c r="AB14" s="111">
        <v>327929</v>
      </c>
      <c r="AC14" s="111">
        <v>327929</v>
      </c>
      <c r="AD14" s="111">
        <v>327929</v>
      </c>
      <c r="AE14" s="111">
        <v>327929</v>
      </c>
      <c r="AF14" s="111">
        <v>327929</v>
      </c>
    </row>
    <row r="15" spans="1:32" s="107" customFormat="1" ht="15.75" customHeight="1">
      <c r="A15" s="108" t="s">
        <v>4500</v>
      </c>
      <c r="B15" s="111">
        <v>15532700</v>
      </c>
      <c r="C15" s="111">
        <v>16061600</v>
      </c>
      <c r="D15" s="111">
        <v>15938600</v>
      </c>
      <c r="E15" s="111">
        <v>15508100</v>
      </c>
      <c r="F15" s="111">
        <v>15508100</v>
      </c>
      <c r="G15" s="111">
        <v>15508100</v>
      </c>
      <c r="H15" s="111">
        <v>15508100</v>
      </c>
      <c r="I15" s="111">
        <v>15508100</v>
      </c>
      <c r="J15" s="111">
        <v>15508100</v>
      </c>
      <c r="K15" s="111">
        <v>15508100</v>
      </c>
      <c r="L15" s="111">
        <v>15508100</v>
      </c>
      <c r="M15" s="111">
        <v>15508100</v>
      </c>
      <c r="N15" s="111">
        <v>15508100</v>
      </c>
      <c r="O15" s="111">
        <v>15508100</v>
      </c>
      <c r="P15" s="111">
        <v>15508100</v>
      </c>
      <c r="Q15" s="111">
        <v>15508100</v>
      </c>
      <c r="R15" s="111">
        <v>15508100</v>
      </c>
      <c r="S15" s="111">
        <v>15508100</v>
      </c>
      <c r="T15" s="111">
        <v>15508100</v>
      </c>
      <c r="U15" s="111">
        <v>15508100</v>
      </c>
      <c r="V15" s="111">
        <v>15508100</v>
      </c>
      <c r="W15" s="111">
        <v>15508100</v>
      </c>
      <c r="X15" s="111">
        <v>15508100</v>
      </c>
      <c r="Y15" s="111">
        <v>15508100</v>
      </c>
      <c r="Z15" s="111">
        <v>15508100</v>
      </c>
      <c r="AA15" s="111">
        <v>15508100</v>
      </c>
      <c r="AB15" s="111">
        <v>15508100</v>
      </c>
      <c r="AC15" s="111">
        <v>15508100</v>
      </c>
      <c r="AD15" s="111">
        <v>15508100</v>
      </c>
      <c r="AE15" s="111">
        <v>15508100</v>
      </c>
      <c r="AF15" s="111">
        <v>15508100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38544</v>
      </c>
      <c r="D17" s="111">
        <v>38544</v>
      </c>
      <c r="E17" s="111">
        <v>38544</v>
      </c>
      <c r="F17" s="111">
        <v>38544</v>
      </c>
      <c r="G17" s="111">
        <v>38544</v>
      </c>
      <c r="H17" s="111">
        <v>38544</v>
      </c>
      <c r="I17" s="111">
        <v>38544</v>
      </c>
      <c r="J17" s="111">
        <v>38544</v>
      </c>
      <c r="K17" s="111">
        <v>38544</v>
      </c>
      <c r="L17" s="111">
        <v>38544</v>
      </c>
      <c r="M17" s="111">
        <v>38544</v>
      </c>
      <c r="N17" s="111">
        <v>96360</v>
      </c>
      <c r="O17" s="111">
        <v>173448</v>
      </c>
      <c r="P17" s="111">
        <v>269808</v>
      </c>
      <c r="Q17" s="111">
        <v>385440</v>
      </c>
      <c r="R17" s="111">
        <v>520344</v>
      </c>
      <c r="S17" s="111">
        <v>655248</v>
      </c>
      <c r="T17" s="111">
        <v>809424</v>
      </c>
      <c r="U17" s="111">
        <v>963600</v>
      </c>
      <c r="V17" s="111">
        <v>1117780</v>
      </c>
      <c r="W17" s="111">
        <v>1291220</v>
      </c>
      <c r="X17" s="111">
        <v>1445400</v>
      </c>
      <c r="Y17" s="111">
        <v>1580300</v>
      </c>
      <c r="Z17" s="111">
        <v>1715210</v>
      </c>
      <c r="AA17" s="111">
        <v>1850110</v>
      </c>
      <c r="AB17" s="111">
        <v>1965740</v>
      </c>
      <c r="AC17" s="111">
        <v>2100650</v>
      </c>
      <c r="AD17" s="111">
        <v>2235550</v>
      </c>
      <c r="AE17" s="111">
        <v>2351180</v>
      </c>
      <c r="AF17" s="111">
        <v>2486090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3801660</v>
      </c>
      <c r="C20" s="111">
        <v>3801660</v>
      </c>
      <c r="D20" s="111">
        <v>3801660</v>
      </c>
      <c r="E20" s="111">
        <v>3801660</v>
      </c>
      <c r="F20" s="111">
        <v>3801660</v>
      </c>
      <c r="G20" s="111">
        <v>3801660</v>
      </c>
      <c r="H20" s="111">
        <v>3801660</v>
      </c>
      <c r="I20" s="111">
        <v>3801660</v>
      </c>
      <c r="J20" s="111">
        <v>3801660</v>
      </c>
      <c r="K20" s="111">
        <v>3801660</v>
      </c>
      <c r="L20" s="111">
        <v>3801660</v>
      </c>
      <c r="M20" s="111">
        <v>3801660</v>
      </c>
      <c r="N20" s="111">
        <v>3801660</v>
      </c>
      <c r="O20" s="111">
        <v>3801660</v>
      </c>
      <c r="P20" s="111">
        <v>3801660</v>
      </c>
      <c r="Q20" s="111">
        <v>3801660</v>
      </c>
      <c r="R20" s="111">
        <v>3801660</v>
      </c>
      <c r="S20" s="111">
        <v>3801660</v>
      </c>
      <c r="T20" s="111">
        <v>3801660</v>
      </c>
      <c r="U20" s="111">
        <v>3801660</v>
      </c>
      <c r="V20" s="111">
        <v>3801660</v>
      </c>
      <c r="W20" s="111">
        <v>3801660</v>
      </c>
      <c r="X20" s="111">
        <v>3801660</v>
      </c>
      <c r="Y20" s="111">
        <v>3801660</v>
      </c>
      <c r="Z20" s="111">
        <v>3801660</v>
      </c>
      <c r="AA20" s="111">
        <v>3801660</v>
      </c>
      <c r="AB20" s="111">
        <v>3801660</v>
      </c>
      <c r="AC20" s="111">
        <v>3801660</v>
      </c>
      <c r="AD20" s="111">
        <v>3801660</v>
      </c>
      <c r="AE20" s="111">
        <v>3801660</v>
      </c>
      <c r="AF20" s="111">
        <v>3801660</v>
      </c>
    </row>
    <row r="21" spans="1:32">
      <c r="A21" s="112" t="s">
        <v>484</v>
      </c>
      <c r="B21" s="113">
        <f t="shared" ref="B21:AF21" si="0">SUM(B5:B20)</f>
        <v>241838933.00018999</v>
      </c>
      <c r="C21" s="113">
        <f t="shared" si="0"/>
        <v>250337986</v>
      </c>
      <c r="D21" s="113">
        <f t="shared" si="0"/>
        <v>251452416</v>
      </c>
      <c r="E21" s="113">
        <f t="shared" si="0"/>
        <v>252272766</v>
      </c>
      <c r="F21" s="113">
        <f t="shared" si="0"/>
        <v>253416696</v>
      </c>
      <c r="G21" s="113">
        <f t="shared" si="0"/>
        <v>254677116</v>
      </c>
      <c r="H21" s="113">
        <f t="shared" si="0"/>
        <v>255996036</v>
      </c>
      <c r="I21" s="113">
        <f t="shared" si="0"/>
        <v>257578656</v>
      </c>
      <c r="J21" s="113">
        <f t="shared" si="0"/>
        <v>259484386</v>
      </c>
      <c r="K21" s="113">
        <f t="shared" si="0"/>
        <v>261711808</v>
      </c>
      <c r="L21" s="113">
        <f t="shared" si="0"/>
        <v>264291878</v>
      </c>
      <c r="M21" s="113">
        <f t="shared" si="0"/>
        <v>267339903</v>
      </c>
      <c r="N21" s="113">
        <f t="shared" si="0"/>
        <v>270739850</v>
      </c>
      <c r="O21" s="113">
        <f t="shared" si="0"/>
        <v>274345212</v>
      </c>
      <c r="P21" s="113">
        <f t="shared" si="0"/>
        <v>278419973</v>
      </c>
      <c r="Q21" s="113">
        <f t="shared" si="0"/>
        <v>282816087</v>
      </c>
      <c r="R21" s="113">
        <f t="shared" si="0"/>
        <v>287330017</v>
      </c>
      <c r="S21" s="113">
        <f t="shared" si="0"/>
        <v>291961753</v>
      </c>
      <c r="T21" s="113">
        <f t="shared" si="0"/>
        <v>296797817</v>
      </c>
      <c r="U21" s="113">
        <f t="shared" si="0"/>
        <v>301517523</v>
      </c>
      <c r="V21" s="113">
        <f t="shared" si="0"/>
        <v>306089503</v>
      </c>
      <c r="W21" s="113">
        <f t="shared" si="0"/>
        <v>310457163</v>
      </c>
      <c r="X21" s="113">
        <f t="shared" si="0"/>
        <v>314707713</v>
      </c>
      <c r="Y21" s="113">
        <f t="shared" si="0"/>
        <v>318840353</v>
      </c>
      <c r="Z21" s="113">
        <f t="shared" si="0"/>
        <v>322709953</v>
      </c>
      <c r="AA21" s="113">
        <f t="shared" si="0"/>
        <v>326373033</v>
      </c>
      <c r="AB21" s="113">
        <f t="shared" si="0"/>
        <v>329861533</v>
      </c>
      <c r="AC21" s="113">
        <f t="shared" si="0"/>
        <v>333144773</v>
      </c>
      <c r="AD21" s="113">
        <f t="shared" si="0"/>
        <v>336310613</v>
      </c>
      <c r="AE21" s="113">
        <f t="shared" si="0"/>
        <v>339418213</v>
      </c>
      <c r="AF21" s="113">
        <f t="shared" si="0"/>
        <v>342466263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58203125" defaultRowHeight="15" customHeight="1"/>
  <cols>
    <col min="1" max="1" width="22.83203125" style="115" customWidth="1"/>
    <col min="2" max="2" width="10.58203125" style="115" customWidth="1"/>
    <col min="3" max="33" width="10.08203125" style="115" customWidth="1"/>
  </cols>
  <sheetData>
    <row r="1" spans="1:33" ht="32.15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 ht="14.5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 ht="14.5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 ht="14.5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 ht="14.5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 ht="14.5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 ht="14.5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 ht="14.5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 ht="14.5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 ht="14.5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 ht="14.5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 ht="14.5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 ht="14.5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 ht="14.5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 ht="14.5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 ht="14.5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 ht="14.5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 ht="14.5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ht="14.5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 ht="14.5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58203125" defaultRowHeight="15" customHeight="1"/>
  <cols>
    <col min="1" max="1" width="22.83203125" style="115" customWidth="1"/>
    <col min="2" max="33" width="7.58203125" style="115" customWidth="1"/>
  </cols>
  <sheetData>
    <row r="1" spans="1:33" ht="32.15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5">
      <c r="A2" s="1" t="s">
        <v>591</v>
      </c>
      <c r="B2" s="1">
        <f>'Manual Adjustment'!B51</f>
        <v>2927455.0398099124</v>
      </c>
      <c r="C2" s="1">
        <f>B2</f>
        <v>2927455.0398099124</v>
      </c>
      <c r="D2" s="1">
        <f t="shared" ref="D2:AG2" si="0">C2</f>
        <v>2927455.0398099124</v>
      </c>
      <c r="E2" s="1">
        <f t="shared" si="0"/>
        <v>2927455.0398099124</v>
      </c>
      <c r="F2" s="1">
        <f t="shared" si="0"/>
        <v>2927455.0398099124</v>
      </c>
      <c r="G2" s="1">
        <f t="shared" si="0"/>
        <v>2927455.0398099124</v>
      </c>
      <c r="H2" s="1">
        <f t="shared" si="0"/>
        <v>2927455.0398099124</v>
      </c>
      <c r="I2" s="1">
        <f t="shared" si="0"/>
        <v>2927455.0398099124</v>
      </c>
      <c r="J2" s="1">
        <f t="shared" si="0"/>
        <v>2927455.0398099124</v>
      </c>
      <c r="K2" s="1">
        <f t="shared" si="0"/>
        <v>2927455.0398099124</v>
      </c>
      <c r="L2" s="1">
        <f t="shared" si="0"/>
        <v>2927455.0398099124</v>
      </c>
      <c r="M2" s="1">
        <f t="shared" si="0"/>
        <v>2927455.0398099124</v>
      </c>
      <c r="N2" s="1">
        <f t="shared" si="0"/>
        <v>2927455.0398099124</v>
      </c>
      <c r="O2" s="1">
        <f t="shared" si="0"/>
        <v>2927455.0398099124</v>
      </c>
      <c r="P2" s="1">
        <f t="shared" si="0"/>
        <v>2927455.0398099124</v>
      </c>
      <c r="Q2" s="1">
        <f t="shared" si="0"/>
        <v>2927455.0398099124</v>
      </c>
      <c r="R2" s="1">
        <f t="shared" si="0"/>
        <v>2927455.0398099124</v>
      </c>
      <c r="S2" s="1">
        <f t="shared" si="0"/>
        <v>2927455.0398099124</v>
      </c>
      <c r="T2" s="1">
        <f t="shared" si="0"/>
        <v>2927455.0398099124</v>
      </c>
      <c r="U2" s="1">
        <f t="shared" si="0"/>
        <v>2927455.0398099124</v>
      </c>
      <c r="V2" s="1">
        <f t="shared" si="0"/>
        <v>2927455.0398099124</v>
      </c>
      <c r="W2" s="1">
        <f t="shared" si="0"/>
        <v>2927455.0398099124</v>
      </c>
      <c r="X2" s="1">
        <f t="shared" si="0"/>
        <v>2927455.0398099124</v>
      </c>
      <c r="Y2" s="1">
        <f t="shared" si="0"/>
        <v>2927455.0398099124</v>
      </c>
      <c r="Z2" s="1">
        <f t="shared" si="0"/>
        <v>2927455.0398099124</v>
      </c>
      <c r="AA2" s="1">
        <f t="shared" si="0"/>
        <v>2927455.0398099124</v>
      </c>
      <c r="AB2" s="1">
        <f t="shared" si="0"/>
        <v>2927455.0398099124</v>
      </c>
      <c r="AC2" s="1">
        <f t="shared" si="0"/>
        <v>2927455.0398099124</v>
      </c>
      <c r="AD2" s="1">
        <f t="shared" si="0"/>
        <v>2927455.0398099124</v>
      </c>
      <c r="AE2" s="1">
        <f t="shared" si="0"/>
        <v>2927455.0398099124</v>
      </c>
      <c r="AF2" s="1">
        <f t="shared" si="0"/>
        <v>2927455.0398099124</v>
      </c>
      <c r="AG2" s="1">
        <f t="shared" si="0"/>
        <v>2927455.0398099124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58203125" defaultRowHeight="15" customHeight="1"/>
  <cols>
    <col min="1" max="1" width="23" style="115" customWidth="1"/>
    <col min="2" max="2" width="16.08203125" style="115" customWidth="1"/>
    <col min="3" max="35" width="7.58203125" style="115" customWidth="1"/>
  </cols>
  <sheetData>
    <row r="1" spans="1:35" ht="16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>
      <c r="A2" s="1" t="s">
        <v>593</v>
      </c>
      <c r="B2" s="66">
        <f>SUMIFS('State Generation Costs Calcs'!B105:B155,'State Generation Costs Calcs'!$A$105:$A$155,About!$B$2)*About!$A$52</f>
        <v>55.048803763208028</v>
      </c>
      <c r="C2" s="66">
        <f>SUMIFS('State Generation Costs Calcs'!C105:C155,'State Generation Costs Calcs'!$A$105:$A$155,About!$B$2)*About!$A$52</f>
        <v>52.305799117025813</v>
      </c>
      <c r="D2" s="66">
        <f>SUMIFS('State Generation Costs Calcs'!D105:D155,'State Generation Costs Calcs'!$A$105:$A$155,About!$B$2)*About!$A$52</f>
        <v>51.834050377992753</v>
      </c>
      <c r="E2" s="66">
        <f>SUMIFS('State Generation Costs Calcs'!E105:E155,'State Generation Costs Calcs'!$A$105:$A$155,About!$B$2)*About!$A$52</f>
        <v>51.082700657854566</v>
      </c>
      <c r="F2" s="66">
        <f>SUMIFS('State Generation Costs Calcs'!F105:F155,'State Generation Costs Calcs'!$A$105:$A$155,About!$B$2)*About!$A$52</f>
        <v>50.424408942603648</v>
      </c>
      <c r="G2" s="66">
        <f>SUMIFS('State Generation Costs Calcs'!G105:G155,'State Generation Costs Calcs'!$A$105:$A$155,About!$B$2)*About!$A$52</f>
        <v>50.511120144087798</v>
      </c>
      <c r="H2" s="66">
        <f>SUMIFS('State Generation Costs Calcs'!H105:H155,'State Generation Costs Calcs'!$A$105:$A$155,About!$B$2)*About!$A$52</f>
        <v>50.941163061167558</v>
      </c>
      <c r="I2" s="66">
        <f>SUMIFS('State Generation Costs Calcs'!I105:I155,'State Generation Costs Calcs'!$A$105:$A$155,About!$B$2)*About!$A$52</f>
        <v>51.317396218223493</v>
      </c>
      <c r="J2" s="66">
        <f>SUMIFS('State Generation Costs Calcs'!J105:J155,'State Generation Costs Calcs'!$A$105:$A$155,About!$B$2)*About!$A$52</f>
        <v>51.441429403118022</v>
      </c>
      <c r="K2" s="66">
        <f>SUMIFS('State Generation Costs Calcs'!K105:K155,'State Generation Costs Calcs'!$A$105:$A$155,About!$B$2)*About!$A$52</f>
        <v>50.743112479728239</v>
      </c>
      <c r="L2" s="66">
        <f>SUMIFS('State Generation Costs Calcs'!L105:L155,'State Generation Costs Calcs'!$A$105:$A$155,About!$B$2)*About!$A$52</f>
        <v>49.981498440304804</v>
      </c>
      <c r="M2" s="66">
        <f>SUMIFS('State Generation Costs Calcs'!M105:M155,'State Generation Costs Calcs'!$A$105:$A$155,About!$B$2)*About!$A$52</f>
        <v>49.412863888583345</v>
      </c>
      <c r="N2" s="66">
        <f>SUMIFS('State Generation Costs Calcs'!N105:N155,'State Generation Costs Calcs'!$A$105:$A$155,About!$B$2)*About!$A$52</f>
        <v>48.633027255822448</v>
      </c>
      <c r="O2" s="66">
        <f>SUMIFS('State Generation Costs Calcs'!O105:O155,'State Generation Costs Calcs'!$A$105:$A$155,About!$B$2)*About!$A$52</f>
        <v>47.897635023774427</v>
      </c>
      <c r="P2" s="66">
        <f>SUMIFS('State Generation Costs Calcs'!P105:P155,'State Generation Costs Calcs'!$A$105:$A$155,About!$B$2)*About!$A$52</f>
        <v>47.904116921402021</v>
      </c>
      <c r="Q2" s="66">
        <f>SUMIFS('State Generation Costs Calcs'!Q105:Q155,'State Generation Costs Calcs'!$A$105:$A$155,About!$B$2)*About!$A$52</f>
        <v>47.684303986952891</v>
      </c>
      <c r="R2" s="66">
        <f>SUMIFS('State Generation Costs Calcs'!R105:R155,'State Generation Costs Calcs'!$A$105:$A$155,About!$B$2)*About!$A$52</f>
        <v>46.9479157199318</v>
      </c>
      <c r="S2" s="66">
        <f>SUMIFS('State Generation Costs Calcs'!S105:S155,'State Generation Costs Calcs'!$A$105:$A$155,About!$B$2)*About!$A$52</f>
        <v>46.55323755657011</v>
      </c>
      <c r="T2" s="66">
        <f>SUMIFS('State Generation Costs Calcs'!T105:T155,'State Generation Costs Calcs'!$A$105:$A$155,About!$B$2)*About!$A$52</f>
        <v>46.170644737208569</v>
      </c>
      <c r="U2" s="66">
        <f>SUMIFS('State Generation Costs Calcs'!U105:U155,'State Generation Costs Calcs'!$A$105:$A$155,About!$B$2)*About!$A$52</f>
        <v>46.245380681102013</v>
      </c>
      <c r="V2" s="66">
        <f>SUMIFS('State Generation Costs Calcs'!V105:V155,'State Generation Costs Calcs'!$A$105:$A$155,About!$B$2)*About!$A$52</f>
        <v>45.906209610832732</v>
      </c>
      <c r="W2" s="66">
        <f>SUMIFS('State Generation Costs Calcs'!W105:W155,'State Generation Costs Calcs'!$A$105:$A$155,About!$B$2)*About!$A$52</f>
        <v>45.316324408370129</v>
      </c>
      <c r="X2" s="66">
        <f>SUMIFS('State Generation Costs Calcs'!X105:X155,'State Generation Costs Calcs'!$A$105:$A$155,About!$B$2)*About!$A$52</f>
        <v>45.033973513051762</v>
      </c>
      <c r="Y2" s="66">
        <f>SUMIFS('State Generation Costs Calcs'!Y105:Y155,'State Generation Costs Calcs'!$A$105:$A$155,About!$B$2)*About!$A$52</f>
        <v>44.746609389058044</v>
      </c>
      <c r="Z2" s="66">
        <f>SUMIFS('State Generation Costs Calcs'!Z105:Z155,'State Generation Costs Calcs'!$A$105:$A$155,About!$B$2)*About!$A$52</f>
        <v>44.435621416554255</v>
      </c>
      <c r="AA2" s="66">
        <f>SUMIFS('State Generation Costs Calcs'!AA105:AA155,'State Generation Costs Calcs'!$A$105:$A$155,About!$B$2)*About!$A$52</f>
        <v>44.394092120384705</v>
      </c>
      <c r="AB2" s="66">
        <f>SUMIFS('State Generation Costs Calcs'!AB105:AB155,'State Generation Costs Calcs'!$A$105:$A$155,About!$B$2)*About!$A$52</f>
        <v>44.200185870984903</v>
      </c>
      <c r="AC2" s="66">
        <f>SUMIFS('State Generation Costs Calcs'!AC105:AC155,'State Generation Costs Calcs'!$A$105:$A$155,About!$B$2)*About!$A$52</f>
        <v>43.986534764137616</v>
      </c>
      <c r="AD2" s="66">
        <f>SUMIFS('State Generation Costs Calcs'!AD105:AD155,'State Generation Costs Calcs'!$A$105:$A$155,About!$B$2)*About!$A$52</f>
        <v>44.128313637578763</v>
      </c>
      <c r="AE2" s="66">
        <f>SUMIFS('State Generation Costs Calcs'!AE105:AE155,'State Generation Costs Calcs'!$A$105:$A$155,About!$B$2)*About!$A$52</f>
        <v>44.047033744632564</v>
      </c>
      <c r="AF2" s="66">
        <f>SUMIFS('State Generation Costs Calcs'!AF105:AF155,'State Generation Costs Calcs'!$A$105:$A$155,About!$B$2)*About!$A$52</f>
        <v>43.91098623073615</v>
      </c>
      <c r="AG2" s="66">
        <f>SUMIFS('State Generation Costs Calcs'!AG105:AG155,'State Generation Costs Calcs'!$A$105:$A$155,About!$B$2)*About!$A$52</f>
        <v>43.956156017917841</v>
      </c>
      <c r="AH2" s="67"/>
      <c r="AI2" s="67"/>
    </row>
    <row r="3" spans="1:35" ht="14.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58203125" defaultRowHeight="15" customHeight="1"/>
  <cols>
    <col min="1" max="1" width="23" style="115" customWidth="1"/>
    <col min="2" max="35" width="7.58203125" style="115" customWidth="1"/>
  </cols>
  <sheetData>
    <row r="1" spans="1:35" ht="16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>
      <c r="A2" s="1" t="s">
        <v>594</v>
      </c>
      <c r="B2" s="67">
        <f>SUMIFS('State Generation Costs Calcs'!B105:B155,'State Generation Costs Calcs'!$A$105:$A$155,About!$B$2)*About!$A$52</f>
        <v>55.048803763208028</v>
      </c>
      <c r="C2" s="67">
        <f>SUMIFS('State Generation Costs Calcs'!C105:C155,'State Generation Costs Calcs'!$A$105:$A$155,About!$B$2)*About!$A$52</f>
        <v>52.305799117025813</v>
      </c>
      <c r="D2" s="67">
        <f>SUMIFS('State Generation Costs Calcs'!D105:D155,'State Generation Costs Calcs'!$A$105:$A$155,About!$B$2)*About!$A$52</f>
        <v>51.834050377992753</v>
      </c>
      <c r="E2" s="67">
        <f>SUMIFS('State Generation Costs Calcs'!E105:E155,'State Generation Costs Calcs'!$A$105:$A$155,About!$B$2)*About!$A$52</f>
        <v>51.082700657854566</v>
      </c>
      <c r="F2" s="67">
        <f>SUMIFS('State Generation Costs Calcs'!F105:F155,'State Generation Costs Calcs'!$A$105:$A$155,About!$B$2)*About!$A$52</f>
        <v>50.424408942603648</v>
      </c>
      <c r="G2" s="67">
        <f>SUMIFS('State Generation Costs Calcs'!G105:G155,'State Generation Costs Calcs'!$A$105:$A$155,About!$B$2)*About!$A$52</f>
        <v>50.511120144087798</v>
      </c>
      <c r="H2" s="67">
        <f>SUMIFS('State Generation Costs Calcs'!H105:H155,'State Generation Costs Calcs'!$A$105:$A$155,About!$B$2)*About!$A$52</f>
        <v>50.941163061167558</v>
      </c>
      <c r="I2" s="67">
        <f>SUMIFS('State Generation Costs Calcs'!I105:I155,'State Generation Costs Calcs'!$A$105:$A$155,About!$B$2)*About!$A$52</f>
        <v>51.317396218223493</v>
      </c>
      <c r="J2" s="67">
        <f>SUMIFS('State Generation Costs Calcs'!J105:J155,'State Generation Costs Calcs'!$A$105:$A$155,About!$B$2)*About!$A$52</f>
        <v>51.441429403118022</v>
      </c>
      <c r="K2" s="67">
        <f>SUMIFS('State Generation Costs Calcs'!K105:K155,'State Generation Costs Calcs'!$A$105:$A$155,About!$B$2)*About!$A$52</f>
        <v>50.743112479728239</v>
      </c>
      <c r="L2" s="67">
        <f>SUMIFS('State Generation Costs Calcs'!L105:L155,'State Generation Costs Calcs'!$A$105:$A$155,About!$B$2)*About!$A$52</f>
        <v>49.981498440304804</v>
      </c>
      <c r="M2" s="67">
        <f>SUMIFS('State Generation Costs Calcs'!M105:M155,'State Generation Costs Calcs'!$A$105:$A$155,About!$B$2)*About!$A$52</f>
        <v>49.412863888583345</v>
      </c>
      <c r="N2" s="67">
        <f>SUMIFS('State Generation Costs Calcs'!N105:N155,'State Generation Costs Calcs'!$A$105:$A$155,About!$B$2)*About!$A$52</f>
        <v>48.633027255822448</v>
      </c>
      <c r="O2" s="67">
        <f>SUMIFS('State Generation Costs Calcs'!O105:O155,'State Generation Costs Calcs'!$A$105:$A$155,About!$B$2)*About!$A$52</f>
        <v>47.897635023774427</v>
      </c>
      <c r="P2" s="67">
        <f>SUMIFS('State Generation Costs Calcs'!P105:P155,'State Generation Costs Calcs'!$A$105:$A$155,About!$B$2)*About!$A$52</f>
        <v>47.904116921402021</v>
      </c>
      <c r="Q2" s="67">
        <f>SUMIFS('State Generation Costs Calcs'!Q105:Q155,'State Generation Costs Calcs'!$A$105:$A$155,About!$B$2)*About!$A$52</f>
        <v>47.684303986952891</v>
      </c>
      <c r="R2" s="67">
        <f>SUMIFS('State Generation Costs Calcs'!R105:R155,'State Generation Costs Calcs'!$A$105:$A$155,About!$B$2)*About!$A$52</f>
        <v>46.9479157199318</v>
      </c>
      <c r="S2" s="67">
        <f>SUMIFS('State Generation Costs Calcs'!S105:S155,'State Generation Costs Calcs'!$A$105:$A$155,About!$B$2)*About!$A$52</f>
        <v>46.55323755657011</v>
      </c>
      <c r="T2" s="67">
        <f>SUMIFS('State Generation Costs Calcs'!T105:T155,'State Generation Costs Calcs'!$A$105:$A$155,About!$B$2)*About!$A$52</f>
        <v>46.170644737208569</v>
      </c>
      <c r="U2" s="67">
        <f>SUMIFS('State Generation Costs Calcs'!U105:U155,'State Generation Costs Calcs'!$A$105:$A$155,About!$B$2)*About!$A$52</f>
        <v>46.245380681102013</v>
      </c>
      <c r="V2" s="67">
        <f>SUMIFS('State Generation Costs Calcs'!V105:V155,'State Generation Costs Calcs'!$A$105:$A$155,About!$B$2)*About!$A$52</f>
        <v>45.906209610832732</v>
      </c>
      <c r="W2" s="67">
        <f>SUMIFS('State Generation Costs Calcs'!W105:W155,'State Generation Costs Calcs'!$A$105:$A$155,About!$B$2)*About!$A$52</f>
        <v>45.316324408370129</v>
      </c>
      <c r="X2" s="67">
        <f>SUMIFS('State Generation Costs Calcs'!X105:X155,'State Generation Costs Calcs'!$A$105:$A$155,About!$B$2)*About!$A$52</f>
        <v>45.033973513051762</v>
      </c>
      <c r="Y2" s="67">
        <f>SUMIFS('State Generation Costs Calcs'!Y105:Y155,'State Generation Costs Calcs'!$A$105:$A$155,About!$B$2)*About!$A$52</f>
        <v>44.746609389058044</v>
      </c>
      <c r="Z2" s="67">
        <f>SUMIFS('State Generation Costs Calcs'!Z105:Z155,'State Generation Costs Calcs'!$A$105:$A$155,About!$B$2)*About!$A$52</f>
        <v>44.435621416554255</v>
      </c>
      <c r="AA2" s="67">
        <f>SUMIFS('State Generation Costs Calcs'!AA105:AA155,'State Generation Costs Calcs'!$A$105:$A$155,About!$B$2)*About!$A$52</f>
        <v>44.394092120384705</v>
      </c>
      <c r="AB2" s="67">
        <f>SUMIFS('State Generation Costs Calcs'!AB105:AB155,'State Generation Costs Calcs'!$A$105:$A$155,About!$B$2)*About!$A$52</f>
        <v>44.200185870984903</v>
      </c>
      <c r="AC2" s="67">
        <f>SUMIFS('State Generation Costs Calcs'!AC105:AC155,'State Generation Costs Calcs'!$A$105:$A$155,About!$B$2)*About!$A$52</f>
        <v>43.986534764137616</v>
      </c>
      <c r="AD2" s="67">
        <f>SUMIFS('State Generation Costs Calcs'!AD105:AD155,'State Generation Costs Calcs'!$A$105:$A$155,About!$B$2)*About!$A$52</f>
        <v>44.128313637578763</v>
      </c>
      <c r="AE2" s="67">
        <f>SUMIFS('State Generation Costs Calcs'!AE105:AE155,'State Generation Costs Calcs'!$A$105:$A$155,About!$B$2)*About!$A$52</f>
        <v>44.047033744632564</v>
      </c>
      <c r="AF2" s="67">
        <f>SUMIFS('State Generation Costs Calcs'!AF105:AF155,'State Generation Costs Calcs'!$A$105:$A$155,About!$B$2)*About!$A$52</f>
        <v>43.91098623073615</v>
      </c>
      <c r="AG2" s="67">
        <f>SUMIFS('State Generation Costs Calcs'!AG105:AG155,'State Generation Costs Calcs'!$A$105:$A$155,About!$B$2)*About!$A$52</f>
        <v>43.956156017917841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2021-08-05T23:31:31Z</dcterms:modified>
</cp:coreProperties>
</file>