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FL\trans\SYFAFE\"/>
    </mc:Choice>
  </mc:AlternateContent>
  <xr:revisionPtr revIDLastSave="0" documentId="8_{710E6C77-2151-431C-94A8-F440E9C1CEE8}"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9" i="43" l="1"/>
  <c r="F9" i="43" s="1"/>
  <c r="A8" i="43"/>
  <c r="F8" i="43" s="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E7" i="43" l="1"/>
  <c r="F7" i="43"/>
  <c r="D7"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<sst xmlns="http://schemas.openxmlformats.org/spreadsheetml/2006/main" count="46361" uniqueCount="8805">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</sst>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8763</v>
      </c>
      <c r="C1" s="85">
        <v>44944</v>
      </c>
      <c r="F1" s="126" t="s">
        <v>2377</v>
      </c>
      <c r="G1" s="126" t="s">
        <v>2377</v>
      </c>
    </row>
    <row r="2" spans="1:7">
      <c r="B2" t="str">
        <f>LOOKUP(B1,F2:G51,G2:G51)</f>
        <v>FL</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FL</v>
      </c>
      <c r="B3" s="91" t="s">
        <v>2432</v>
      </c>
      <c r="C3" s="125" t="s">
        <v>8747</v>
      </c>
      <c r="D3">
        <f>SUMIFS('APTA Energy Stats'!$N:$N,'APTA Energy Stats'!$C:$C,$A3,'APTA Energy Stats'!$J:$J,'Passenger Rail Calcs'!$B3)</f>
        <v>0</v>
      </c>
      <c r="E3">
        <f>SUMIFS('APTA Energy Stats'!$Z:$Z,'APTA Energy Stats'!$C:$C,$A3,'APTA Energy Stats'!$J:$J,'Passenger Rail Calcs'!$B3)</f>
        <v>76731739</v>
      </c>
      <c r="F3">
        <f>SUMIFS('APTA Energy Stats'!$AE:$AE,'APTA Energy Stats'!$C:$C,$A3,'APTA Energy Stats'!$J:$J,'Passenger Rail Calcs'!$B3)</f>
        <v>0</v>
      </c>
      <c r="G3">
        <f>SUMIFS('APTA Energy Stats'!$AO:$AO,'APTA Energy Stats'!$C:$C,$A3,'APTA Energy Stats'!$J:$J,'Passenger Rail Calcs'!$B3)</f>
        <v>4464024</v>
      </c>
      <c r="H3">
        <f>SUMIFS('APTA Service Stats'!$X:$X,'APTA Service Stats'!$C:$C,'Passenger Rail Calcs'!$A3,'APTA Service Stats'!$J:$J,'Passenger Rail Calcs'!$B3)</f>
        <v>8422631</v>
      </c>
      <c r="I3">
        <f>SUMIFS('APTA Service Stats'!$AT:$AT,'APTA Service Stats'!$C:$C,'Passenger Rail Calcs'!$A3,'APTA Service Stats'!$J:$J,'Passenger Rail Calcs'!$B3)</f>
        <v>136546053</v>
      </c>
    </row>
    <row r="4" spans="1:9">
      <c r="A4" t="str">
        <f>About!$B$2</f>
        <v>FL</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FL</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FL</v>
      </c>
      <c r="B6" s="91" t="s">
        <v>2443</v>
      </c>
      <c r="C6" s="125" t="s">
        <v>8750</v>
      </c>
      <c r="D6">
        <f>SUMIFS('APTA Energy Stats'!$N:$N,'APTA Energy Stats'!$C:$C,$A6,'APTA Energy Stats'!$J:$J,'Passenger Rail Calcs'!$B6)</f>
        <v>4471891</v>
      </c>
      <c r="E6">
        <f>SUMIFS('APTA Energy Stats'!$Z:$Z,'APTA Energy Stats'!$C:$C,$A6,'APTA Energy Stats'!$J:$J,'Passenger Rail Calcs'!$B6)</f>
        <v>0</v>
      </c>
      <c r="F6">
        <f>SUMIFS('APTA Energy Stats'!$AE:$AE,'APTA Energy Stats'!$C:$C,$A6,'APTA Energy Stats'!$J:$J,'Passenger Rail Calcs'!$B6)</f>
        <v>1793303</v>
      </c>
      <c r="G6">
        <f>SUMIFS('APTA Energy Stats'!$AO:$AO,'APTA Energy Stats'!$C:$C,$A6,'APTA Energy Stats'!$J:$J,'Passenger Rail Calcs'!$B6)</f>
        <v>0</v>
      </c>
      <c r="H6">
        <f>SUMIFS('APTA Service Stats'!$X:$X,'APTA Service Stats'!$C:$C,'Passenger Rail Calcs'!$A6,'APTA Service Stats'!$J:$J,'Passenger Rail Calcs'!$B6)</f>
        <v>4787629</v>
      </c>
      <c r="I6">
        <f>SUMIFS('APTA Service Stats'!$AT:$AT,'APTA Service Stats'!$C:$C,'Passenger Rail Calcs'!$A6,'APTA Service Stats'!$J:$J,'Passenger Rail Calcs'!$B6)</f>
        <v>143756233</v>
      </c>
    </row>
    <row r="7" spans="1:9">
      <c r="A7" t="str">
        <f>About!$B$2</f>
        <v>FL</v>
      </c>
      <c r="B7" s="91" t="s">
        <v>2459</v>
      </c>
      <c r="C7" s="125" t="s">
        <v>8751</v>
      </c>
      <c r="D7">
        <f>SUMIFS('APTA Energy Stats'!$N:$N,'APTA Energy Stats'!$C:$C,$A7,'APTA Energy Stats'!$J:$J,'Passenger Rail Calcs'!$B7)</f>
        <v>0</v>
      </c>
      <c r="E7">
        <f>SUMIFS('APTA Energy Stats'!$Z:$Z,'APTA Energy Stats'!$C:$C,$A7,'APTA Energy Stats'!$J:$J,'Passenger Rail Calcs'!$B7)</f>
        <v>744400</v>
      </c>
      <c r="F7">
        <f>SUMIFS('APTA Energy Stats'!$AE:$AE,'APTA Energy Stats'!$C:$C,$A7,'APTA Energy Stats'!$J:$J,'Passenger Rail Calcs'!$B7)</f>
        <v>0</v>
      </c>
      <c r="G7">
        <f>SUMIFS('APTA Energy Stats'!$AO:$AO,'APTA Energy Stats'!$C:$C,$A7,'APTA Energy Stats'!$J:$J,'Passenger Rail Calcs'!$B7)</f>
        <v>116320</v>
      </c>
      <c r="H7">
        <f>SUMIFS('APTA Service Stats'!$X:$X,'APTA Service Stats'!$C:$C,'Passenger Rail Calcs'!$A7,'APTA Service Stats'!$J:$J,'Passenger Rail Calcs'!$B7)</f>
        <v>114149</v>
      </c>
      <c r="I7">
        <f>SUMIFS('APTA Service Stats'!$AT:$AT,'APTA Service Stats'!$C:$C,'Passenger Rail Calcs'!$A7,'APTA Service Stats'!$J:$J,'Passenger Rail Calcs'!$B7)</f>
        <v>1220892</v>
      </c>
    </row>
    <row r="8" spans="1:9">
      <c r="A8" t="str">
        <f>About!$B$2</f>
        <v>FL</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FL</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21.12838010301245</v>
      </c>
    </row>
    <row r="15" spans="1:9">
      <c r="A15" t="s">
        <v>8756</v>
      </c>
      <c r="D15">
        <f>IFERROR(SUM(F3:F9)*$B$13/(SUM(D3:D9)*D11),0)</f>
        <v>6.5942604753232504E-5</v>
      </c>
      <c r="E15">
        <f>IFERROR(SUM(G3:G9)*$B$13/(SUM(E3:E9)*E11),0)</f>
        <v>3.6608952747127786E-4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3.6608952747127786E-4</v>
      </c>
      <c r="C5" s="15">
        <f>$E5*'Calibration Adjustments'!C22</f>
        <v>6.5942604753232504E-5</v>
      </c>
      <c r="D5" s="15">
        <f>$E5*'Calibration Adjustments'!D22</f>
        <v>6.5942604753232504E-5</v>
      </c>
      <c r="E5" s="84">
        <f>'Passenger Rail Calcs'!D15</f>
        <v>6.5942604753232504E-5</v>
      </c>
      <c r="F5">
        <v>0</v>
      </c>
      <c r="G5">
        <v>0</v>
      </c>
      <c r="H5" s="15">
        <f>$E5*'Calculations Etc'!$B$39*'Calibration Adjustments'!H22</f>
        <v>1.9782781425969748E-4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2023-01-18T17:33:19Z</dcterms:modified>
</cp:coreProperties>
</file>