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FL/elec/BRPSPTY/"/>
    </mc:Choice>
  </mc:AlternateContent>
  <xr:revisionPtr revIDLastSave="0" documentId="8_{F497A095-D3B6-A542-AC0D-F447C0BA59EF}" xr6:coauthVersionLast="47" xr6:coauthVersionMax="47" xr10:uidLastSave="{00000000-0000-0000-0000-000000000000}"/>
  <bookViews>
    <workbookView xWindow="1800" yWindow="3660" windowWidth="10880" windowHeight="12320" firstSheet="5" activeTab="7" xr2:uid="{00000000-000D-0000-FFFF-FFFF00000000}"/>
  </bookViews>
  <sheets>
    <sheet name="About" sheetId="1" r:id="rId1"/>
    <sheet name="RPS by State" sheetId="2" r:id="rId2"/>
    <sheet name="Webapp Output" sheetId="10" r:id="rId3"/>
    <sheet name="EIA 2019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2019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 iterate="1" iterateDelta="1.0000000000000001E-5"/>
  <pivotCaches>
    <pivotCache cacheId="53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57" i="2" l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X57" i="2"/>
  <c r="T57" i="2"/>
  <c r="U57" i="2" s="1"/>
  <c r="V57" i="2" s="1"/>
  <c r="S57" i="2"/>
  <c r="R57" i="2"/>
  <c r="W57" i="2"/>
  <c r="M57" i="2" s="1"/>
  <c r="AH56" i="2"/>
  <c r="AI56" i="2" s="1"/>
  <c r="AJ56" i="2" s="1"/>
  <c r="AK56" i="2" s="1"/>
  <c r="Y56" i="2"/>
  <c r="Z56" i="2" s="1"/>
  <c r="AA56" i="2" s="1"/>
  <c r="AB56" i="2" s="1"/>
  <c r="AC56" i="2" s="1"/>
  <c r="AD56" i="2" s="1"/>
  <c r="AE56" i="2" s="1"/>
  <c r="AF56" i="2" s="1"/>
  <c r="X56" i="2"/>
  <c r="AG56" i="2"/>
  <c r="T56" i="2"/>
  <c r="U56" i="2" s="1"/>
  <c r="V56" i="2" s="1"/>
  <c r="O56" i="2"/>
  <c r="P56" i="2" s="1"/>
  <c r="Q56" i="2" s="1"/>
  <c r="N56" i="2"/>
  <c r="S56" i="2"/>
  <c r="M56" i="2"/>
  <c r="L56" i="2"/>
  <c r="K56" i="2"/>
  <c r="J56" i="2"/>
  <c r="I56" i="2"/>
  <c r="H56" i="2"/>
  <c r="R56" i="2"/>
  <c r="W56" i="2"/>
  <c r="D5" i="10"/>
  <c r="D7" i="10"/>
  <c r="D9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0" i="10"/>
  <c r="D52" i="10"/>
  <c r="D54" i="10"/>
  <c r="C5" i="10"/>
  <c r="C7" i="10"/>
  <c r="C8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2" i="10"/>
  <c r="C34" i="10"/>
  <c r="C36" i="10"/>
  <c r="C38" i="10"/>
  <c r="C39" i="10"/>
  <c r="C40" i="10"/>
  <c r="C41" i="10"/>
  <c r="C44" i="10"/>
  <c r="C45" i="10"/>
  <c r="C46" i="10"/>
  <c r="C48" i="10"/>
  <c r="C50" i="10"/>
  <c r="C52" i="10"/>
  <c r="C54" i="10"/>
  <c r="C12" i="10"/>
  <c r="B5" i="10"/>
  <c r="B6" i="10"/>
  <c r="B7" i="10"/>
  <c r="B8" i="10"/>
  <c r="B9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7" i="10"/>
  <c r="B28" i="10"/>
  <c r="B31" i="10"/>
  <c r="B32" i="10"/>
  <c r="B33" i="10"/>
  <c r="B34" i="10"/>
  <c r="B38" i="10"/>
  <c r="B39" i="10"/>
  <c r="B40" i="10"/>
  <c r="B41" i="10"/>
  <c r="B42" i="10"/>
  <c r="B44" i="10"/>
  <c r="B45" i="10"/>
  <c r="B46" i="10"/>
  <c r="B48" i="10"/>
  <c r="B51" i="10"/>
  <c r="B52" i="10"/>
  <c r="B54" i="10"/>
  <c r="B12" i="10"/>
  <c r="D4" i="10"/>
  <c r="C4" i="10"/>
  <c r="B4" i="10"/>
  <c r="B26" i="6"/>
  <c r="B25" i="6"/>
  <c r="N57" i="2" l="1"/>
  <c r="O57" i="2" s="1"/>
  <c r="P57" i="2" s="1"/>
  <c r="Q57" i="2" s="1"/>
  <c r="H33" i="2"/>
  <c r="B3" i="7"/>
  <c r="B4" i="7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B10" i="7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B68" i="7"/>
  <c r="B67" i="7"/>
  <c r="B66" i="7"/>
  <c r="B62" i="7"/>
  <c r="B61" i="7"/>
  <c r="B58" i="7"/>
  <c r="B57" i="7"/>
  <c r="B53" i="7"/>
  <c r="B52" i="7"/>
  <c r="B49" i="7"/>
  <c r="B48" i="7"/>
  <c r="B47" i="7"/>
  <c r="B43" i="7"/>
  <c r="B42" i="7"/>
  <c r="B38" i="7"/>
  <c r="K27" i="2" s="1"/>
  <c r="B37" i="7"/>
  <c r="B25" i="7"/>
  <c r="B27" i="7" s="1"/>
  <c r="B31" i="7" s="1"/>
  <c r="B22" i="7"/>
  <c r="B21" i="7"/>
  <c r="B20" i="7"/>
  <c r="B19" i="7"/>
  <c r="B18" i="7"/>
  <c r="B15" i="7"/>
  <c r="B14" i="7"/>
  <c r="B13" i="7"/>
  <c r="B9" i="7"/>
  <c r="B8" i="7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M45" i="2" s="1"/>
  <c r="B47" i="10" s="1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F13" i="2"/>
  <c r="AE13" i="2"/>
  <c r="AD13" i="2"/>
  <c r="AC13" i="2"/>
  <c r="AB13" i="2"/>
  <c r="AA13" i="2"/>
  <c r="Z13" i="2"/>
  <c r="Y13" i="2"/>
  <c r="X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N41" i="2" l="1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B5" i="7"/>
  <c r="AC45" i="2"/>
  <c r="AK45" i="2"/>
  <c r="J45" i="2"/>
  <c r="U45" i="2"/>
  <c r="G27" i="2"/>
  <c r="J27" i="2" s="1"/>
  <c r="K37" i="2"/>
  <c r="B29" i="6"/>
  <c r="B30" i="6"/>
  <c r="G37" i="2"/>
  <c r="L37" i="2"/>
  <c r="AQ8" i="2"/>
  <c r="I37" i="2"/>
  <c r="J37" i="2"/>
  <c r="M30" i="2"/>
  <c r="M37" i="2"/>
  <c r="B39" i="7"/>
  <c r="I49" i="2"/>
  <c r="S37" i="2"/>
  <c r="R37" i="2"/>
  <c r="AQ48" i="2"/>
  <c r="Q37" i="2"/>
  <c r="M8" i="2"/>
  <c r="P37" i="2"/>
  <c r="O37" i="2"/>
  <c r="N37" i="2"/>
  <c r="K57" i="2"/>
  <c r="R7" i="2"/>
  <c r="H57" i="2"/>
  <c r="L57" i="2"/>
  <c r="N35" i="2"/>
  <c r="W35" i="2" s="1"/>
  <c r="C37" i="10" s="1"/>
  <c r="J35" i="2"/>
  <c r="J57" i="2"/>
  <c r="W30" i="2"/>
  <c r="M7" i="2"/>
  <c r="O7" i="2" s="1"/>
  <c r="S7" i="2"/>
  <c r="O27" i="2"/>
  <c r="AN27" i="2" s="1"/>
  <c r="M49" i="2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G8" i="2"/>
  <c r="H35" i="2"/>
  <c r="W48" i="2"/>
  <c r="G35" i="2"/>
  <c r="H8" i="2"/>
  <c r="J8" i="2" s="1"/>
  <c r="H30" i="2"/>
  <c r="I35" i="2"/>
  <c r="AG48" i="2"/>
  <c r="I57" i="2"/>
  <c r="B54" i="7"/>
  <c r="V7" i="2"/>
  <c r="K35" i="2"/>
  <c r="I25" i="2"/>
  <c r="B44" i="7"/>
  <c r="B63" i="7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AH35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U35" i="2"/>
  <c r="P45" i="2"/>
  <c r="N45" i="2"/>
  <c r="V45" i="2"/>
  <c r="AD45" i="2"/>
  <c r="AL45" i="2"/>
  <c r="B26" i="7"/>
  <c r="K45" i="2"/>
  <c r="O45" i="2"/>
  <c r="L45" i="2"/>
  <c r="W33" i="2" l="1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O30" i="2"/>
  <c r="P30" i="2" s="1"/>
  <c r="Q30" i="2" s="1"/>
  <c r="R30" i="2" s="1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G25" i="2"/>
  <c r="H25" i="2" s="1"/>
  <c r="I33" i="2"/>
  <c r="AM56" i="2"/>
  <c r="R25" i="2"/>
  <c r="M25" i="2"/>
  <c r="L25" i="2" s="1"/>
  <c r="B28" i="7"/>
  <c r="B30" i="7"/>
  <c r="AL33" i="2" l="1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M60" i="2" s="1"/>
  <c r="E2" i="8" s="1"/>
  <c r="G39" i="2"/>
  <c r="G60" i="2" s="1"/>
  <c r="H39" i="2"/>
  <c r="H60" i="2" s="1"/>
  <c r="B29" i="7"/>
  <c r="W39" i="2" s="1"/>
  <c r="W60" i="2" s="1"/>
  <c r="J33" i="2" l="1"/>
  <c r="K33" i="2"/>
  <c r="Y33" i="2"/>
  <c r="AN33" i="2"/>
  <c r="AO56" i="2"/>
  <c r="O2" i="8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AJ2" i="8" s="1"/>
  <c r="AK2" i="8" s="1"/>
  <c r="AL2" i="8" s="1"/>
  <c r="AM2" i="8" s="1"/>
  <c r="AN2" i="8" s="1"/>
  <c r="AO2" i="8" s="1"/>
  <c r="AP2" i="8" s="1"/>
  <c r="AQ2" i="8" s="1"/>
  <c r="AR2" i="8" s="1"/>
  <c r="AS2" i="8" s="1"/>
  <c r="AT2" i="8" s="1"/>
  <c r="AU2" i="8" s="1"/>
  <c r="AV2" i="8" s="1"/>
  <c r="AW2" i="8" s="1"/>
  <c r="AX2" i="8" s="1"/>
  <c r="AY2" i="8" s="1"/>
  <c r="AZ2" i="8" s="1"/>
  <c r="BA2" i="8" s="1"/>
  <c r="BB2" i="8" s="1"/>
  <c r="BC2" i="8" s="1"/>
  <c r="BD2" i="8" s="1"/>
  <c r="BE2" i="8" s="1"/>
  <c r="BF2" i="8" s="1"/>
  <c r="BG2" i="8" s="1"/>
  <c r="BH2" i="8" s="1"/>
  <c r="BI2" i="8" s="1"/>
  <c r="BJ2" i="8" s="1"/>
  <c r="BK2" i="8" s="1"/>
  <c r="BL2" i="8" s="1"/>
  <c r="BM2" i="8" s="1"/>
  <c r="BN2" i="8" s="1"/>
  <c r="BO2" i="8" s="1"/>
  <c r="BP2" i="8" s="1"/>
  <c r="BQ2" i="8" s="1"/>
  <c r="BR2" i="8" s="1"/>
  <c r="BS2" i="8" s="1"/>
  <c r="BT2" i="8" s="1"/>
  <c r="BU2" i="8" s="1"/>
  <c r="BV2" i="8" s="1"/>
  <c r="BW2" i="8" s="1"/>
  <c r="BX2" i="8" s="1"/>
  <c r="BY2" i="8" s="1"/>
  <c r="BZ2" i="8" s="1"/>
  <c r="CA2" i="8" s="1"/>
  <c r="CB2" i="8" s="1"/>
  <c r="CC2" i="8" s="1"/>
  <c r="CD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<sst xmlns="http://schemas.openxmlformats.org/spreadsheetml/2006/main" count="10773" uniqueCount="3364">
  <si>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</si>
  <si>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</si>
  <si>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</si>
  <si>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</si>
  <si>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</si>
  <si>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</si>
  <si>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</si>
  <si>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</si>
  <si>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</si>
  <si>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</si>
  <si>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</si>
  <si>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</si>
  <si>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</si>
  <si>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</si>
  <si>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</si>
  <si>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</si>
  <si>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</si>
  <si>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</si>
  <si>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</si>
  <si>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</si>
  <si>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</si>
  <si>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</si>
  <si>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</si>
  <si>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</si>
  <si>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</si>
  <si>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</si>
  <si>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</si>
  <si>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</si>
  <si>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</si>
  <si>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</si>
  <si>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</si>
  <si>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</si>
  <si>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</si>
  <si>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</si>
  <si>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</si>
  <si>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</si>
  <si>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</si>
  <si>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</si>
  <si>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</si>
  <si>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</si>
  <si>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</si>
  <si>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</si>
  <si>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</si>
  <si>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</si>
  <si>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</si>
  <si>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</si>
  <si>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</si>
  <si>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</si>
  <si>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</si>
  <si>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</si>
  <si>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</si>
  <si>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</si>
  <si>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</si>
  <si>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</si>
  <si>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</si>
  <si>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</si>
  <si>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</si>
  <si>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</si>
  <si>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</si>
  <si>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</si>
  <si>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</si>
  <si>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</si>
  <si>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</si>
  <si>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</si>
  <si>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</si>
  <si>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</si>
  <si>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</si>
  <si>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</si>
  <si>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</si>
  <si>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</si>
  <si>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</si>
  <si>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</si>
  <si>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</si>
  <si>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</si>
  <si>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</si>
  <si>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</si>
  <si>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</si>
  <si>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</si>
  <si>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</si>
  <si>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</si>
  <si>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</si>
  <si>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</si>
  <si>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</si>
  <si>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</si>
  <si>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</si>
  <si>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</si>
  <si>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</si>
  <si>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</si>
  <si>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</si>
  <si>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</si>
  <si>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</si>
  <si>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</si>
  <si>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</si>
  <si>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</si>
  <si>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</si>
  <si>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</si>
  <si>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</si>
  <si>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</si>
  <si>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</si>
  <si>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</si>
  <si>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</si>
  <si>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</si>
  <si>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</si>
  <si>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</si>
  <si>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</si>
  <si>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</si>
  <si>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</si>
  <si>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</si>
  <si>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</si>
  <si>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</si>
  <si>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</si>
  <si>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</si>
  <si>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</si>
  <si>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</si>
  <si>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</si>
  <si>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</si>
  <si>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</si>
  <si>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</si>
  <si>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</si>
  <si>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</si>
  <si>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</si>
  <si>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</si>
  <si>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</si>
  <si>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</si>
  <si>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</si>
  <si>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</si>
  <si>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</si>
  <si>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</si>
  <si>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</si>
  <si>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</si>
  <si>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</si>
  <si>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</si>
  <si>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</si>
  <si>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</si>
  <si>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</si>
  <si>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</si>
  <si>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</si>
  <si>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</si>
  <si>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</si>
  <si>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</si>
  <si>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</si>
  <si>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</si>
  <si>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</si>
  <si>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</si>
  <si>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</si>
  <si>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</si>
  <si>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</si>
  <si>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</si>
  <si>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</si>
  <si>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</si>
  <si>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</si>
  <si>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</si>
  <si>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</si>
  <si>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</si>
  <si>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</si>
  <si>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</si>
  <si>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</si>
  <si>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</si>
  <si>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</si>
  <si>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</si>
  <si>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</si>
  <si>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</si>
  <si>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</si>
  <si>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</si>
  <si>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</si>
  <si>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</si>
  <si>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</si>
  <si>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</si>
  <si>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</si>
  <si>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</si>
  <si>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</si>
  <si>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</si>
  <si>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</si>
  <si>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Specific percentages defined for each year through 2026 (see schedule at right)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</si>
  <si>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</si>
  <si>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</si>
  <si>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</si>
  <si>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</si>
  <si>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</si>
  <si>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</si>
  <si>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</si>
  <si>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</si>
  <si>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</si>
  <si>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</si>
  <si>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</si>
  <si>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</si>
  <si>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</si>
  <si>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</si>
  <si>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</si>
  <si>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</si>
  <si>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</si>
  <si>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</si>
  <si>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</si>
  <si>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</si>
  <si>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</si>
  <si>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</si>
  <si>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</si>
  <si>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</si>
  <si>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</si>
  <si>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</si>
  <si>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</si>
  <si>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</si>
  <si>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</si>
  <si>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</si>
  <si>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</si>
  <si>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</si>
  <si>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</si>
  <si>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</si>
  <si>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</si>
  <si>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</si>
  <si>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</si>
  <si>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</si>
  <si>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</si>
  <si>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</si>
  <si>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</si>
  <si>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</si>
  <si>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</si>
  <si>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</si>
  <si>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</si>
  <si>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</si>
  <si>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</si>
  <si>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</si>
  <si>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</si>
  <si>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</si>
  <si>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</si>
  <si>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</si>
  <si>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</si>
  <si>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</si>
  <si>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</si>
  <si>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</si>
  <si>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</si>
  <si>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</si>
  <si>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</si>
  <si>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</si>
  <si>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</si>
  <si>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</si>
  <si>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</si>
  <si>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</si>
  <si>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</si>
  <si>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</si>
  <si>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</si>
  <si>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</si>
  <si>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</si>
  <si>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</si>
  <si>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Barrow Utils &amp; Elec Coop, Inc</t>
  </si>
  <si>
    <t>Chugach Electric Assn Inc</t>
  </si>
  <si>
    <t>City &amp; Borough of Sitka - (AK)</t>
  </si>
  <si>
    <t>City of Unalaska - (AK)</t>
  </si>
  <si>
    <t>City of Wrangell - (AK)</t>
  </si>
  <si>
    <t>Copper Valley Elec Assn, Inc</t>
  </si>
  <si>
    <t>Cordova Electric Coop,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</si>
  <si>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</si>
  <si>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</si>
  <si>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</si>
  <si>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</si>
  <si>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</si>
  <si>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</si>
  <si>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Nome Joint Utility Systems</t>
  </si>
  <si>
    <t>North Slope Borough Power &amp; Light</t>
  </si>
  <si>
    <t>Petersburg Borough - (AK)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</si>
  <si>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</si>
  <si>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</si>
  <si>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</si>
  <si>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</si>
  <si>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</si>
  <si>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</si>
  <si>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</si>
  <si>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</si>
  <si>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Alexander City</t>
  </si>
  <si>
    <t>City of Andalusia</t>
  </si>
  <si>
    <t>City of Athens - (AL)</t>
  </si>
  <si>
    <t>City of Bessemer Utilities</t>
  </si>
  <si>
    <t>City of Courtland</t>
  </si>
  <si>
    <t>City of Dothan - (AL)</t>
  </si>
  <si>
    <t>City of Fairhope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</si>
  <si>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</si>
  <si>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</si>
  <si>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</si>
  <si>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</si>
  <si>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</si>
  <si>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</si>
  <si>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</si>
  <si>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</si>
  <si>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</si>
  <si>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</si>
  <si>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City of Tuskegee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</si>
  <si>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</si>
  <si>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</si>
  <si>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</si>
  <si>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</si>
  <si>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</si>
  <si>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</si>
  <si>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</si>
  <si>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</si>
  <si>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</si>
  <si>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</si>
  <si>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</si>
  <si>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</si>
  <si>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</si>
  <si>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</si>
  <si>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</si>
  <si>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</si>
  <si>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Pioneer Electric Coop, Inc - (AL)</t>
  </si>
  <si>
    <t>Sand Mountain Electric Coop</t>
  </si>
  <si>
    <t>Sheffield Utilities</t>
  </si>
  <si>
    <t>South Alabama Elec Coop, Inc</t>
  </si>
  <si>
    <t>Southern Pine Elec Coop, Inc</t>
  </si>
  <si>
    <t>Sylacauga Utilities Board</t>
  </si>
  <si>
    <t>Tallapoosa River Elec Coop Inc</t>
  </si>
  <si>
    <t>Tennessee Valley Authority</t>
  </si>
  <si>
    <t>Federal</t>
  </si>
  <si>
    <t>Tombigbee Electric Coop, Inc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</si>
  <si>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</si>
  <si>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</si>
  <si>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</si>
  <si>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</si>
  <si>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</si>
  <si>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</si>
  <si>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</si>
  <si>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</si>
  <si>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</si>
  <si>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Osceola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</si>
  <si>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</si>
  <si>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</si>
  <si>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</si>
  <si>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</si>
  <si>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</si>
  <si>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</si>
  <si>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</si>
  <si>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</si>
  <si>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</si>
  <si>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</si>
  <si>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</si>
  <si>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</si>
  <si>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</si>
  <si>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</si>
  <si>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</si>
  <si>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</si>
  <si>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</si>
  <si>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</si>
  <si>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</si>
  <si>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</si>
  <si>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</si>
  <si>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</si>
  <si>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</si>
  <si>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</si>
  <si>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</si>
  <si>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</si>
  <si>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</si>
  <si>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</si>
  <si>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</si>
  <si>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</si>
  <si>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</si>
  <si>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No4 Pinal County</t>
  </si>
  <si>
    <t>Electrical Dist No8 Maricopa</t>
  </si>
  <si>
    <t>Garkane Energy Coop, Inc</t>
  </si>
  <si>
    <t>Graham County Electric Coop Inc</t>
  </si>
  <si>
    <t>Greenbacker Renewable Energy Corporation</t>
  </si>
  <si>
    <t>Longroad Energy</t>
  </si>
  <si>
    <t>Navajo Tribal Utility Authority</t>
  </si>
  <si>
    <t>Navopache Electric Coop, Inc</t>
  </si>
  <si>
    <t>Page Utility Enterprises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</si>
  <si>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</si>
  <si>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</si>
  <si>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</si>
  <si>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</si>
  <si>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</si>
  <si>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</si>
  <si>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</si>
  <si>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</si>
  <si>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</si>
  <si>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</si>
  <si>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</si>
  <si>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</si>
  <si>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</si>
  <si>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</si>
  <si>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</si>
  <si>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</si>
  <si>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Wellton-Mohawk Irr &amp; Drain Dist</t>
  </si>
  <si>
    <t>Ahana Renewables, LLC</t>
  </si>
  <si>
    <t>Anza Electric Coop Inc</t>
  </si>
  <si>
    <t>Bear Valley Electric Service</t>
  </si>
  <si>
    <t>City &amp; County of San Francisco</t>
  </si>
  <si>
    <t>City of Alameda</t>
  </si>
  <si>
    <t>City of Anaheim - (CA)</t>
  </si>
  <si>
    <t>City of Azusa</t>
  </si>
  <si>
    <t>City of Banning - (CA)</t>
  </si>
  <si>
    <t>City of Burbank Water and Power</t>
  </si>
  <si>
    <t>City of Colton - (CA)</t>
  </si>
  <si>
    <t>City of Corona - (CA)</t>
  </si>
  <si>
    <t>City of Glendale - (CA)</t>
  </si>
  <si>
    <t>City of Healdsburg - (CA)</t>
  </si>
  <si>
    <t>City of Lodi - (CA)</t>
  </si>
  <si>
    <t>City of Lompoc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</si>
  <si>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</si>
  <si>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</si>
  <si>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</si>
  <si>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</si>
  <si>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</si>
  <si>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</si>
  <si>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</si>
  <si>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Shasta Lake - (CA)</t>
  </si>
  <si>
    <t>City of Ukiah - (CA)</t>
  </si>
  <si>
    <t>City of Vernon</t>
  </si>
  <si>
    <t>City of Victorville - (CA)</t>
  </si>
  <si>
    <t>Imperial Irrigation District</t>
  </si>
  <si>
    <t>Kings River Conservation Dist</t>
  </si>
  <si>
    <t>Lassen Municipal Utility District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</si>
  <si>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</si>
  <si>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</si>
  <si>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</si>
  <si>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</si>
  <si>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</si>
  <si>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</si>
  <si>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Pittsburg Power Company</t>
  </si>
  <si>
    <t>Plumas-Sierra Rural Elec Coop</t>
  </si>
  <si>
    <t>Port of Oakland</t>
  </si>
  <si>
    <t>Port of Stockton - (CA)</t>
  </si>
  <si>
    <t>RGS Energy</t>
  </si>
  <si>
    <t>Sacramento Municipal Util Dist</t>
  </si>
  <si>
    <t>San Diego Gas &amp; Electric Co</t>
  </si>
  <si>
    <t>Southern California Edison Co</t>
  </si>
  <si>
    <t>Surprise Valley Electrification</t>
  </si>
  <si>
    <t>Truckee Donner P U D</t>
  </si>
  <si>
    <t>Turlock Irrigation District</t>
  </si>
  <si>
    <t>Valley Electric Assn, Inc</t>
  </si>
  <si>
    <t>City of Aspen- (CO)</t>
  </si>
  <si>
    <t>City of Colorado Springs - (CO)</t>
  </si>
  <si>
    <t>City of Fort Collins - (CO)</t>
  </si>
  <si>
    <t>City of Fort Morgan</t>
  </si>
  <si>
    <t>City of Fountain</t>
  </si>
  <si>
    <t>City of Glenwood Springs - (CO)</t>
  </si>
  <si>
    <t>City of Gunnison - (CO)</t>
  </si>
  <si>
    <t>City of Longmont</t>
  </si>
  <si>
    <t>City of Loveland - (CO)</t>
  </si>
  <si>
    <t>Delta Montrose Electric Assn</t>
  </si>
  <si>
    <t>Empire Electric Assn, Inc</t>
  </si>
  <si>
    <t>Grand Valley Power</t>
  </si>
  <si>
    <t>Gunnison County Elec Assn.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</si>
  <si>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</si>
  <si>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</si>
  <si>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</si>
  <si>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</si>
  <si>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</si>
  <si>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</si>
  <si>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</si>
  <si>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</si>
  <si>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</si>
  <si>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</si>
  <si>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</si>
  <si>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</si>
  <si>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</si>
  <si>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</si>
  <si>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</si>
  <si>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Sangre De Cristo Elec Assn Inc</t>
  </si>
  <si>
    <t>Southeast Colorado Power Assn</t>
  </si>
  <si>
    <t>Southwestern Electric Coop Inc - (NM)</t>
  </si>
  <si>
    <t>Town of Estes Park</t>
  </si>
  <si>
    <t>Town of Frederick - (CO)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</si>
  <si>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</si>
  <si>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</si>
  <si>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</si>
  <si>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</si>
  <si>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</si>
  <si>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</si>
  <si>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Jewett City - (CT)</t>
  </si>
  <si>
    <t>City of Norwich - (CT)</t>
  </si>
  <si>
    <t>City of South Norwalk - (CT)</t>
  </si>
  <si>
    <t>Connecticut Light &amp; Power Co</t>
  </si>
  <si>
    <t>Groton Dept of Utilities - (CT)</t>
  </si>
  <si>
    <t>Mohegan Tribal Utility Authority</t>
  </si>
  <si>
    <t>Norwalk Third Taxing District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</si>
  <si>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</si>
  <si>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</si>
  <si>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</si>
  <si>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</si>
  <si>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</si>
  <si>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</si>
  <si>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City of Seaford- (DE)</t>
  </si>
  <si>
    <t>Delaware Electric Cooperative</t>
  </si>
  <si>
    <t>Delmarva Power</t>
  </si>
  <si>
    <t>New Castle Municipal Serv Comm</t>
  </si>
  <si>
    <t>Town of Clayton</t>
  </si>
  <si>
    <t>Town of Middletown - (DE)</t>
  </si>
  <si>
    <t>Town of Smyrna - (DE)</t>
  </si>
  <si>
    <t>Beaches Energy Services</t>
  </si>
  <si>
    <t>Central Florida Elec Coop, Inc</t>
  </si>
  <si>
    <t>Choctawhatche Elec Coop, Inc</t>
  </si>
  <si>
    <t>City of Alachua - (FL)</t>
  </si>
  <si>
    <t>City of Bartow - (FL)</t>
  </si>
  <si>
    <t>City of Clewiston</t>
  </si>
  <si>
    <t>City of Green Cove Springs</t>
  </si>
  <si>
    <t>City of Homestead - (FL)</t>
  </si>
  <si>
    <t>City of Lake Worth - (FL)</t>
  </si>
  <si>
    <t>City of Lakeland - (FL)</t>
  </si>
  <si>
    <t>City of Leesburg - (FL)</t>
  </si>
  <si>
    <t>City of Ocala</t>
  </si>
  <si>
    <t>City of Starke - (FL)</t>
  </si>
  <si>
    <t>City of Tallahassee - (FL)</t>
  </si>
  <si>
    <t>City of Winter Park - (FL)</t>
  </si>
  <si>
    <t>Clay Electric Cooperative, Inc</t>
  </si>
  <si>
    <t>Duke Energy Florida, LLC</t>
  </si>
  <si>
    <t>Escambia River Elec Coop, Inc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</si>
  <si>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</si>
  <si>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</si>
  <si>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</si>
  <si>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</si>
  <si>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</si>
  <si>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</si>
  <si>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</si>
  <si>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</si>
  <si>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Havana Power &amp; Light Company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</si>
  <si>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</si>
  <si>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</si>
  <si>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</si>
  <si>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</si>
  <si>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</si>
  <si>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</si>
  <si>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</si>
  <si>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</si>
  <si>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</si>
  <si>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</si>
  <si>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</si>
  <si>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</si>
  <si>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</si>
  <si>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</si>
  <si>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</si>
  <si>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</si>
  <si>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</si>
  <si>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</si>
  <si>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</si>
  <si>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</si>
  <si>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Acworth - (GA)</t>
  </si>
  <si>
    <t>City of Adel- (GA)</t>
  </si>
  <si>
    <t>City of Buford</t>
  </si>
  <si>
    <t>City of Cairo - (GA)</t>
  </si>
  <si>
    <t>City of Calhoun - (GA)</t>
  </si>
  <si>
    <t>City of Camilla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</si>
  <si>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</si>
  <si>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</si>
  <si>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</si>
  <si>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</si>
  <si>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</si>
  <si>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</si>
  <si>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</si>
  <si>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Elberton</t>
  </si>
  <si>
    <t>City of La Grange - (GA)</t>
  </si>
  <si>
    <t>City of Lawrenceville - (GA)</t>
  </si>
  <si>
    <t>City of Marietta - (GA)</t>
  </si>
  <si>
    <t>City of Monroe - (GA)</t>
  </si>
  <si>
    <t>City of Moultrie - (GA)</t>
  </si>
  <si>
    <t>City of Norcross- (GA)</t>
  </si>
  <si>
    <t>City of Sylvania - (GA)</t>
  </si>
  <si>
    <t>City of Thomaston - (GA)</t>
  </si>
  <si>
    <t>City of Thomasville - (GA)</t>
  </si>
  <si>
    <t>City of Washington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</si>
  <si>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</si>
  <si>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</si>
  <si>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</si>
  <si>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</si>
  <si>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</si>
  <si>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</si>
  <si>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</si>
  <si>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Fitzgerald Wtr Lgt &amp; Bond Comm</t>
  </si>
  <si>
    <t>Flint Electric Membership Corp</t>
  </si>
  <si>
    <t>Fort Valley Utility Comm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</si>
  <si>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</si>
  <si>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</si>
  <si>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</si>
  <si>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</si>
  <si>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</si>
  <si>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</si>
  <si>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</si>
  <si>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</si>
  <si>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</si>
  <si>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Little Ocmulgee El Member Corp</t>
  </si>
  <si>
    <t>Middle Georgia El Member Corp</t>
  </si>
  <si>
    <t>Mitchell Electric Member Corp</t>
  </si>
  <si>
    <t>Newnan Wtr, Sewer &amp; Light Comm</t>
  </si>
  <si>
    <t>North Georgia Elec Member Corp</t>
  </si>
  <si>
    <t>Ocmulgee Electric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</si>
  <si>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</si>
  <si>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</si>
  <si>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</si>
  <si>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</si>
  <si>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</si>
  <si>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Slash Pine Elec Member Corp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</si>
  <si>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</si>
  <si>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</si>
  <si>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</si>
  <si>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</si>
  <si>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</si>
  <si>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Upson Elec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</si>
  <si>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</si>
  <si>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</si>
  <si>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</si>
  <si>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</si>
  <si>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</si>
  <si>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</si>
  <si>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</si>
  <si>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Allamakee-Clayton El Coop, Inc</t>
  </si>
  <si>
    <t>Amana Society Service Co</t>
  </si>
  <si>
    <t>Atchison-Holt Electric Coop</t>
  </si>
  <si>
    <t>Atlantic Municipal Utilities</t>
  </si>
  <si>
    <t>Board of Water Electric &amp; Communications</t>
  </si>
  <si>
    <t>Butler County Rural Elec Coop - (IA)</t>
  </si>
  <si>
    <t>Calhoun County Elec Coop Assn</t>
  </si>
  <si>
    <t>Cedar Falls Utilities</t>
  </si>
  <si>
    <t>Chariton Valley Elec Coop, Inc</t>
  </si>
  <si>
    <t>City of Algona - (IA)</t>
  </si>
  <si>
    <t>City of Ames - (IA)</t>
  </si>
  <si>
    <t>City of Denison - (IA)</t>
  </si>
  <si>
    <t>City of Estherville - (IA)</t>
  </si>
  <si>
    <t>City of Forest City- (IA)</t>
  </si>
  <si>
    <t>City of Graettinger - (IA)</t>
  </si>
  <si>
    <t>City of Greenfield - (IA)</t>
  </si>
  <si>
    <t>City of Hawarden - (IA)</t>
  </si>
  <si>
    <t>City of Hinton</t>
  </si>
  <si>
    <t>City of Independence - (IA)</t>
  </si>
  <si>
    <t>City of Lake Mills</t>
  </si>
  <si>
    <t>City of Lamoni - (IA)</t>
  </si>
  <si>
    <t>City of Laurens - (IA)</t>
  </si>
  <si>
    <t>City of Lenox - (IA)</t>
  </si>
  <si>
    <t>City of Manning</t>
  </si>
  <si>
    <t>City of Maquoketa - (IA)</t>
  </si>
  <si>
    <t>City of Milford - (IA)</t>
  </si>
  <si>
    <t>City of Montezuma - (IA)</t>
  </si>
  <si>
    <t>City of Mt Pleasant - (IA)</t>
  </si>
  <si>
    <t>City of New Hampton - (IA)</t>
  </si>
  <si>
    <t>City of Onawa - (IA)</t>
  </si>
  <si>
    <t>City of Orange City - (IA)</t>
  </si>
  <si>
    <t>City of Osage - (IA)</t>
  </si>
  <si>
    <t>City of Pella - (IA)</t>
  </si>
  <si>
    <t>City of Preston</t>
  </si>
  <si>
    <t>City of Remsen - (IA)</t>
  </si>
  <si>
    <t>City of Sanborn - (IA)</t>
  </si>
  <si>
    <t>City of Sergeant Bluff - (IA)</t>
  </si>
  <si>
    <t>City of Sibley - (IA)</t>
  </si>
  <si>
    <t>City of Sioux Center</t>
  </si>
  <si>
    <t>City of Spencer - (IA)</t>
  </si>
  <si>
    <t>City of Story City - (IA)</t>
  </si>
  <si>
    <t>City of Tipton - (IA)</t>
  </si>
  <si>
    <t>City of Vinton - (IA)</t>
  </si>
  <si>
    <t>City of Webster City - (IA)</t>
  </si>
  <si>
    <t>City of West Liberty - (IA)</t>
  </si>
  <si>
    <t>City of Wilton</t>
  </si>
  <si>
    <t>City of Winterset - (IA)</t>
  </si>
  <si>
    <t>Clarke Electric Coop Inc - (IA)</t>
  </si>
  <si>
    <t>Consumers Energy</t>
  </si>
  <si>
    <t>East-Central Iowa Rural Elec Coop</t>
  </si>
  <si>
    <t>Eastern Iowa Light &amp; Power Coop</t>
  </si>
  <si>
    <t>Eldridge City Utilities</t>
  </si>
  <si>
    <t>Farmers Electric Coop - (IA)</t>
  </si>
  <si>
    <t>Farmers Electric Coop, Inc - (IA)</t>
  </si>
  <si>
    <t>Federated Rural Electric Assn</t>
  </si>
  <si>
    <t>Franklin Rural Electric Coop - (IA)</t>
  </si>
  <si>
    <t>Freeborn-Mower Coop Services</t>
  </si>
  <si>
    <t>Grundy Center Mun Light &amp; Power</t>
  </si>
  <si>
    <t>Grundy County Rural Elec Coop</t>
  </si>
  <si>
    <t>Grundy Electric Coop, Inc</t>
  </si>
  <si>
    <t>Guthrie County Rural E C A</t>
  </si>
  <si>
    <t>Harlan Municipal Utilities - (IA)</t>
  </si>
  <si>
    <t>Harrison County Rrl Elec Coop</t>
  </si>
  <si>
    <t>Heartland Power Coop</t>
  </si>
  <si>
    <t>Indianola Municipal Utilities</t>
  </si>
  <si>
    <t>Interstate Power and Light Co</t>
  </si>
  <si>
    <t>Iowa Lakes Electric Coop</t>
  </si>
  <si>
    <t>Linn County REC</t>
  </si>
  <si>
    <t>Lyon Rural Electric Coop</t>
  </si>
  <si>
    <t>Maquoketa Valley Rrl Elec Coop</t>
  </si>
  <si>
    <t>MiEnergy Cooperative</t>
  </si>
  <si>
    <t>MidAmerican Energy Co</t>
  </si>
  <si>
    <t>Midland Power Coop</t>
  </si>
  <si>
    <t>Nishnabotna Valley R E C</t>
  </si>
  <si>
    <t>Nobles Cooperative Electric</t>
  </si>
  <si>
    <t>North West Rural Electric Coop</t>
  </si>
  <si>
    <t>Osceola Electric Coop, Inc</t>
  </si>
  <si>
    <t>Pella Cooperative Elec Assn</t>
  </si>
  <si>
    <t>Pleasant Hill Community Line</t>
  </si>
  <si>
    <t>Prairie Energy Coop</t>
  </si>
  <si>
    <t>Raccoon Valley Electric Cooperative</t>
  </si>
  <si>
    <t>Rock Rapids Municipal Utility</t>
  </si>
  <si>
    <t>Southern Iowa Elec Coop, Inc</t>
  </si>
  <si>
    <t>Southwest Iowa Rural Elec Coop</t>
  </si>
  <si>
    <t>T I P Rural Electric Coop</t>
  </si>
  <si>
    <t>Town of Manilla - (IA)</t>
  </si>
  <si>
    <t>United Electric Coop, Inc - (MO)</t>
  </si>
  <si>
    <t>Waverly Municipal Elec Utility</t>
  </si>
  <si>
    <t>Western Iowa Power Coop</t>
  </si>
  <si>
    <t>Woodbury County Rural E C A</t>
  </si>
  <si>
    <t>Avista Corp</t>
  </si>
  <si>
    <t>City of Burley - (ID)</t>
  </si>
  <si>
    <t>City of Idaho Falls - (ID)</t>
  </si>
  <si>
    <t>City of Rupert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</si>
  <si>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</si>
  <si>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</si>
  <si>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</si>
  <si>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</si>
  <si>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</si>
  <si>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</si>
  <si>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</si>
  <si>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</si>
  <si>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</si>
  <si>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</si>
  <si>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Adams Electric Coop</t>
  </si>
  <si>
    <t>Ameren Illinois Company</t>
  </si>
  <si>
    <t>City of Batavia - (IL)</t>
  </si>
  <si>
    <t>City of Flora - (IL)</t>
  </si>
  <si>
    <t>City of Geneva- (IL)</t>
  </si>
  <si>
    <t>City of Highland</t>
  </si>
  <si>
    <t>City of Naperville - (IL)</t>
  </si>
  <si>
    <t>City of Peru - (IL)</t>
  </si>
  <si>
    <t>City of Princeton - (IL)</t>
  </si>
  <si>
    <t>City of Springfield - (IL)</t>
  </si>
  <si>
    <t>City of St Charles - (IL)</t>
  </si>
  <si>
    <t>Clinton County Elec Coop, Inc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</si>
  <si>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</si>
  <si>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</si>
  <si>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</si>
  <si>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</si>
  <si>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</si>
  <si>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Illinois Rural Electric Coop</t>
  </si>
  <si>
    <t>Jo-Carroll Energy, Inc</t>
  </si>
  <si>
    <t>M J M Electric Cooperative Inc</t>
  </si>
  <si>
    <t>Menard Electric Coop</t>
  </si>
  <si>
    <t>Monroe County Elec Coop, Inc</t>
  </si>
  <si>
    <t>Mt Carmel Public Utility Co</t>
  </si>
  <si>
    <t>Norris Electric Coop</t>
  </si>
  <si>
    <t>Rochelle Municipal Utilities</t>
  </si>
  <si>
    <t>Rock Energy Cooperative</t>
  </si>
  <si>
    <t>Rural Electric Conven Coop</t>
  </si>
  <si>
    <t>Scenic Rivers Energy Coop</t>
  </si>
  <si>
    <t>Shelby Electric Coop, Inc</t>
  </si>
  <si>
    <t>Southeastern IL Elec Coop, Inc</t>
  </si>
  <si>
    <t>Southern Illinois Elec Coop</t>
  </si>
  <si>
    <t>Southwestern Electric Coop Inc - (IL)</t>
  </si>
  <si>
    <t>Village of Rantoul - (IL)</t>
  </si>
  <si>
    <t>Village of Winnetka - (IL)</t>
  </si>
  <si>
    <t>Wayne-White Counties Elec Coop</t>
  </si>
  <si>
    <t>AGC Division of APG Inc</t>
  </si>
  <si>
    <t>Bartholomew County Rural E M C</t>
  </si>
  <si>
    <t>Boone County Rural EMC</t>
  </si>
  <si>
    <t>Bremen Electric Light &amp; Power Co</t>
  </si>
  <si>
    <t>Carroll-White REMC</t>
  </si>
  <si>
    <t>City of Anderson - (IN)</t>
  </si>
  <si>
    <t>City of Auburn - (IN)</t>
  </si>
  <si>
    <t>City of Bluffton - (IN)</t>
  </si>
  <si>
    <t>City of Columbia City - (IN)</t>
  </si>
  <si>
    <t>City of Frankfort - (IN)</t>
  </si>
  <si>
    <t>City of Greendale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</si>
  <si>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</si>
  <si>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</si>
  <si>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</si>
  <si>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</si>
  <si>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</si>
  <si>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</si>
  <si>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Rensselaer - (IN)</t>
  </si>
  <si>
    <t>City of Richmond - (IN)</t>
  </si>
  <si>
    <t>City of Scottsburg - (IN)</t>
  </si>
  <si>
    <t>City of Tell City - (IN)</t>
  </si>
  <si>
    <t>City of Washington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</si>
  <si>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</si>
  <si>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</si>
  <si>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</si>
  <si>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</si>
  <si>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</si>
  <si>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</si>
  <si>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</si>
  <si>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</si>
  <si>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</si>
  <si>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Henry County Rural E M C</t>
  </si>
  <si>
    <t>Indiana Michigan Power Co</t>
  </si>
  <si>
    <t>Indianapolis Power &amp; Light Co</t>
  </si>
  <si>
    <t>Jackson County Rural E M C - (IN)</t>
  </si>
  <si>
    <t>Jasper County Rural E M C</t>
  </si>
  <si>
    <t>Jay County Rural E M C</t>
  </si>
  <si>
    <t>Johnson County Rural E M C</t>
  </si>
  <si>
    <t>Kankakee Valley Rural E M C</t>
  </si>
  <si>
    <t>Kosciusko County Rural E M C</t>
  </si>
  <si>
    <t>Lagrange County Rural E M C</t>
  </si>
  <si>
    <t>Lawrenceburg Municipal Utils</t>
  </si>
  <si>
    <t>Marshall County Rural E M C</t>
  </si>
  <si>
    <t>Miami-Cass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</si>
  <si>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</si>
  <si>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</si>
  <si>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</si>
  <si>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</si>
  <si>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</si>
  <si>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Orange County Rural E M C</t>
  </si>
  <si>
    <t>Parke County Rural E M C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</si>
  <si>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</si>
  <si>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</si>
  <si>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</si>
  <si>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</si>
  <si>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</si>
  <si>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</si>
  <si>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Steuben County Rural E M C</t>
  </si>
  <si>
    <t>Tipmont Rural Elec Member Corp</t>
  </si>
  <si>
    <t>Tipton Municipal Electric Util</t>
  </si>
  <si>
    <t>Utilities Dist-Western IN REMC</t>
  </si>
  <si>
    <t>Western Indiana Energy REMC</t>
  </si>
  <si>
    <t>Whitewater Valley Rural EMC</t>
  </si>
  <si>
    <t>Alfalfa Electric Coop, Inc</t>
  </si>
  <si>
    <t>Ark Valley Elec Coop Assn, Inc</t>
  </si>
  <si>
    <t>Bluestem Electric Coop Inc</t>
  </si>
  <si>
    <t>Brown-Atchison E C A Inc</t>
  </si>
  <si>
    <t>Butler Rural El Coop Assn, Inc - (KS)</t>
  </si>
  <si>
    <t>CMS Electric Coop Inc</t>
  </si>
  <si>
    <t>Caney Valley El Coop Assn, Inc</t>
  </si>
  <si>
    <t>City of Augusta - (KS)</t>
  </si>
  <si>
    <t>City of Baldwin City- (KS)</t>
  </si>
  <si>
    <t>City of Beloit - (KS)</t>
  </si>
  <si>
    <t>City of Burlington - (KS)</t>
  </si>
  <si>
    <t>City of Chanute</t>
  </si>
  <si>
    <t>City of Clay Center - (KS)</t>
  </si>
  <si>
    <t>City of Coffeyville - (KS)</t>
  </si>
  <si>
    <t>City of Colby - (KS)</t>
  </si>
  <si>
    <t>City of Eudora - (KS)</t>
  </si>
  <si>
    <t>City of Garden City</t>
  </si>
  <si>
    <t>City of Gardner - (KS)</t>
  </si>
  <si>
    <t>City of Garnett - (KS)</t>
  </si>
  <si>
    <t>City of Girard - (KS)</t>
  </si>
  <si>
    <t>City of Goodland - (KS)</t>
  </si>
  <si>
    <t>City of Hugoton - (KS)</t>
  </si>
  <si>
    <t>City of Iola - (KS)</t>
  </si>
  <si>
    <t>City of Kansas City - (KS)</t>
  </si>
  <si>
    <t>City of Kingman - (KS)</t>
  </si>
  <si>
    <t>City of Larned - (KS)</t>
  </si>
  <si>
    <t>City of McPherson - (KS)</t>
  </si>
  <si>
    <t>City of Moundridge - (KS)</t>
  </si>
  <si>
    <t>City of Mulvane - (KS)</t>
  </si>
  <si>
    <t>City of Neodesha - (KS)</t>
  </si>
  <si>
    <t>City of Osage City - (KS)</t>
  </si>
  <si>
    <t>City of Osawatomie - (KS)</t>
  </si>
  <si>
    <t>City of Ottawa - (KS)</t>
  </si>
  <si>
    <t>City of Pratt- (KS)</t>
  </si>
  <si>
    <t>City of Russell - (KS)</t>
  </si>
  <si>
    <t>City of Sabetha - (KS)</t>
  </si>
  <si>
    <t>City of Seneca - (KS)</t>
  </si>
  <si>
    <t>City of Wamego - (KS)</t>
  </si>
  <si>
    <t>City of Wellington - (KS)</t>
  </si>
  <si>
    <t>City of Winfield - (KS)</t>
  </si>
  <si>
    <t>DS&amp;O Electric Cooperative, Inc.</t>
  </si>
  <si>
    <t>Flint Hills Rural E C A, Inc</t>
  </si>
  <si>
    <t>FreeState Electric Coop</t>
  </si>
  <si>
    <t>Heartland Rural Elec Coop, Inc</t>
  </si>
  <si>
    <t>Lane-Scott Electric Coop, Inc</t>
  </si>
  <si>
    <t>Midwest Energy Inc</t>
  </si>
  <si>
    <t>Nemaha-Marshall E C A, Inc</t>
  </si>
  <si>
    <t>Ninnescah Rural E C A Inc</t>
  </si>
  <si>
    <t>Pioneer Electric Coop, Inc - (KS)</t>
  </si>
  <si>
    <t>Prairie Land Electric Coop Inc</t>
  </si>
  <si>
    <t>Radiant Electric Coop, Inc</t>
  </si>
  <si>
    <t>Rolling Hills Electric Coop</t>
  </si>
  <si>
    <t>Sedgwick County El Coop Assn Inc</t>
  </si>
  <si>
    <t>Southern Pioneer Electric Company</t>
  </si>
  <si>
    <t>Sumner-Cowley Elec Coop, Inc</t>
  </si>
  <si>
    <t>Twin Valley Electric Coop Inc</t>
  </si>
  <si>
    <t>Victory Electric Coop Assn Inc</t>
  </si>
  <si>
    <t>Western Coop Electric Assn Inc</t>
  </si>
  <si>
    <t>Barbourville Utility Comm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</si>
  <si>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</si>
  <si>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</si>
  <si>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</si>
  <si>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</si>
  <si>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</si>
  <si>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</si>
  <si>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</si>
  <si>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</si>
  <si>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</si>
  <si>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</si>
  <si>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</si>
  <si>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</si>
  <si>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</si>
  <si>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</si>
  <si>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</si>
  <si>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Nicholasville - (KY)</t>
  </si>
  <si>
    <t>City of Owensboro - (KY)</t>
  </si>
  <si>
    <t>City of Paducah - (KY)</t>
  </si>
  <si>
    <t>City of Princeton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</si>
  <si>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</si>
  <si>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</si>
  <si>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</si>
  <si>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</si>
  <si>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</si>
  <si>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</si>
  <si>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</si>
  <si>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</si>
  <si>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</si>
  <si>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</si>
  <si>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</si>
  <si>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</si>
  <si>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</si>
  <si>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</si>
  <si>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</si>
  <si>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</si>
  <si>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</si>
  <si>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</si>
  <si>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</si>
  <si>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</si>
  <si>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</si>
  <si>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</si>
  <si>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</si>
  <si>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</si>
  <si>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</si>
  <si>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</si>
  <si>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Abbeville - (LA)</t>
  </si>
  <si>
    <t>City of Alexandria - (LA)</t>
  </si>
  <si>
    <t>City of Lafayette - (LA)</t>
  </si>
  <si>
    <t>City of Minden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</si>
  <si>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</si>
  <si>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</si>
  <si>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</si>
  <si>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</si>
  <si>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</si>
  <si>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</si>
  <si>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</si>
  <si>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</si>
  <si>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</si>
  <si>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Morgan City - (LA)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</si>
  <si>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</si>
  <si>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</si>
  <si>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</si>
  <si>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</si>
  <si>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</si>
  <si>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</si>
  <si>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</si>
  <si>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</si>
  <si>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</si>
  <si>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Hingham - (MA)</t>
  </si>
  <si>
    <t>City of Holyoke - (MA)</t>
  </si>
  <si>
    <t>City of Marblehead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</si>
  <si>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</si>
  <si>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</si>
  <si>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</si>
  <si>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</si>
  <si>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</si>
  <si>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</si>
  <si>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</si>
  <si>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Belmont - (MA)</t>
  </si>
  <si>
    <t>Town of Braintree - (MA)</t>
  </si>
  <si>
    <t>Town of Concord - (MA)</t>
  </si>
  <si>
    <t>Town of Danvers</t>
  </si>
  <si>
    <t>Town of Hudson - (MA)</t>
  </si>
  <si>
    <t>Town of Ipswich - (MA)</t>
  </si>
  <si>
    <t>Town of Littleton - (MA)</t>
  </si>
  <si>
    <t>Town of Mansfield - (MA)</t>
  </si>
  <si>
    <t>Town of Middleborough - (MA)</t>
  </si>
  <si>
    <t>Town of Middleton</t>
  </si>
  <si>
    <t>Town of North Attleborough - (MA)</t>
  </si>
  <si>
    <t>Town of Reading - (MA)</t>
  </si>
  <si>
    <t>Town of Shrewsbury - (MA)</t>
  </si>
  <si>
    <t>Town of South Hadley - (MA)</t>
  </si>
  <si>
    <t>Town of Sterling - (MA)</t>
  </si>
  <si>
    <t>Town of Wakefield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</si>
  <si>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</si>
  <si>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</si>
  <si>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</si>
  <si>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</si>
  <si>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</si>
  <si>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</si>
  <si>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</si>
  <si>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</si>
  <si>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Fox Islands Electric Coop, Inc</t>
  </si>
  <si>
    <t>Houlton Water Company</t>
  </si>
  <si>
    <t>Kennebunk Light &amp; Power Dist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</si>
  <si>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</si>
  <si>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</si>
  <si>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</si>
  <si>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</si>
  <si>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</si>
  <si>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</si>
  <si>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</si>
  <si>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Escanaba</t>
  </si>
  <si>
    <t>City of Gladstone</t>
  </si>
  <si>
    <t>City of Grand Haven - (MI)</t>
  </si>
  <si>
    <t>City of Holland</t>
  </si>
  <si>
    <t>City of Lansing - (MI)</t>
  </si>
  <si>
    <t>City of Marquette - (MI)</t>
  </si>
  <si>
    <t>City of Marshall - (MI)</t>
  </si>
  <si>
    <t>City of Negaunee</t>
  </si>
  <si>
    <t>City of Niles - (MI)</t>
  </si>
  <si>
    <t>City of Norway</t>
  </si>
  <si>
    <t>City of Petoskey - (MI)</t>
  </si>
  <si>
    <t>City of South Haven - (MI)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</si>
  <si>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</si>
  <si>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</si>
  <si>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</si>
  <si>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</si>
  <si>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</si>
  <si>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</si>
  <si>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</si>
  <si>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</si>
  <si>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Hillsdale Board of Public Wks</t>
  </si>
  <si>
    <t>Presque Isle Elec &amp; Gas Coop</t>
  </si>
  <si>
    <t>Thumb Electric Coop of Mich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</si>
  <si>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</si>
  <si>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</si>
  <si>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</si>
  <si>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</si>
  <si>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</si>
  <si>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</si>
  <si>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</si>
  <si>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Adrian Public Utilities Comm</t>
  </si>
  <si>
    <t>Agralite Electric Coop</t>
  </si>
  <si>
    <t>Arrowhead Electric Coop, Inc</t>
  </si>
  <si>
    <t>BENCO Electric Cooperative</t>
  </si>
  <si>
    <t>Bagley Public Utilities Comm</t>
  </si>
  <si>
    <t>Beltrami Electric Coop, Inc</t>
  </si>
  <si>
    <t>Blue Earth Light &amp; Water</t>
  </si>
  <si>
    <t>Brainerd Public Utilities</t>
  </si>
  <si>
    <t>Brown County Rural Elec Assn</t>
  </si>
  <si>
    <t>City of Alexandria - (MN)</t>
  </si>
  <si>
    <t>City of Anoka</t>
  </si>
  <si>
    <t>City of Arlington - (MN)</t>
  </si>
  <si>
    <t>City of Austin - (MN)</t>
  </si>
  <si>
    <t>City of Barnesville - (MN)</t>
  </si>
  <si>
    <t>City of Benson - (MN)</t>
  </si>
  <si>
    <t>City of Breckenridge- (MN)</t>
  </si>
  <si>
    <t>City of Brewster - (MN)</t>
  </si>
  <si>
    <t>City of Buffalo - (MN)</t>
  </si>
  <si>
    <t>City of Chaska - (MN)</t>
  </si>
  <si>
    <t>City of Detroit Lakes - (MN)</t>
  </si>
  <si>
    <t>City of East Grand Forks - (MN)</t>
  </si>
  <si>
    <t>City of Elk River</t>
  </si>
  <si>
    <t>City of Ely - (MN)</t>
  </si>
  <si>
    <t>City of Fairfax - (MN)</t>
  </si>
  <si>
    <t>City of Halstad - (MN)</t>
  </si>
  <si>
    <t>City of Jackson - (MN)</t>
  </si>
  <si>
    <t>City of Lake City - (MN)</t>
  </si>
  <si>
    <t>City of Lake Crystal - (MN)</t>
  </si>
  <si>
    <t>City of Le Sueur - (MN)</t>
  </si>
  <si>
    <t>City of Luverne - (MN)</t>
  </si>
  <si>
    <t>City of Marshall - (MN)</t>
  </si>
  <si>
    <t>City of Moorhead - (MN)</t>
  </si>
  <si>
    <t>City of Mora - (MN)</t>
  </si>
  <si>
    <t>City of North St Paul - (MN)</t>
  </si>
  <si>
    <t>City of Olivia - (MN)</t>
  </si>
  <si>
    <t>City of Owatonna - (MN)</t>
  </si>
  <si>
    <t>City of Saint Peter</t>
  </si>
  <si>
    <t>City of Sauk Centre - (MN)</t>
  </si>
  <si>
    <t>City of St James - (MN)</t>
  </si>
  <si>
    <t>City of Staples- (MN)</t>
  </si>
  <si>
    <t>City of Thief River Falls</t>
  </si>
  <si>
    <t>City of Virginia - (MN)</t>
  </si>
  <si>
    <t>City of Wadena - (MN)</t>
  </si>
  <si>
    <t>City of Warroad</t>
  </si>
  <si>
    <t>City of Waseca - (MN)</t>
  </si>
  <si>
    <t>City of Windom</t>
  </si>
  <si>
    <t>City of Winthrop - (MN)</t>
  </si>
  <si>
    <t>City of Worthington - (MN)</t>
  </si>
  <si>
    <t>Clearwater-Polk Elec Coop Inc</t>
  </si>
  <si>
    <t>Connexus Energy</t>
  </si>
  <si>
    <t>Cooperative L&amp;P Assn Lake County</t>
  </si>
  <si>
    <t>Crow Wing Cooperative Power &amp; Light Comp</t>
  </si>
  <si>
    <t>Dakota Electric Association</t>
  </si>
  <si>
    <t>Delano Municipal Utilities</t>
  </si>
  <si>
    <t>East Central Energy</t>
  </si>
  <si>
    <t>Fairmont Public Utilities Comm</t>
  </si>
  <si>
    <t>Glencoe Light &amp; Power Comm</t>
  </si>
  <si>
    <t>Goodhue County Coop Elec Assn</t>
  </si>
  <si>
    <t>Grand Rapids Public Util Comm</t>
  </si>
  <si>
    <t>H-D Electric Coop Inc</t>
  </si>
  <si>
    <t>Hawley Public Utilities Comm</t>
  </si>
  <si>
    <t>Hibbing Public Utilities Comm</t>
  </si>
  <si>
    <t>Hutchinson Utilities Comm</t>
  </si>
  <si>
    <t>Itasca-Mantrap Co-op Electrical Assn</t>
  </si>
  <si>
    <t>Kandiyohi Power Coop</t>
  </si>
  <si>
    <t>Kenyon Municipal Utilities</t>
  </si>
  <si>
    <t>Lake Country Power</t>
  </si>
  <si>
    <t>Lake Region Electric Cooperative - (MN)</t>
  </si>
  <si>
    <t>Litchfield Public Utilities</t>
  </si>
  <si>
    <t>McLeod Cooperative Power Assn</t>
  </si>
  <si>
    <t>Meeker Coop Light &amp; Power Assn</t>
  </si>
  <si>
    <t>Melrose Public Utilities</t>
  </si>
  <si>
    <t>Mille Lacs Energy Cooperative</t>
  </si>
  <si>
    <t>Minnesota Valley Coop L&amp;P Assn</t>
  </si>
  <si>
    <t>Minnesota Valley Electric Coop</t>
  </si>
  <si>
    <t>Moose Lake Water &amp; Light Comm</t>
  </si>
  <si>
    <t>New Prague Utilities Comm</t>
  </si>
  <si>
    <t>New Ulm Public Utilities Comm</t>
  </si>
  <si>
    <t>North Itasca Electric Coop Inc</t>
  </si>
  <si>
    <t>North Star Electric Coop, Inc</t>
  </si>
  <si>
    <t>Northern States Power Co - Minnesota</t>
  </si>
  <si>
    <t>Northwestern Wisconsin Elec Co</t>
  </si>
  <si>
    <t>Otter Tail Power Co</t>
  </si>
  <si>
    <t>P K M Electric Coop, Inc</t>
  </si>
  <si>
    <t>People's Cooperative Services</t>
  </si>
  <si>
    <t>Princeton Public Utils Comm</t>
  </si>
  <si>
    <t>Red Lake Electric Coop, Inc</t>
  </si>
  <si>
    <t>Red River Valley Coop Pwr Assn</t>
  </si>
  <si>
    <t>Redwood Electric Coop</t>
  </si>
  <si>
    <t>Redwood Falls Public Util Comm</t>
  </si>
  <si>
    <t>Renville-Sibley Coop Pwr Assn</t>
  </si>
  <si>
    <t>Rochester Public Utilities</t>
  </si>
  <si>
    <t>Roseau Electric Coop, Inc</t>
  </si>
  <si>
    <t>Runestone Electric Assn</t>
  </si>
  <si>
    <t>Shakopee Public Utilities Comm</t>
  </si>
  <si>
    <t>Sioux Valley SW Elec Coop</t>
  </si>
  <si>
    <t>Sleepy Eye Public Utility Comm</t>
  </si>
  <si>
    <t>South Central Electric Assn</t>
  </si>
  <si>
    <t>Stearns Cooperative Elec Assn</t>
  </si>
  <si>
    <t>Steele-Waseca Cooperative Electric</t>
  </si>
  <si>
    <t>Todd-Wadena Electric Coop</t>
  </si>
  <si>
    <t>Traverse Electric Coop, Inc</t>
  </si>
  <si>
    <t>Wild Rice Electric Coop, Inc</t>
  </si>
  <si>
    <t>Willmar Municipal Utilities</t>
  </si>
  <si>
    <t>Wright-Hennepin Coop Elec Assn</t>
  </si>
  <si>
    <t>Barry Electric Coop</t>
  </si>
  <si>
    <t>Barton County Elec Coop, Inc</t>
  </si>
  <si>
    <t>Black River Electric Coop - (MO)</t>
  </si>
  <si>
    <t>Boone Electric Coop</t>
  </si>
  <si>
    <t>Callaway Electric Cooperative</t>
  </si>
  <si>
    <t>Central Missouri Elec Coop Inc</t>
  </si>
  <si>
    <t>Chillicothe Municipal Utils</t>
  </si>
  <si>
    <t>Citizens Electric Corporation - (MO)</t>
  </si>
  <si>
    <t>City Utilities of Springfield - (MO)</t>
  </si>
  <si>
    <t>City of Ava - (MO)</t>
  </si>
  <si>
    <t>City of Cameron</t>
  </si>
  <si>
    <t>City of Carthage - (MO)</t>
  </si>
  <si>
    <t>City of Columbia - (MO)</t>
  </si>
  <si>
    <t>City of Farmington - (MO)</t>
  </si>
  <si>
    <t>City of Fulton - (MO)</t>
  </si>
  <si>
    <t>City of Hannibal - (MO)</t>
  </si>
  <si>
    <t>City of Harrisonville - (MO)</t>
  </si>
  <si>
    <t>City of Independence - (MO)</t>
  </si>
  <si>
    <t>City of Jackson - (MO)</t>
  </si>
  <si>
    <t>City of Kennett - (MO)</t>
  </si>
  <si>
    <t>City of Kirkwood - (MO)</t>
  </si>
  <si>
    <t>City of Lamar - (MO)</t>
  </si>
  <si>
    <t>City of Lebanon - (MO)</t>
  </si>
  <si>
    <t>City of Macon - (MO)</t>
  </si>
  <si>
    <t>City of Marshall - (MO)</t>
  </si>
  <si>
    <t>City of Monett - (MO)</t>
  </si>
  <si>
    <t>City of Mount Vernon - (MO)</t>
  </si>
  <si>
    <t>City of Nixa - (MO)</t>
  </si>
  <si>
    <t>City of Poplar Bluff - (MO)</t>
  </si>
  <si>
    <t>City of Rolla - (MO)</t>
  </si>
  <si>
    <t>City of Sikeston - (MO)</t>
  </si>
  <si>
    <t>City of Sullivan - (MO)</t>
  </si>
  <si>
    <t>City of West Plains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</si>
  <si>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</si>
  <si>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</si>
  <si>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</si>
  <si>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</si>
  <si>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</si>
  <si>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</si>
  <si>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Howard Electric Coop</t>
  </si>
  <si>
    <t>Howell-Oregon Elec Coop, Inc</t>
  </si>
  <si>
    <t>Intercounty Electric Coop Assn</t>
  </si>
  <si>
    <t>Laclede Electric Coop, Inc</t>
  </si>
  <si>
    <t>Lewis County Rural E C A</t>
  </si>
  <si>
    <t>Macon Electric Coop</t>
  </si>
  <si>
    <t>Missouri Rural Electric Coop</t>
  </si>
  <si>
    <t>New-Mac Electric Coop, Inc</t>
  </si>
  <si>
    <t>North Central MO Elec Coop Inc</t>
  </si>
  <si>
    <t>Osage Valley Elec Coop Assn</t>
  </si>
  <si>
    <t>Ozark Border Electric Coop</t>
  </si>
  <si>
    <t>Ozark Electric Coop Inc - (MO)</t>
  </si>
  <si>
    <t>Pemiscot-Dunklin Elec Coop Inc</t>
  </si>
  <si>
    <t>Platte-Clay Electric Coop, Inc</t>
  </si>
  <si>
    <t>Ralls County Electric Coop</t>
  </si>
  <si>
    <t>SE-MA-NO Electric Coop</t>
  </si>
  <si>
    <t>SEMO Electric Cooperative</t>
  </si>
  <si>
    <t>Sac-Osage Electric Coop Inc</t>
  </si>
  <si>
    <t>Southwest Electric Coop, Inc</t>
  </si>
  <si>
    <t>Three Rivers Electric Coop</t>
  </si>
  <si>
    <t>Trenton Municipal Utilities - (MO)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</si>
  <si>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</si>
  <si>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</si>
  <si>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</si>
  <si>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</si>
  <si>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</si>
  <si>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</si>
  <si>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Canton Municipal Utilities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</si>
  <si>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</si>
  <si>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</si>
  <si>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</si>
  <si>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</si>
  <si>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</si>
  <si>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</si>
  <si>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</si>
  <si>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</si>
  <si>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</si>
  <si>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</si>
  <si>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</si>
  <si>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</si>
  <si>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</si>
  <si>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</si>
  <si>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</si>
  <si>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</si>
  <si>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</si>
  <si>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</si>
  <si>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</si>
  <si>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</si>
  <si>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</si>
  <si>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</si>
  <si>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</si>
  <si>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</si>
  <si>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</si>
  <si>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</si>
  <si>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</si>
  <si>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</si>
  <si>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</si>
  <si>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</si>
  <si>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</si>
  <si>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</si>
  <si>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</si>
  <si>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</si>
  <si>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</si>
  <si>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</si>
  <si>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</si>
  <si>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</si>
  <si>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</si>
  <si>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</si>
  <si>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</si>
  <si>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</si>
  <si>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</si>
  <si>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</si>
  <si>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</si>
  <si>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</si>
  <si>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</si>
  <si>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</si>
  <si>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</si>
  <si>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</si>
  <si>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</si>
  <si>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</si>
  <si>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</si>
  <si>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</si>
  <si>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</si>
  <si>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</si>
  <si>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</si>
  <si>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</si>
  <si>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</si>
  <si>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</si>
  <si>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</si>
  <si>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</si>
  <si>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</si>
  <si>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</si>
  <si>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</si>
  <si>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</si>
  <si>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</si>
  <si>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</si>
  <si>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</si>
  <si>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</si>
  <si>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</si>
  <si>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</si>
  <si>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</si>
  <si>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</si>
  <si>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</si>
  <si>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</si>
  <si>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</si>
  <si>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</si>
  <si>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</si>
  <si>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</si>
  <si>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</si>
  <si>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</si>
  <si>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</si>
  <si>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</si>
  <si>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</si>
  <si>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</si>
  <si>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</si>
  <si>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</si>
  <si>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</si>
  <si>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</si>
  <si>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</si>
  <si>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</si>
  <si>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</si>
  <si>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</si>
  <si>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</si>
  <si>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</si>
  <si>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</si>
  <si>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</si>
  <si>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</si>
  <si>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</si>
  <si>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</si>
  <si>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</si>
  <si>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</si>
  <si>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</si>
  <si>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</si>
  <si>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</si>
  <si>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</si>
  <si>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</si>
  <si>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</si>
  <si>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</si>
  <si>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</si>
  <si>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</si>
  <si>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</si>
  <si>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</si>
  <si>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</si>
  <si>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</si>
  <si>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</si>
  <si>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</si>
  <si>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</si>
  <si>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</si>
  <si>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</si>
  <si>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</si>
  <si>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</si>
  <si>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</si>
  <si>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</si>
  <si>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</si>
  <si>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</si>
  <si>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</si>
  <si>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</si>
  <si>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</si>
  <si>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</si>
  <si>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</si>
  <si>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</si>
  <si>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</si>
  <si>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</si>
  <si>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</si>
  <si>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</si>
  <si>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</si>
  <si>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</si>
  <si>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</si>
  <si>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</si>
  <si>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</si>
  <si>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</si>
  <si>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</si>
  <si>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</si>
  <si>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</si>
  <si>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</si>
  <si>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</si>
  <si>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</si>
  <si>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</si>
  <si>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</si>
  <si>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</si>
  <si>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</si>
  <si>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</si>
  <si>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</si>
  <si>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</si>
  <si>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</si>
  <si>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</si>
  <si>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</si>
  <si>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</si>
  <si>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</si>
  <si>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</si>
  <si>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</si>
  <si>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</si>
  <si>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</si>
  <si>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</si>
  <si>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</si>
  <si>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</si>
  <si>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</si>
  <si>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</si>
  <si>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</si>
  <si>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</si>
  <si>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</si>
  <si>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</si>
  <si>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</si>
  <si>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</si>
  <si>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</si>
  <si>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</si>
  <si>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</si>
  <si>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</si>
  <si>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</si>
  <si>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</si>
  <si>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</si>
  <si>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</si>
  <si>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</si>
  <si>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</si>
  <si>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</si>
  <si>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</si>
  <si>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</si>
  <si>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</si>
  <si>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</si>
  <si>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</si>
  <si>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</si>
  <si>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</si>
  <si>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</si>
  <si>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</si>
  <si>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</si>
  <si>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</si>
  <si>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</si>
  <si>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</si>
  <si>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</si>
  <si>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</si>
  <si>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</si>
  <si>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</si>
  <si>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</si>
  <si>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</si>
  <si>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</si>
  <si>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</si>
  <si>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</si>
  <si>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</si>
  <si>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</si>
  <si>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</si>
  <si>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</si>
  <si>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</si>
  <si>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</si>
  <si>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</si>
  <si>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</si>
  <si>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</si>
  <si>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</si>
  <si>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</si>
  <si>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</si>
  <si>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</si>
  <si>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</si>
  <si>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</si>
  <si>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</si>
  <si>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</si>
  <si>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</si>
  <si>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</si>
  <si>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</si>
  <si>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</si>
  <si>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</si>
  <si>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</si>
  <si>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</si>
  <si>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</si>
  <si>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</si>
  <si>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</si>
  <si>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</si>
  <si>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</si>
  <si>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</si>
  <si>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</si>
  <si>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</si>
  <si>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</si>
  <si>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</si>
  <si>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</si>
  <si>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</si>
  <si>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</si>
  <si>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</si>
  <si>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</si>
  <si>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</si>
  <si>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</si>
  <si>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</si>
  <si>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</si>
  <si>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</si>
  <si>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</si>
  <si>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</si>
  <si>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</si>
  <si>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</si>
  <si>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</si>
  <si>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</si>
  <si>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</si>
  <si>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</si>
  <si>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</si>
  <si>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</si>
  <si>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</si>
  <si>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</si>
  <si>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</si>
  <si>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</si>
  <si>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</si>
  <si>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</si>
  <si>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</si>
  <si>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</si>
  <si>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</si>
  <si>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</si>
  <si>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</si>
  <si>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</si>
  <si>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</si>
  <si>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</si>
  <si>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</si>
  <si>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</si>
  <si>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</si>
  <si>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</si>
  <si>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</si>
  <si>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</si>
  <si>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</si>
  <si>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</si>
  <si>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</si>
  <si>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</si>
  <si>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</si>
  <si>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</si>
  <si>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</si>
  <si>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</si>
  <si>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</si>
  <si>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</si>
  <si>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</si>
  <si>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</si>
  <si>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</si>
  <si>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</si>
  <si>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</si>
  <si>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</si>
  <si>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</si>
  <si>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</si>
  <si>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</si>
  <si>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</si>
  <si>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</si>
  <si>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</si>
  <si>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</si>
  <si>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</si>
  <si>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</si>
  <si>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</si>
  <si>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</si>
  <si>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</si>
  <si>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</si>
  <si>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</si>
  <si>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</si>
  <si>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</si>
  <si>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</si>
  <si>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</si>
  <si>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</si>
  <si>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</si>
  <si>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</si>
  <si>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</si>
  <si>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</si>
  <si>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</si>
  <si>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</si>
  <si>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</si>
  <si>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</si>
  <si>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</si>
  <si>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</si>
  <si>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</si>
  <si>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</si>
  <si>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</si>
  <si>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</si>
  <si>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</si>
  <si>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</si>
  <si>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</si>
  <si>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</si>
  <si>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</si>
  <si>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</si>
  <si>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</si>
  <si>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</si>
  <si>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</si>
  <si>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</si>
  <si>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</si>
  <si>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</si>
  <si>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</si>
  <si>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</si>
  <si>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</si>
  <si>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</si>
  <si>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</si>
  <si>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</si>
  <si>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</si>
  <si>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</si>
  <si>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</si>
  <si>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</si>
  <si>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</si>
  <si>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</si>
  <si>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</si>
  <si>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</si>
  <si>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</si>
  <si>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</si>
  <si>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</si>
  <si>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</si>
  <si>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</si>
  <si>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</si>
  <si>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</si>
  <si>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</si>
  <si>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</si>
  <si>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</si>
  <si>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</si>
  <si>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</si>
  <si>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</si>
  <si>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</si>
  <si>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</si>
  <si>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</si>
  <si>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</si>
  <si>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</si>
  <si>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</si>
  <si>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</si>
  <si>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</si>
  <si>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</si>
  <si>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</si>
  <si>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</si>
  <si>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</si>
  <si>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</si>
  <si>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</si>
  <si>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</si>
  <si>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</si>
  <si>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</si>
  <si>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</si>
  <si>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</si>
  <si>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</si>
  <si>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</si>
  <si>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</si>
  <si>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</si>
  <si>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</si>
  <si>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</si>
  <si>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</si>
  <si>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</si>
  <si>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</si>
  <si>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</si>
  <si>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</si>
  <si>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</si>
  <si>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</si>
  <si>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</si>
  <si>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</si>
  <si>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</si>
  <si>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</si>
  <si>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</si>
  <si>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</si>
  <si>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</si>
  <si>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</si>
  <si>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</si>
  <si>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</si>
  <si>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</si>
  <si>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</si>
  <si>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</si>
  <si>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</si>
  <si>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</si>
  <si>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</si>
  <si>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</si>
  <si>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</si>
  <si>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</si>
  <si>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</si>
  <si>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</si>
  <si>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</si>
  <si>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</si>
  <si>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</si>
  <si>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</si>
  <si>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</si>
  <si>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</si>
  <si>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</si>
  <si>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</si>
  <si>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</si>
  <si>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</si>
  <si>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</si>
  <si>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</si>
  <si>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</si>
  <si>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</si>
  <si>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</si>
  <si>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</si>
  <si>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</si>
  <si>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</si>
  <si>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</si>
  <si>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</si>
  <si>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</si>
  <si>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</si>
  <si>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</si>
  <si>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</si>
  <si>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</si>
  <si>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</si>
  <si>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</si>
  <si>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</si>
  <si>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</si>
  <si>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</si>
  <si>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</si>
  <si>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</si>
  <si>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</si>
  <si>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</si>
  <si>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</si>
  <si>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</si>
  <si>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</si>
  <si>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</si>
  <si>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</si>
  <si>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</si>
  <si>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</si>
  <si>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</si>
  <si>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</si>
  <si>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</si>
  <si>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</si>
  <si>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</si>
  <si>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</si>
  <si>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</si>
  <si>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</si>
  <si>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</si>
  <si>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</si>
  <si>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</si>
  <si>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</si>
  <si>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</si>
  <si>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</si>
  <si>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</si>
  <si>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</si>
  <si>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</si>
  <si>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</si>
  <si>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</si>
  <si>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</si>
  <si>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</si>
  <si>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</si>
  <si>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</si>
  <si>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</si>
  <si>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</si>
  <si>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</si>
  <si>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</si>
  <si>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</si>
  <si>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</si>
  <si>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</si>
  <si>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</si>
  <si>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</si>
  <si>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</si>
  <si>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</si>
  <si>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</si>
  <si>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</si>
  <si>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</si>
  <si>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</si>
  <si>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</si>
  <si>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</si>
  <si>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</si>
  <si>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</si>
  <si>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</si>
  <si>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</si>
  <si>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</si>
  <si>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</si>
  <si>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</si>
  <si>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</si>
  <si>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</si>
  <si>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</si>
  <si>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</si>
  <si>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</si>
  <si>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</si>
  <si>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</si>
  <si>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</si>
  <si>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</si>
  <si>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</si>
  <si>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</si>
  <si>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</si>
  <si>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</si>
  <si>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</si>
  <si>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</si>
  <si>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</si>
  <si>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</si>
  <si>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</si>
  <si>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</si>
  <si>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</si>
  <si>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</si>
  <si>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</si>
  <si>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</si>
  <si>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</si>
  <si>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</si>
  <si>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</si>
  <si>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</si>
  <si>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</si>
  <si>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</si>
  <si>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</si>
  <si>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</si>
  <si>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</si>
  <si>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</si>
  <si>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</si>
  <si>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</si>
  <si>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</si>
  <si>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</si>
  <si>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</si>
  <si>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</si>
  <si>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</si>
  <si>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</si>
  <si>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</si>
  <si>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</si>
  <si>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</si>
  <si>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</si>
  <si>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</si>
  <si>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</si>
  <si>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</si>
  <si>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</si>
  <si>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</si>
  <si>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</si>
  <si>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</si>
  <si>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</si>
  <si>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</si>
  <si>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</si>
  <si>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</si>
  <si>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</si>
  <si>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</si>
  <si>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</si>
  <si>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</si>
  <si>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</si>
  <si>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</si>
  <si>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</si>
  <si>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</si>
  <si>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</si>
  <si>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</si>
  <si>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</si>
  <si>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</si>
  <si>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</si>
  <si>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</si>
  <si>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</si>
  <si>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</si>
  <si>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</si>
  <si>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</si>
  <si>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</si>
  <si>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</si>
  <si>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</si>
  <si>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</si>
  <si>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</si>
  <si>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</si>
  <si>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</si>
  <si>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</si>
  <si>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</si>
  <si>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</si>
  <si>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</si>
  <si>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</si>
  <si>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</si>
  <si>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</si>
  <si>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</si>
  <si>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</si>
  <si>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</si>
  <si>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</si>
  <si>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</si>
  <si>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</si>
  <si>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</si>
  <si>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</si>
  <si>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</si>
  <si>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</si>
  <si>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</si>
  <si>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</si>
  <si>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</si>
  <si>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</si>
  <si>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</si>
  <si>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</si>
  <si>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</si>
  <si>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</si>
  <si>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</si>
  <si>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</si>
  <si>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</si>
  <si>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</si>
  <si>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</si>
  <si>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</si>
  <si>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</si>
  <si>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</si>
  <si>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</si>
  <si>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</si>
  <si>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</si>
  <si>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</si>
  <si>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</si>
  <si>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</si>
  <si>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</si>
  <si>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</si>
  <si>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</si>
  <si>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</si>
  <si>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</si>
  <si>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</si>
  <si>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</si>
  <si>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</si>
  <si>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</si>
  <si>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</si>
  <si>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</si>
  <si>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</si>
  <si>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</si>
  <si>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</si>
  <si>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</si>
  <si>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</si>
  <si>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</si>
  <si>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</si>
  <si>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</si>
  <si>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</si>
  <si>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</si>
  <si>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</si>
  <si>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</si>
  <si>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</si>
  <si>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</si>
  <si>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</si>
  <si>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</si>
  <si>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</si>
  <si>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</si>
  <si>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</si>
  <si>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</si>
  <si>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</si>
  <si>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</si>
  <si>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</si>
  <si>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</si>
  <si>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</si>
  <si>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</si>
  <si>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</si>
  <si>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</si>
  <si>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</si>
  <si>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</si>
  <si>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</si>
  <si>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</si>
  <si>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</si>
  <si>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</si>
  <si>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</si>
  <si>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</si>
  <si>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</si>
  <si>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</si>
  <si>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</si>
  <si>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</si>
  <si>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</si>
  <si>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</si>
  <si>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</si>
  <si>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</si>
  <si>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</si>
  <si>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</si>
  <si>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</si>
  <si>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</si>
  <si>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</si>
  <si>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</si>
  <si>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</si>
  <si>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</si>
  <si>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</si>
  <si>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</si>
  <si>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</si>
  <si>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</si>
  <si>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</si>
  <si>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</si>
  <si>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</si>
  <si>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</si>
  <si>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</si>
  <si>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</si>
  <si>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</si>
  <si>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</si>
  <si>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</si>
  <si>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</si>
  <si>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</si>
  <si>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</si>
  <si>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</si>
  <si>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</si>
  <si>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</si>
  <si>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</si>
  <si>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</si>
  <si>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</si>
  <si>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</si>
  <si>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</si>
  <si>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</si>
  <si>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</si>
  <si>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</si>
  <si>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</si>
  <si>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</si>
  <si>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</si>
  <si>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</si>
  <si>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</si>
  <si>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</si>
  <si>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</si>
  <si>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</si>
  <si>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</si>
  <si>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</si>
  <si>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</si>
  <si>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</si>
  <si>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</si>
  <si>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</si>
  <si>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</si>
  <si>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</si>
  <si>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</si>
  <si>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</si>
  <si>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</si>
  <si>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</si>
  <si>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</si>
  <si>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</si>
  <si>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</si>
  <si>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</si>
  <si>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</si>
  <si>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</si>
  <si>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</si>
  <si>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</si>
  <si>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</si>
  <si>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</si>
  <si>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</si>
  <si>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</si>
  <si>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</si>
  <si>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</si>
  <si>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</si>
  <si>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</si>
  <si>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</si>
  <si>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</si>
  <si>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</si>
  <si>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</si>
  <si>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</si>
  <si>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</si>
  <si>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</si>
  <si>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</si>
  <si>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</si>
  <si>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</si>
  <si>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</si>
  <si>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</si>
  <si>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</si>
  <si>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</si>
  <si>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</si>
  <si>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</si>
  <si>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</si>
  <si>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</si>
  <si>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</si>
  <si>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</si>
  <si>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</si>
  <si>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</si>
  <si>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</si>
  <si>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</si>
  <si>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</si>
  <si>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</si>
  <si>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</si>
  <si>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</si>
  <si>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</si>
  <si>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</si>
  <si>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</si>
  <si>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</si>
  <si>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</si>
  <si>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</si>
  <si>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</si>
  <si>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</si>
  <si>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</si>
  <si>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</si>
  <si>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</si>
  <si>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</si>
  <si>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</si>
  <si>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</si>
  <si>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</si>
  <si>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</si>
  <si>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</si>
  <si>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</si>
  <si>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</si>
  <si>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</si>
  <si>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</si>
  <si>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</si>
  <si>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</si>
  <si>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</si>
  <si>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</si>
  <si>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</si>
  <si>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</si>
  <si>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</si>
  <si>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</si>
  <si>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</si>
  <si>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</si>
  <si>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</si>
  <si>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</si>
  <si>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</si>
  <si>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</si>
  <si>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</si>
  <si>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</si>
  <si>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</si>
  <si>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</si>
  <si>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</si>
  <si>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</si>
  <si>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</si>
  <si>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</si>
  <si>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</si>
  <si>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</si>
  <si>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</si>
  <si>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</si>
  <si>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</si>
  <si>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</si>
  <si>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</si>
  <si>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</si>
  <si>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</si>
  <si>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</si>
  <si>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</si>
  <si>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</si>
  <si>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</si>
  <si>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</si>
  <si>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</si>
  <si>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</si>
  <si>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</si>
  <si>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</si>
  <si>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</si>
  <si>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</si>
  <si>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</si>
  <si>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</si>
  <si>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</si>
  <si>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</si>
  <si>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</si>
  <si>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</si>
  <si>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</si>
  <si>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</si>
  <si>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</si>
  <si>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</si>
  <si>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</si>
  <si>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</si>
  <si>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</si>
  <si>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</si>
  <si>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</si>
  <si>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</si>
  <si>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</si>
  <si>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</si>
  <si>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</si>
  <si>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</si>
  <si>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</si>
  <si>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</si>
  <si>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</si>
  <si>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</si>
  <si>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</si>
  <si>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</si>
  <si>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</si>
  <si>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</si>
  <si>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</si>
  <si>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</si>
  <si>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</si>
  <si>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</si>
  <si>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</si>
  <si>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</si>
  <si>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</si>
  <si>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</si>
  <si>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</si>
  <si>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</si>
  <si>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</si>
  <si>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</si>
  <si>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</si>
  <si>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</si>
  <si>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</si>
  <si>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</si>
  <si>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</si>
  <si>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</si>
  <si>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</si>
  <si>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</si>
  <si>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</si>
  <si>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</si>
  <si>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</si>
  <si>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</si>
  <si>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</si>
  <si>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</si>
  <si>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</si>
  <si>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</si>
  <si>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</si>
  <si>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</si>
  <si>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</si>
  <si>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</si>
  <si>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</si>
  <si>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</si>
  <si>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</si>
  <si>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</si>
  <si>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</si>
  <si>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</si>
  <si>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</si>
  <si>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</si>
  <si>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</si>
  <si>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</si>
  <si>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</si>
  <si>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</si>
  <si>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</si>
  <si>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</si>
  <si>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</si>
  <si>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</si>
  <si>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</si>
  <si>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</si>
  <si>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</si>
  <si>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</si>
  <si>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</si>
  <si>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</si>
  <si>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</si>
  <si>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</si>
  <si>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</si>
  <si>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</si>
  <si>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</si>
  <si>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</si>
  <si>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</si>
  <si>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</si>
  <si>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</si>
  <si>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</si>
  <si>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</si>
  <si>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</si>
  <si>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</si>
  <si>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</si>
  <si>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</si>
  <si>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</si>
  <si>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</si>
  <si>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</si>
  <si>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</si>
  <si>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</si>
  <si>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</si>
  <si>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</si>
  <si>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</si>
  <si>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</si>
  <si>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</si>
  <si>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</si>
  <si>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</si>
  <si>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</si>
  <si>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</si>
  <si>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</si>
  <si>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</si>
  <si>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</si>
  <si>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</si>
  <si>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</si>
  <si>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</si>
  <si>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</si>
  <si>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</si>
  <si>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2019 Utility Bundled Retail Sales- Total</t>
  </si>
  <si>
    <t>Akiachak Native Community Electric</t>
  </si>
  <si>
    <t>Aniak Light &amp; Power Co Inc</t>
  </si>
  <si>
    <t>Chitina Electric Inc</t>
  </si>
  <si>
    <t>City of Akutan - (AK)</t>
  </si>
  <si>
    <t>City of Chefornak</t>
  </si>
  <si>
    <t>City of Chignik - (AK)</t>
  </si>
  <si>
    <t>City of Elfin Cove - (AK)</t>
  </si>
  <si>
    <t>City of Larsen Bay - (AK)</t>
  </si>
  <si>
    <t>City of Ouzinkie - (AK)</t>
  </si>
  <si>
    <t>City of Saint Paul</t>
  </si>
  <si>
    <t>City of Tenakee Springs - (AK)</t>
  </si>
  <si>
    <t>City of White Mountain - (AK)</t>
  </si>
  <si>
    <t>G &amp; K, Inc</t>
  </si>
  <si>
    <t>Galena Electric Utility</t>
  </si>
  <si>
    <t>Gold Country Energy</t>
  </si>
  <si>
    <t>Hughes Power &amp; Light Co</t>
  </si>
  <si>
    <t>I-N-N Electric Coop, Inc</t>
  </si>
  <si>
    <t>Igiugig Electric Company</t>
  </si>
  <si>
    <t>Inside Passage Elec Coop, Inc</t>
  </si>
  <si>
    <t>Ipnatchiaq Electric Company</t>
  </si>
  <si>
    <t>Kokhanok Village Council</t>
  </si>
  <si>
    <t>Kuiggluum Kallugvia</t>
  </si>
  <si>
    <t>Kwig Power Company</t>
  </si>
  <si>
    <t>McGrath Light &amp; Power Co</t>
  </si>
  <si>
    <t>Metlakatla Power &amp; Light</t>
  </si>
  <si>
    <t>Middle Kuskokwim Elec Coop Inc</t>
  </si>
  <si>
    <t>Napakiak Ircinraq Power Co</t>
  </si>
  <si>
    <t>Nushagak Electric Coop, Inc</t>
  </si>
  <si>
    <t>Pedro Bay Village Council - (AK)</t>
  </si>
  <si>
    <t>Pelican Utility</t>
  </si>
  <si>
    <t>TDX Manley Generating LLC</t>
  </si>
  <si>
    <t>Tanana Power Co Inc</t>
  </si>
  <si>
    <t>Tatitlek Electric Utility</t>
  </si>
  <si>
    <t>Tuntutuliak Comm Services Assn</t>
  </si>
  <si>
    <t>Unalakleet Valley Elec Coop</t>
  </si>
  <si>
    <t>City of Brundidge - (AL)</t>
  </si>
  <si>
    <t>City of Elba - (AL)</t>
  </si>
  <si>
    <t>City of Evergreen - (AL)</t>
  </si>
  <si>
    <t>City of Hartford - (AL)</t>
  </si>
  <si>
    <t>City of Lafayette - (AL)</t>
  </si>
  <si>
    <t>City of Lanett - (AL)</t>
  </si>
  <si>
    <t>City of Luverne - (AL)</t>
  </si>
  <si>
    <t>City of Opp - (AL)</t>
  </si>
  <si>
    <t>City of Piedmont - (AL)</t>
  </si>
  <si>
    <t>City of Robertsdale</t>
  </si>
  <si>
    <t>Singing River Elec Cooperative</t>
  </si>
  <si>
    <t>Ashley Chicot Elec Coop, Inc</t>
  </si>
  <si>
    <t>City of Augusta - (AR)</t>
  </si>
  <si>
    <t>City of Paris - (AR)</t>
  </si>
  <si>
    <t>City of Piggott - (AR)</t>
  </si>
  <si>
    <t>City of Prescott - (AR)</t>
  </si>
  <si>
    <t>Entergy Arkansas LLC</t>
  </si>
  <si>
    <t>Farmers Electric Coop Corp - (AR)</t>
  </si>
  <si>
    <t>Mississippi County Electric Co</t>
  </si>
  <si>
    <t>Aguila Irrigation District</t>
  </si>
  <si>
    <t>Buckeye Water C&amp;D District</t>
  </si>
  <si>
    <t>City of Fredonia - (AZ)</t>
  </si>
  <si>
    <t>City of Safford - (AZ)</t>
  </si>
  <si>
    <t>City of Williams - AZ</t>
  </si>
  <si>
    <t>Colorado River Indian Irr Proj</t>
  </si>
  <si>
    <t>Duncan Valley Elec Coop, Inc</t>
  </si>
  <si>
    <t>Electrical Dist No6 Pinal County</t>
  </si>
  <si>
    <t>Electrical Dist No7 Maricopa</t>
  </si>
  <si>
    <t>Greenskies Renewable Energy, LLC</t>
  </si>
  <si>
    <t>Harquahala Valley Pwr District</t>
  </si>
  <si>
    <t>Hohokam Irr &amp; Drain Dist</t>
  </si>
  <si>
    <t>Maricopa County M W C Dist #1</t>
  </si>
  <si>
    <t>McMullen Valley Water C&amp;D Dist</t>
  </si>
  <si>
    <t>Mohave Electric Cooperative, I</t>
  </si>
  <si>
    <t>Morenci Water and Electric</t>
  </si>
  <si>
    <t>Ocotillo Water Conserv. Dist.</t>
  </si>
  <si>
    <t>Roosevelt Irrigation District</t>
  </si>
  <si>
    <t>Tohono O'Odham Utility Authority</t>
  </si>
  <si>
    <t>Tonopah Irrigation District</t>
  </si>
  <si>
    <t>Town of Thatcher- (AZ)</t>
  </si>
  <si>
    <t>Town of Wickenburg</t>
  </si>
  <si>
    <t>City of Biggs - (CA)</t>
  </si>
  <si>
    <t>City of Gridley - (CA)</t>
  </si>
  <si>
    <t>City of Industry</t>
  </si>
  <si>
    <t>City of Needles - (CA)</t>
  </si>
  <si>
    <t>Lathrop Irrigation District</t>
  </si>
  <si>
    <t>Rancho Cucamonga Municipal Utility</t>
  </si>
  <si>
    <t>Trinity Public Utilities Dist</t>
  </si>
  <si>
    <t>Tuolumne County Pub Power Agny</t>
  </si>
  <si>
    <t>Black Hills Colorado Electric, LLC</t>
  </si>
  <si>
    <t>City of Burlington - (CO)</t>
  </si>
  <si>
    <t>City of Center - (CO)</t>
  </si>
  <si>
    <t>City of Delta - (CO)</t>
  </si>
  <si>
    <t>City of Holyoke - (CO)</t>
  </si>
  <si>
    <t>City of Julesburg - (CO)</t>
  </si>
  <si>
    <t>City of La Junta - (CO)</t>
  </si>
  <si>
    <t>City of Lamar - (CO)</t>
  </si>
  <si>
    <t>City of Las Animas - (CO)</t>
  </si>
  <si>
    <t>City of Springfield - (CO)</t>
  </si>
  <si>
    <t>City of Trinidad - (CO)</t>
  </si>
  <si>
    <t>City of Wray</t>
  </si>
  <si>
    <t>City of Yuma - (CO)</t>
  </si>
  <si>
    <t>Deseret Generation &amp; Tran Coop</t>
  </si>
  <si>
    <t>Town of Fleming - (CO)</t>
  </si>
  <si>
    <t>Town of Granada - (CO)</t>
  </si>
  <si>
    <t>Town of Haxtun - (CO)</t>
  </si>
  <si>
    <t>Town of Holly - (CO)</t>
  </si>
  <si>
    <t>Town of Lyons - (CO)</t>
  </si>
  <si>
    <t>Tri-County Electric Coop, Inc (OK)</t>
  </si>
  <si>
    <t>City of Lewes - (DE)</t>
  </si>
  <si>
    <t>City of Blountstown - (FL)</t>
  </si>
  <si>
    <t>City of Bushnell - (FL)</t>
  </si>
  <si>
    <t>City of Chattahoochee - (FL)</t>
  </si>
  <si>
    <t>City of Fort Meade - (FL)</t>
  </si>
  <si>
    <t>City of Moore Haven - (FL)</t>
  </si>
  <si>
    <t>City of Mount Dora - (FL)</t>
  </si>
  <si>
    <t>City of Newberry - (FL)</t>
  </si>
  <si>
    <t>City of Quincy - (FL)</t>
  </si>
  <si>
    <t>City of Wauchula - (FL)</t>
  </si>
  <si>
    <t>City of Williston - (FL)</t>
  </si>
  <si>
    <t>Tri-County Electric Coop, Inc (FL)</t>
  </si>
  <si>
    <t>Utility Board of the City of Key West, F</t>
  </si>
  <si>
    <t>Albany Utility Board</t>
  </si>
  <si>
    <t>City of Barnesville - (GA)</t>
  </si>
  <si>
    <t>City of Blakely - (GA)</t>
  </si>
  <si>
    <t>City of Commerce - (GA)</t>
  </si>
  <si>
    <t>City of Doerun - (GA)</t>
  </si>
  <si>
    <t>City of Ellaville</t>
  </si>
  <si>
    <t>City of Fairburn - (GA)</t>
  </si>
  <si>
    <t>City of Forsyth - (GA)</t>
  </si>
  <si>
    <t>City of Grantville - (GA)</t>
  </si>
  <si>
    <t>City of Griffin - (GA)</t>
  </si>
  <si>
    <t>City of Hogansville - (GA)</t>
  </si>
  <si>
    <t>City of Jackson - (GA)</t>
  </si>
  <si>
    <t>City of LaFayette - (GA)</t>
  </si>
  <si>
    <t>City of Mansfield - (GA)</t>
  </si>
  <si>
    <t>City of Monticello - (GA)</t>
  </si>
  <si>
    <t>City of Oxford - (GA)</t>
  </si>
  <si>
    <t>City of Quitman</t>
  </si>
  <si>
    <t>City of Sandersville - (GA)</t>
  </si>
  <si>
    <t>City of Sylvester - (GA)</t>
  </si>
  <si>
    <t>City of West Point - (GA)</t>
  </si>
  <si>
    <t>City of Whigham - (GA)</t>
  </si>
  <si>
    <t>Town of Brinson - (GA)</t>
  </si>
  <si>
    <t>Tri-County Elec Member Corp (GA)</t>
  </si>
  <si>
    <t>Bancroft Municipal Utilities</t>
  </si>
  <si>
    <t>Boone Valley Electric Coop</t>
  </si>
  <si>
    <t>Cascade Municipal Utilities</t>
  </si>
  <si>
    <t>Cass Electric Coop</t>
  </si>
  <si>
    <t>City of Afton- (IA)</t>
  </si>
  <si>
    <t>City of Akron - (IA)</t>
  </si>
  <si>
    <t>City of Alta - (IA)</t>
  </si>
  <si>
    <t>City of Alta Vista- (IA)</t>
  </si>
  <si>
    <t>City of Alton</t>
  </si>
  <si>
    <t>City of Anita - (IA)</t>
  </si>
  <si>
    <t>City of Anthon - (IA)</t>
  </si>
  <si>
    <t>City of Aplington</t>
  </si>
  <si>
    <t>City of Auburn - (IA)</t>
  </si>
  <si>
    <t>City of Aurelia - (IA)</t>
  </si>
  <si>
    <t>City of Bellevue - (IA)</t>
  </si>
  <si>
    <t>City of Bigelow - (MN)</t>
  </si>
  <si>
    <t>City of Breda - (IA)</t>
  </si>
  <si>
    <t>City of Brooklyn - (IA)</t>
  </si>
  <si>
    <t>City of Buffalo - (IA)</t>
  </si>
  <si>
    <t>City of Burt</t>
  </si>
  <si>
    <t>City of Callender - (IA)</t>
  </si>
  <si>
    <t>City of Carlisle- (IA)</t>
  </si>
  <si>
    <t>City of Coggon - (IA)</t>
  </si>
  <si>
    <t>City of Coon Rapids</t>
  </si>
  <si>
    <t>City of Corning - (IA)</t>
  </si>
  <si>
    <t>City of Corwith - (IA)</t>
  </si>
  <si>
    <t>City of Danville - (IA)</t>
  </si>
  <si>
    <t>City of Dayton - (IA)</t>
  </si>
  <si>
    <t>City of Denver - (IA)</t>
  </si>
  <si>
    <t>City of Dike</t>
  </si>
  <si>
    <t>City of Durant - (IA)</t>
  </si>
  <si>
    <t>City of Dysart - (IA)</t>
  </si>
  <si>
    <t>City of Earlville - (IA)</t>
  </si>
  <si>
    <t>City of Ellsworth - (IA)</t>
  </si>
  <si>
    <t>City of Fairbank - (IA)</t>
  </si>
  <si>
    <t>City of Farnhamville - (IA)</t>
  </si>
  <si>
    <t>City of Fonda - (IA)</t>
  </si>
  <si>
    <t>City of Fontanelle - (IA)</t>
  </si>
  <si>
    <t>City of Fredericksburg - (IA)</t>
  </si>
  <si>
    <t>City of Glidden - (IA)</t>
  </si>
  <si>
    <t>City of Grand Junction - (IA)</t>
  </si>
  <si>
    <t>City of Guttenberg</t>
  </si>
  <si>
    <t>City of Hartley - (IA)</t>
  </si>
  <si>
    <t>City of Hopkinton - (IA)</t>
  </si>
  <si>
    <t>City of Kimballton - (IA)</t>
  </si>
  <si>
    <t>City of Lake Park - (IA)</t>
  </si>
  <si>
    <t>City of Lake View - (IA)</t>
  </si>
  <si>
    <t>City of Larchwood - (IA)</t>
  </si>
  <si>
    <t>City of Lawler - (IA)</t>
  </si>
  <si>
    <t>City of Lehigh - (IA)</t>
  </si>
  <si>
    <t>City of Livermore- (IA)</t>
  </si>
  <si>
    <t>City of Long Grove - (IA)</t>
  </si>
  <si>
    <t>City of Mapleton- (IA)</t>
  </si>
  <si>
    <t>City of Marathon - (IA)</t>
  </si>
  <si>
    <t>City of McGregor- (IA)</t>
  </si>
  <si>
    <t>City of Neola - (IA)</t>
  </si>
  <si>
    <t>City of Ogden - (IA)</t>
  </si>
  <si>
    <t>City of Orient - (IA)</t>
  </si>
  <si>
    <t>City of Panora - (IA)</t>
  </si>
  <si>
    <t>City of Paton - (IA)</t>
  </si>
  <si>
    <t>City of Paullina - (IA)</t>
  </si>
  <si>
    <t>City of Pocahontas - (IA)</t>
  </si>
  <si>
    <t>City of Primghar - (IA)</t>
  </si>
  <si>
    <t>City of Readlyn - (IA)</t>
  </si>
  <si>
    <t>City of Renwick - (IA)</t>
  </si>
  <si>
    <t>City of Rockford- (IA)</t>
  </si>
  <si>
    <t>City of Sabula - (IA)</t>
  </si>
  <si>
    <t>City of Shelby - (IA)</t>
  </si>
  <si>
    <t>City of Stanhope - (IA)</t>
  </si>
  <si>
    <t>City of Stanton - (IA)</t>
  </si>
  <si>
    <t>City of State Center - (IA)</t>
  </si>
  <si>
    <t>City of Stratford - (IA)</t>
  </si>
  <si>
    <t>City of Strawberry Point</t>
  </si>
  <si>
    <t>City of Stuart - (IA)</t>
  </si>
  <si>
    <t>City of Sumner - (IA)</t>
  </si>
  <si>
    <t>City of Traer - (IA)</t>
  </si>
  <si>
    <t>City of Villisca - (IA)</t>
  </si>
  <si>
    <t>City of Wall Lake - (IA)</t>
  </si>
  <si>
    <t>City of West Bend</t>
  </si>
  <si>
    <t>City of Whittemore - (IA)</t>
  </si>
  <si>
    <t>City of Woodbine - (IA)</t>
  </si>
  <si>
    <t>City of Woolstock - (IA)</t>
  </si>
  <si>
    <t>Gowrie Municipal Utilities</t>
  </si>
  <si>
    <t>Grafton Electric - (IA)</t>
  </si>
  <si>
    <t>Hudson Municipal Electric Utility</t>
  </si>
  <si>
    <t>Keosauqua Municipal Light &amp; Pwr</t>
  </si>
  <si>
    <t>La Porte City Utilities</t>
  </si>
  <si>
    <t>New London Municipal Utilities</t>
  </si>
  <si>
    <t>Town of Westfield - (IA)</t>
  </si>
  <si>
    <t>West Point Utility System</t>
  </si>
  <si>
    <t>City of Albion - (ID)</t>
  </si>
  <si>
    <t>City of Bonners Ferry</t>
  </si>
  <si>
    <t>City of Declo - (ID)</t>
  </si>
  <si>
    <t>City of Heyburn - (ID)</t>
  </si>
  <si>
    <t>City of Plummer - (ID)</t>
  </si>
  <si>
    <t>City of Soda Springs - (ID)</t>
  </si>
  <si>
    <t>City of Weiser - (ID)</t>
  </si>
  <si>
    <t>East End Mutual Elec Co Ltd</t>
  </si>
  <si>
    <t>Farmers Electric Company, Ltd - (ID)</t>
  </si>
  <si>
    <t>Idaho County L&amp;P Coop Assn, Inc</t>
  </si>
  <si>
    <t>Kootenai Electric Cooperative</t>
  </si>
  <si>
    <t>Lost River Electric Coop Inc</t>
  </si>
  <si>
    <t>Raft Rural Elec Coop Inc</t>
  </si>
  <si>
    <t>Riverside Electric Cooperative</t>
  </si>
  <si>
    <t>South Side Electric, Inc</t>
  </si>
  <si>
    <t>Cairo Public Utility Company</t>
  </si>
  <si>
    <t>City of Albany - (IL)</t>
  </si>
  <si>
    <t>City of Allendale- (IL)</t>
  </si>
  <si>
    <t>City of Altamont - (IL)</t>
  </si>
  <si>
    <t>City of Breese - (IL)</t>
  </si>
  <si>
    <t>City of Bushnell - (IL)</t>
  </si>
  <si>
    <t>City of Carlyle - (IL)</t>
  </si>
  <si>
    <t>City of Carmi - (IL)</t>
  </si>
  <si>
    <t>City of Casey - (IL)</t>
  </si>
  <si>
    <t>City of Fairfield- (IL)</t>
  </si>
  <si>
    <t>City of Farmer City - (IL)</t>
  </si>
  <si>
    <t>City of Geneseo - (IL)</t>
  </si>
  <si>
    <t>City of Marshall - (IL)</t>
  </si>
  <si>
    <t>City of Mascoutah - (IL)</t>
  </si>
  <si>
    <t>City of McLeansboro - (IL)</t>
  </si>
  <si>
    <t>City of Metropolis - (IL)</t>
  </si>
  <si>
    <t>City of Newton - (IL)</t>
  </si>
  <si>
    <t>City of Oglesby - (IL)</t>
  </si>
  <si>
    <t>City of Red Bud - (IL)</t>
  </si>
  <si>
    <t>City of Rock Falls - (IL)</t>
  </si>
  <si>
    <t>City of Roodhouse - (IL)</t>
  </si>
  <si>
    <t>City of Sullivan - (IL)</t>
  </si>
  <si>
    <t>City of Waterloo - (IL)</t>
  </si>
  <si>
    <t>Clay Electric Coop Inc</t>
  </si>
  <si>
    <t>Enerstar Power Corp</t>
  </si>
  <si>
    <t>McDonough Power Coop</t>
  </si>
  <si>
    <t>Spoon River Electric Coop, Inc</t>
  </si>
  <si>
    <t>Tri-County Electric Coop, Inc (IL)</t>
  </si>
  <si>
    <t>Village of Bethany - (IL)</t>
  </si>
  <si>
    <t>Village of Chatham - (IL)</t>
  </si>
  <si>
    <t>Village of Freeburg - (IL)</t>
  </si>
  <si>
    <t>Village of Greenup - (IL)</t>
  </si>
  <si>
    <t>Village of Ladd - (IL)</t>
  </si>
  <si>
    <t>Village of Riverton - (IL)</t>
  </si>
  <si>
    <t>Western Illinois Elec Coop</t>
  </si>
  <si>
    <t>Cannelton Utilities</t>
  </si>
  <si>
    <t>City of Covington - (IN)</t>
  </si>
  <si>
    <t>City of Garrett</t>
  </si>
  <si>
    <t>City of Gas City - (IN)</t>
  </si>
  <si>
    <t>City of Hagerstown - (IN)</t>
  </si>
  <si>
    <t>City of Huntingburg - (IN)</t>
  </si>
  <si>
    <t>City of Lewisville - (IN)</t>
  </si>
  <si>
    <t>City of Linton - (IN)</t>
  </si>
  <si>
    <t>City of New Ross - (IN)</t>
  </si>
  <si>
    <t>City of Rising Sun - (IN)</t>
  </si>
  <si>
    <t>City of Thorntown - (IN)</t>
  </si>
  <si>
    <t>City of Troy - (IN)</t>
  </si>
  <si>
    <t>City of Waynetown - (IN)</t>
  </si>
  <si>
    <t>City of Williamsport - (IN)</t>
  </si>
  <si>
    <t>Darlington Light &amp; Power Co</t>
  </si>
  <si>
    <t>Dublin Municipal Electric Util</t>
  </si>
  <si>
    <t>Edinburgh Municipal Utilities</t>
  </si>
  <si>
    <t>Fulton County Rural E M C</t>
  </si>
  <si>
    <t>Newton County Rural E M C</t>
  </si>
  <si>
    <t>Town of Advance - (IN)</t>
  </si>
  <si>
    <t>Town of Argos</t>
  </si>
  <si>
    <t>Town of Avilla - (IN)</t>
  </si>
  <si>
    <t>Town of Bainbridge - (IN)</t>
  </si>
  <si>
    <t>Town of Bargersville - (IN)</t>
  </si>
  <si>
    <t>Town of Brookston - (IN)</t>
  </si>
  <si>
    <t>Town of Centerville - (IN)</t>
  </si>
  <si>
    <t>Town of Chalmers - (IN)</t>
  </si>
  <si>
    <t>Town of Coatesville - (IN)</t>
  </si>
  <si>
    <t>Town of Crane - (IN)</t>
  </si>
  <si>
    <t>Town of Dunreith - (IN)</t>
  </si>
  <si>
    <t>Town of Etna Green</t>
  </si>
  <si>
    <t>Town of Ferdinand - (IN)</t>
  </si>
  <si>
    <t>Town of Frankton - (IN)</t>
  </si>
  <si>
    <t>Town of Jamestown - (IN)</t>
  </si>
  <si>
    <t>Town of Knightstown - (IN)</t>
  </si>
  <si>
    <t>Town of Ladoga - (IN)</t>
  </si>
  <si>
    <t>Town of Middletown - (IN)</t>
  </si>
  <si>
    <t>Town of Montezuma - (IN)</t>
  </si>
  <si>
    <t>Town of New Carlisle- (IN)</t>
  </si>
  <si>
    <t>Town of Paoli</t>
  </si>
  <si>
    <t>Town of Pendleton - (IN)</t>
  </si>
  <si>
    <t>Town of Pittsboro - (IN)</t>
  </si>
  <si>
    <t>Town of South Whitley - (IN)</t>
  </si>
  <si>
    <t>Town of Spiceland - (IN)</t>
  </si>
  <si>
    <t>Town of Straughn - (IN)</t>
  </si>
  <si>
    <t>Town of Veedersburg - (IN)</t>
  </si>
  <si>
    <t>Town of Walkerton - (IN)</t>
  </si>
  <si>
    <t>Town of Warren - (IN)</t>
  </si>
  <si>
    <t>Town of Winamac - (IN)</t>
  </si>
  <si>
    <t>Warren County Rural E M C</t>
  </si>
  <si>
    <t>City of Alma - (KS)</t>
  </si>
  <si>
    <t>City of Altamont - (KS)</t>
  </si>
  <si>
    <t>City of Anthony - (KS)</t>
  </si>
  <si>
    <t>City of Arma - (KS)</t>
  </si>
  <si>
    <t>City of Ashland - (KS)</t>
  </si>
  <si>
    <t>City of Attica - (KS)</t>
  </si>
  <si>
    <t>City of Axtell - (KS)</t>
  </si>
  <si>
    <t>City of Belleville - (KS)</t>
  </si>
  <si>
    <t>City of Blue Mound - (KS)</t>
  </si>
  <si>
    <t>City of Bronson</t>
  </si>
  <si>
    <t>City of Burlingame - (KS)</t>
  </si>
  <si>
    <t>City of Cawker City - (KS)</t>
  </si>
  <si>
    <t>City of Centralia - (KS)</t>
  </si>
  <si>
    <t>City of Chapman - (KS)</t>
  </si>
  <si>
    <t>City of Chetopa - (KS)</t>
  </si>
  <si>
    <t>City of Cimarron - (KS)</t>
  </si>
  <si>
    <t>City of Dighton - (KS)</t>
  </si>
  <si>
    <t>City of Ellinwood - (KS)</t>
  </si>
  <si>
    <t>City of Elsmore - (KS)</t>
  </si>
  <si>
    <t>City of Elwood - (KS)</t>
  </si>
  <si>
    <t>City of Enterprise - (KS)</t>
  </si>
  <si>
    <t>City of Erie - (KS)</t>
  </si>
  <si>
    <t>City of Fredonia - (KS)</t>
  </si>
  <si>
    <t>City of Galva - (KS)</t>
  </si>
  <si>
    <t>City of Glasco - (KS)</t>
  </si>
  <si>
    <t>City of Glen Elder - (KS)</t>
  </si>
  <si>
    <t>City of Greensburg - (KS)</t>
  </si>
  <si>
    <t>City of Haven - (KS)</t>
  </si>
  <si>
    <t>City of Herington - (KS)</t>
  </si>
  <si>
    <t>City of Herndon</t>
  </si>
  <si>
    <t>City of Hill City</t>
  </si>
  <si>
    <t>City of Hillsboro - (KS)</t>
  </si>
  <si>
    <t>City of Hoisington - (KS)</t>
  </si>
  <si>
    <t>City of Holton - (KS)</t>
  </si>
  <si>
    <t>City of Holyrood - (KS)</t>
  </si>
  <si>
    <t>City of Horton - (KS)</t>
  </si>
  <si>
    <t>City of Isabel - (KS)</t>
  </si>
  <si>
    <t>City of Iuka - (KS)</t>
  </si>
  <si>
    <t>City of Jetmore</t>
  </si>
  <si>
    <t>City of Johnson - (KS)</t>
  </si>
  <si>
    <t>City of Kiowa - (KS)</t>
  </si>
  <si>
    <t>City of La Crosse - (KS)</t>
  </si>
  <si>
    <t>City of La Harpe - (KS)</t>
  </si>
  <si>
    <t>City of Lakin - (KS)</t>
  </si>
  <si>
    <t>City of Lincoln Center - (KS)</t>
  </si>
  <si>
    <t>City of Lindsborg - (KS)</t>
  </si>
  <si>
    <t>City of Lucas- (KS)</t>
  </si>
  <si>
    <t>City of Luray - (KS)</t>
  </si>
  <si>
    <t>City of Marion - (KS)</t>
  </si>
  <si>
    <t>City of Meade - (KS)</t>
  </si>
  <si>
    <t>City of Minneapolis - (KS)</t>
  </si>
  <si>
    <t>City of Montezuma - (KS)</t>
  </si>
  <si>
    <t>City of Moran - (KS)</t>
  </si>
  <si>
    <t>City of Morrill - (KS)</t>
  </si>
  <si>
    <t>City of Mount Hope - (KS)</t>
  </si>
  <si>
    <t>City of Mulberry - (KS)</t>
  </si>
  <si>
    <t>City of Muscotah</t>
  </si>
  <si>
    <t>City of Norton</t>
  </si>
  <si>
    <t>City of Oberlin - (KS)</t>
  </si>
  <si>
    <t>City of Osborne - (KS)</t>
  </si>
  <si>
    <t>City of Oxford - (KS)</t>
  </si>
  <si>
    <t>City of Pomona - (KS)</t>
  </si>
  <si>
    <t>City of Prescott - (KS)</t>
  </si>
  <si>
    <t>City of Radium - (KS)</t>
  </si>
  <si>
    <t>City of Robinson - (KS)</t>
  </si>
  <si>
    <t>City of Savonburg - (KS)</t>
  </si>
  <si>
    <t>City of Sharon Springs - (KS)</t>
  </si>
  <si>
    <t>City of St Francis - (KS)</t>
  </si>
  <si>
    <t>City of St Marys - (KS)</t>
  </si>
  <si>
    <t>City of St. John - (KS)</t>
  </si>
  <si>
    <t>City of Stafford - (KS)</t>
  </si>
  <si>
    <t>City of Sterling - (KS)</t>
  </si>
  <si>
    <t>City of Stockton - (KS)</t>
  </si>
  <si>
    <t>City of Toronto - (KS)</t>
  </si>
  <si>
    <t>City of Troy - (KS)</t>
  </si>
  <si>
    <t>City of Udall - (KS)</t>
  </si>
  <si>
    <t>City of Vermillion - (KS)</t>
  </si>
  <si>
    <t>City of Washington - (KS)</t>
  </si>
  <si>
    <t>City of Waterville - (KS)</t>
  </si>
  <si>
    <t>City of Wathena - (KS)</t>
  </si>
  <si>
    <t>Doniphan Elec Coop Assn, Inc</t>
  </si>
  <si>
    <t>Evergy Kansas Central, Inc</t>
  </si>
  <si>
    <t>Evergy Kansas South, Inc</t>
  </si>
  <si>
    <t>Evergy Metro</t>
  </si>
  <si>
    <t>Lyon-Coffey Electric Cooperative, Inc.</t>
  </si>
  <si>
    <t>City of Bardwell - (KY)</t>
  </si>
  <si>
    <t>City of Benham</t>
  </si>
  <si>
    <t>City of Falmouth - (KY)</t>
  </si>
  <si>
    <t>City of Olive Hill - (KY)</t>
  </si>
  <si>
    <t>City of Paris - (KY)</t>
  </si>
  <si>
    <t>City of Providence - (KY)</t>
  </si>
  <si>
    <t>City of Vanceburg</t>
  </si>
  <si>
    <t>Corbin City Utilities Comm</t>
  </si>
  <si>
    <t>Duke Energy Kentucky</t>
  </si>
  <si>
    <t>South Kentucky Rural E C C</t>
  </si>
  <si>
    <t>Tri-County Elec Member Corp (TN)</t>
  </si>
  <si>
    <t>Williamstown Utility Comm</t>
  </si>
  <si>
    <t>City of Erath - (LA)</t>
  </si>
  <si>
    <t>City of Jonesville - (LA)</t>
  </si>
  <si>
    <t>City of Kaplan - (LA)</t>
  </si>
  <si>
    <t>City of Plaquemine - (LA)</t>
  </si>
  <si>
    <t>City of Rayne - (LA)</t>
  </si>
  <si>
    <t>City of St Martinville - (LA)</t>
  </si>
  <si>
    <t>City of Winnfield - (LA)</t>
  </si>
  <si>
    <t>Town of Boyce</t>
  </si>
  <si>
    <t>Town of Gueydan</t>
  </si>
  <si>
    <t>Town of Vidalia - (LA)</t>
  </si>
  <si>
    <t>Town of Vinton - (LA)</t>
  </si>
  <si>
    <t>Town of Welsh - (LA)</t>
  </si>
  <si>
    <t>City of Russell - (MA)</t>
  </si>
  <si>
    <t>Fitchburg Gas &amp; Elec Light Co</t>
  </si>
  <si>
    <t>Hull Municipal Light Plant</t>
  </si>
  <si>
    <t>Town of Ashburnham - (MA)</t>
  </si>
  <si>
    <t>Town of Boylston - (MA)</t>
  </si>
  <si>
    <t>Town of Chester</t>
  </si>
  <si>
    <t>Town of Georgetown - (MA)</t>
  </si>
  <si>
    <t>Town of Groton - (MA)</t>
  </si>
  <si>
    <t>Town of Groveland - (MA)</t>
  </si>
  <si>
    <t>Town of Holden - (MA)</t>
  </si>
  <si>
    <t>Town of Merrimac - (MA)</t>
  </si>
  <si>
    <t>Town of Paxton - (MA)</t>
  </si>
  <si>
    <t>Town of Princeton - (MA)</t>
  </si>
  <si>
    <t>Town of Rowley - (MA)</t>
  </si>
  <si>
    <t>Town of Templeton - (MA)</t>
  </si>
  <si>
    <t>Town of West Boylston - (MA)</t>
  </si>
  <si>
    <t>Choptank Electric Cooperative, Inc</t>
  </si>
  <si>
    <t>The Potomac Edison Company</t>
  </si>
  <si>
    <t>Thurmont Municipal Light Co</t>
  </si>
  <si>
    <t>Town of Berlin - (MD)</t>
  </si>
  <si>
    <t>Town of Williamsport - (MD)</t>
  </si>
  <si>
    <t>Matinicus Plantation Elec Co</t>
  </si>
  <si>
    <t>Van Buren Light &amp; Power Dist</t>
  </si>
  <si>
    <t>Versant Power</t>
  </si>
  <si>
    <t>City of Charlevoix - (MI)</t>
  </si>
  <si>
    <t>City of Croswell - (MI)</t>
  </si>
  <si>
    <t>City of Dowagiac</t>
  </si>
  <si>
    <t>City of Eaton Rapids - (MI)</t>
  </si>
  <si>
    <t>City of Harbor Springs - (MI)</t>
  </si>
  <si>
    <t>City of Hart Hydro - (MI)</t>
  </si>
  <si>
    <t>City of Lowell - (MI)</t>
  </si>
  <si>
    <t>City of Portland - (MI)</t>
  </si>
  <si>
    <t>City of Sebewaing - (MI)</t>
  </si>
  <si>
    <t>City of St Louis - (MI)</t>
  </si>
  <si>
    <t>City of Stephenson - (MI)</t>
  </si>
  <si>
    <t>City of Wakefield - (MI)</t>
  </si>
  <si>
    <t>Newberry Water &amp; Light Board</t>
  </si>
  <si>
    <t>Northern States Power Co</t>
  </si>
  <si>
    <t>Ontonagon County R E A</t>
  </si>
  <si>
    <t>Tri-County Electric Coop (MI)</t>
  </si>
  <si>
    <t>Village of Chelsea - (MI)</t>
  </si>
  <si>
    <t>Village of Clinton - (MI)</t>
  </si>
  <si>
    <t>Village of Daggett - (MI)</t>
  </si>
  <si>
    <t>Village of Paw Paw - (MI)</t>
  </si>
  <si>
    <t>Village of Union City - (MI)</t>
  </si>
  <si>
    <t>Aitkin Public Utilities Comm</t>
  </si>
  <si>
    <t>City of Ada - (MN)</t>
  </si>
  <si>
    <t>City of Alpha - (MN)</t>
  </si>
  <si>
    <t>City of Alvarado - (MN)</t>
  </si>
  <si>
    <t>City of Baudette - (MN)</t>
  </si>
  <si>
    <t>City of Blooming Prairie - (MN)</t>
  </si>
  <si>
    <t>City of Brownton - (MN)</t>
  </si>
  <si>
    <t>City of Buhl - (MN)</t>
  </si>
  <si>
    <t>City of Caledonia - (MN)</t>
  </si>
  <si>
    <t>City of Ceylon - (MN)</t>
  </si>
  <si>
    <t>City of Eitzen - (MN)</t>
  </si>
  <si>
    <t>City of Elbow Lake - (MN)</t>
  </si>
  <si>
    <t>City of Fosston - (MN)</t>
  </si>
  <si>
    <t>City of Gilbert</t>
  </si>
  <si>
    <t>City of Grand Marais - (MN)</t>
  </si>
  <si>
    <t>City of Granite Falls - (MN)</t>
  </si>
  <si>
    <t>City of Grove City</t>
  </si>
  <si>
    <t>City of Harmony - (MN)</t>
  </si>
  <si>
    <t>City of Henning - (MN)</t>
  </si>
  <si>
    <t>City of Janesville - (MN)</t>
  </si>
  <si>
    <t>City of Kasota - (MN)</t>
  </si>
  <si>
    <t>City of Kasson</t>
  </si>
  <si>
    <t>City of Lake Park - (MN)</t>
  </si>
  <si>
    <t>City of Lakefield - (MN)</t>
  </si>
  <si>
    <t>City of Mabel - (MN)</t>
  </si>
  <si>
    <t>City of Madelia - (MN)</t>
  </si>
  <si>
    <t>City of Madison - (MN)</t>
  </si>
  <si>
    <t>City of Mountain Iron - (MN)</t>
  </si>
  <si>
    <t>City of Mountain Lake - (MN)</t>
  </si>
  <si>
    <t>City of Nashwauk - (MN)</t>
  </si>
  <si>
    <t>City of Newfolden - (MN)</t>
  </si>
  <si>
    <t>City of Nielsville - (MN)</t>
  </si>
  <si>
    <t>City of Ortonville - (MN)</t>
  </si>
  <si>
    <t>City of Peterson - (MN)</t>
  </si>
  <si>
    <t>City of Pierz - (MN)</t>
  </si>
  <si>
    <t>City of Randall - (MN)</t>
  </si>
  <si>
    <t>City of Roseau - (MN)</t>
  </si>
  <si>
    <t>City of Round Lake - (MN)</t>
  </si>
  <si>
    <t>City of Rushford - (MN)</t>
  </si>
  <si>
    <t>City of Rushmore - (MN)</t>
  </si>
  <si>
    <t>City of Shelly - (MN)</t>
  </si>
  <si>
    <t>City of Spring Grove</t>
  </si>
  <si>
    <t>City of St Charles - (MN)</t>
  </si>
  <si>
    <t>City of Stephen - (MN)</t>
  </si>
  <si>
    <t>City of Two Harbors- (MN)</t>
  </si>
  <si>
    <t>City of Tyler - (MN)</t>
  </si>
  <si>
    <t>City of Warren - (MN)</t>
  </si>
  <si>
    <t>City of Wells - (MN)</t>
  </si>
  <si>
    <t>City of Westbrook</t>
  </si>
  <si>
    <t>City of Whalan - (MN)</t>
  </si>
  <si>
    <t>Keewatin Public Utilities</t>
  </si>
  <si>
    <t>Lanesboro Public Utility Comm</t>
  </si>
  <si>
    <t>Lyon-Lincoln Electric Cooperative, Inc.</t>
  </si>
  <si>
    <t>North Branch Water &amp; Light Comm</t>
  </si>
  <si>
    <t>Preston Public Utilities Comm</t>
  </si>
  <si>
    <t>Proctor Public Utilities Comm</t>
  </si>
  <si>
    <t>Spring Valley Pub Utils Comm</t>
  </si>
  <si>
    <t>Springfield Public Utils Comm - (MN)</t>
  </si>
  <si>
    <t>Truman Public Utilities Comm</t>
  </si>
  <si>
    <t>Carrollton Board of Public Wks</t>
  </si>
  <si>
    <t>City of Albany - (MO)</t>
  </si>
  <si>
    <t>City of Bethany - (MO)</t>
  </si>
  <si>
    <t>City of Butler - (MO)</t>
  </si>
  <si>
    <t>City of Cabool - (MO)</t>
  </si>
  <si>
    <t>City of California - (MO)</t>
  </si>
  <si>
    <t>City of Centralia - (MO)</t>
  </si>
  <si>
    <t>City of Crane - (MO)</t>
  </si>
  <si>
    <t>City of Cuba - (MO)</t>
  </si>
  <si>
    <t>City of Easton - (MO)</t>
  </si>
  <si>
    <t>City of El Dorado Springs - (MO)</t>
  </si>
  <si>
    <t>City of Fayette - (MO)</t>
  </si>
  <si>
    <t>City of Fredericktown - (MO)</t>
  </si>
  <si>
    <t>City of Gallatin - (MO)</t>
  </si>
  <si>
    <t>City of Galt</t>
  </si>
  <si>
    <t>City of Hermann</t>
  </si>
  <si>
    <t>City of Higginsville - (MO)</t>
  </si>
  <si>
    <t>City of Houston - (MO)</t>
  </si>
  <si>
    <t>City of Hunnewell - (MO)</t>
  </si>
  <si>
    <t>City of Kahoka</t>
  </si>
  <si>
    <t>City of La Plata - (MO)</t>
  </si>
  <si>
    <t>City of Liberal - (MO)</t>
  </si>
  <si>
    <t>City of Linneus - (MO)</t>
  </si>
  <si>
    <t>City of Malden - (MO)</t>
  </si>
  <si>
    <t>City of Mansfield - (MO)</t>
  </si>
  <si>
    <t>City of Marceline - (MO)</t>
  </si>
  <si>
    <t>City of Meadville - (MO)</t>
  </si>
  <si>
    <t>City of Memphis - (MO)</t>
  </si>
  <si>
    <t>City of Milan - (MO)</t>
  </si>
  <si>
    <t>City of Mindenmines - (MO)</t>
  </si>
  <si>
    <t>City of Monroe City - (MO)</t>
  </si>
  <si>
    <t>City of New Madrid - (MO)</t>
  </si>
  <si>
    <t>City of Newburg - (MO)</t>
  </si>
  <si>
    <t>City of Odessa - (MO)</t>
  </si>
  <si>
    <t>City of Palmyra - (MO)</t>
  </si>
  <si>
    <t>City of Paris - (MO)</t>
  </si>
  <si>
    <t>City of Perry - (MO)</t>
  </si>
  <si>
    <t>City of Rich Hill - (MO)</t>
  </si>
  <si>
    <t>City of Richland - (MO)</t>
  </si>
  <si>
    <t>City of Rockport - (MO)</t>
  </si>
  <si>
    <t>City of Salisbury - (MO)</t>
  </si>
  <si>
    <t>City of Seymour - (MO)</t>
  </si>
  <si>
    <t>City of Shelbina - (MO)</t>
  </si>
  <si>
    <t>City of Slater - (MO)</t>
  </si>
  <si>
    <t>City of St James - (MO)</t>
  </si>
  <si>
    <t>City of St Robert - (MO)</t>
  </si>
  <si>
    <t>City of Steelville</t>
  </si>
  <si>
    <t>City of Thayer - (MO)</t>
  </si>
  <si>
    <t>City of Unionville - (MO)</t>
  </si>
  <si>
    <t>City of Vandalia - (MO)</t>
  </si>
  <si>
    <t>City of Waynesville - (MO)</t>
  </si>
  <si>
    <t>City of Willow Springs - (MO)</t>
  </si>
  <si>
    <t>City of Winona - (MO)</t>
  </si>
  <si>
    <t>Evergy Missouri West</t>
  </si>
  <si>
    <t>Tri-County Electric Coop Assn (MO)</t>
  </si>
  <si>
    <t>City of Collins - (MS)</t>
  </si>
  <si>
    <t>City of Kosciusko - (MS)</t>
  </si>
  <si>
    <t>City of Leland - (MS)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</si>
  <si>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</si>
  <si>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</si>
  <si>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</si>
  <si>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</si>
  <si>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</si>
  <si>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</si>
  <si>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</si>
  <si>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</si>
  <si>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</si>
  <si>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</si>
  <si>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</si>
  <si>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</si>
  <si>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</si>
  <si>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</si>
  <si>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</si>
  <si>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</si>
  <si>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</si>
  <si>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</si>
  <si>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</si>
  <si>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</si>
  <si>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</si>
  <si>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</si>
  <si>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</si>
  <si>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</si>
  <si>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</si>
  <si>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</si>
  <si>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</si>
  <si>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</si>
  <si>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</si>
  <si>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</si>
  <si>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</si>
  <si>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</si>
  <si>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</si>
  <si>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</si>
  <si>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</si>
  <si>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</si>
  <si>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</si>
  <si>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</si>
  <si>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</si>
  <si>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</si>
  <si>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</si>
  <si>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</si>
  <si>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</si>
  <si>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</si>
  <si>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</si>
  <si>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</si>
  <si>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</si>
  <si>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</si>
  <si>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</si>
  <si>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</si>
  <si>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</si>
  <si>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</si>
  <si>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</si>
  <si>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</si>
  <si>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</si>
  <si>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</si>
  <si>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</si>
  <si>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</si>
  <si>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</si>
  <si>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</si>
  <si>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</si>
  <si>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</si>
  <si>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</si>
  <si>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</si>
  <si>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</si>
  <si>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</si>
  <si>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</si>
  <si>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</si>
  <si>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</si>
  <si>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</si>
  <si>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</si>
  <si>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</si>
  <si>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</si>
  <si>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</si>
  <si>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</si>
  <si>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</si>
  <si>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</si>
  <si>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</si>
  <si>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</si>
  <si>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</si>
  <si>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</si>
  <si>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</si>
  <si>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</si>
  <si>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</si>
  <si>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</si>
  <si>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</si>
  <si>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</si>
  <si>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</si>
  <si>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</si>
  <si>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</si>
  <si>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</si>
  <si>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</si>
  <si>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</si>
  <si>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</si>
  <si>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</si>
  <si>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</si>
  <si>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</si>
  <si>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</si>
  <si>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</si>
  <si>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</si>
  <si>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</si>
  <si>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</si>
  <si>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</si>
  <si>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</si>
  <si>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</si>
  <si>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</si>
  <si>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</si>
  <si>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</si>
  <si>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</si>
  <si>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</si>
  <si>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</si>
  <si>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</si>
  <si>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</si>
  <si>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</si>
  <si>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</si>
  <si>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</si>
  <si>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</si>
  <si>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</si>
  <si>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</si>
  <si>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</si>
  <si>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</si>
  <si>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</si>
  <si>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</si>
  <si>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</si>
  <si>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</si>
  <si>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</si>
  <si>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</si>
  <si>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</si>
  <si>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</si>
  <si>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</si>
  <si>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</si>
  <si>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</si>
  <si>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</si>
  <si>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</si>
  <si>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</si>
  <si>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</si>
  <si>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</si>
  <si>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</si>
  <si>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</si>
  <si>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</si>
  <si>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</si>
  <si>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</si>
  <si>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</si>
  <si>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</si>
  <si>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</si>
  <si>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</si>
  <si>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</si>
  <si>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</si>
  <si>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</si>
  <si>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</si>
  <si>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</si>
  <si>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</si>
  <si>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</si>
  <si>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</si>
  <si>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</si>
  <si>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</si>
  <si>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</si>
  <si>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</si>
  <si>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</si>
  <si>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</si>
  <si>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</si>
  <si>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</si>
  <si>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</si>
  <si>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</si>
  <si>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</si>
  <si>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</si>
  <si>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</si>
  <si>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</si>
  <si>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</si>
  <si>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</si>
  <si>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</si>
  <si>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</si>
  <si>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</si>
  <si>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</si>
  <si>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</si>
  <si>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</si>
  <si>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</si>
  <si>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</si>
  <si>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</si>
  <si>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</si>
  <si>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</si>
  <si>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</si>
  <si>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</si>
  <si>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</si>
  <si>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</si>
  <si>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</si>
  <si>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</si>
  <si>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</si>
  <si>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</si>
  <si>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</si>
  <si>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</si>
  <si>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</si>
  <si>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</si>
  <si>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</si>
  <si>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</si>
  <si>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</si>
  <si>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</si>
  <si>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</si>
  <si>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</si>
  <si>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</si>
  <si>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</si>
  <si>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</si>
  <si>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</si>
  <si>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</si>
  <si>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</si>
  <si>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</si>
  <si>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</si>
  <si>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</si>
  <si>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</si>
  <si>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</si>
  <si>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</si>
  <si>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</si>
  <si>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</si>
  <si>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</si>
  <si>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</si>
  <si>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</si>
  <si>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</si>
  <si>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</si>
  <si>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</si>
  <si>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</si>
  <si>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</si>
  <si>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</si>
  <si>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</si>
  <si>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</si>
  <si>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</si>
  <si>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</si>
  <si>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</si>
  <si>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</si>
  <si>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</si>
  <si>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</si>
  <si>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</si>
  <si>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</si>
  <si>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</si>
  <si>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</si>
  <si>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</si>
  <si>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</si>
  <si>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</si>
  <si>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</si>
  <si>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</si>
  <si>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</si>
  <si>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</si>
  <si>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</si>
  <si>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</si>
  <si>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</si>
  <si>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</si>
  <si>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</si>
  <si>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</si>
  <si>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</si>
  <si>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</si>
  <si>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</si>
  <si>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</si>
  <si>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</si>
  <si>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</si>
  <si>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</si>
  <si>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</si>
  <si>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</si>
  <si>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</si>
  <si>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</si>
  <si>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</si>
  <si>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</si>
  <si>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</si>
  <si>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</si>
  <si>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</si>
  <si>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</si>
  <si>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</si>
  <si>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</si>
  <si>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</si>
  <si>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</si>
  <si>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</si>
  <si>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</si>
  <si>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</si>
  <si>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</si>
  <si>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</si>
  <si>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</si>
  <si>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</si>
  <si>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</si>
  <si>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</si>
  <si>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</si>
  <si>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</si>
  <si>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</si>
  <si>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</si>
  <si>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</si>
  <si>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</si>
  <si>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</si>
  <si>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</si>
  <si>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</si>
  <si>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</si>
  <si>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</si>
  <si>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</si>
  <si>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</si>
  <si>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</si>
  <si>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</si>
  <si>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</si>
  <si>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</si>
  <si>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</si>
  <si>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</si>
  <si>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</si>
  <si>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</si>
  <si>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</si>
  <si>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</si>
  <si>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</si>
  <si>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</si>
  <si>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</si>
  <si>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</si>
  <si>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</si>
  <si>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</si>
  <si>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</si>
  <si>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</si>
  <si>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</si>
  <si>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</si>
  <si>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</si>
  <si>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</si>
  <si>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</si>
  <si>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</si>
  <si>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</si>
  <si>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</si>
  <si>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</si>
  <si>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</si>
  <si>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</si>
  <si>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</si>
  <si>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</si>
  <si>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</si>
  <si>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</si>
  <si>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</si>
  <si>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</si>
  <si>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</si>
  <si>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</si>
  <si>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</si>
  <si>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</si>
  <si>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</si>
  <si>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</si>
  <si>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</si>
  <si>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</si>
  <si>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</si>
  <si>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</si>
  <si>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</si>
  <si>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</si>
  <si>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</si>
  <si>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</si>
  <si>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</si>
  <si>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</si>
  <si>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</si>
  <si>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</si>
  <si>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</si>
  <si>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</si>
  <si>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</si>
  <si>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</si>
  <si>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</si>
  <si>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</si>
  <si>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</si>
  <si>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</si>
  <si>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</si>
  <si>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</si>
  <si>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</si>
  <si>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</si>
  <si>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</si>
  <si>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</si>
  <si>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</si>
  <si>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</si>
  <si>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</si>
  <si>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</si>
  <si>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</si>
  <si>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</si>
  <si>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</si>
  <si>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</si>
  <si>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</si>
  <si>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</si>
  <si>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</si>
  <si>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</si>
  <si>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</si>
  <si>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</si>
  <si>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</si>
  <si>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</si>
  <si>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</si>
  <si>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</si>
  <si>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</si>
  <si>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</si>
  <si>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</si>
  <si>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</si>
  <si>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</si>
  <si>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</si>
  <si>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</si>
  <si>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</si>
  <si>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</si>
  <si>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</si>
  <si>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</si>
  <si>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</si>
  <si>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</si>
  <si>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</si>
  <si>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</si>
  <si>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</si>
  <si>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</si>
  <si>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</si>
  <si>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</si>
  <si>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</si>
  <si>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</si>
  <si>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</si>
  <si>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</si>
  <si>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</si>
  <si>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</si>
  <si>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</si>
  <si>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</si>
  <si>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</si>
  <si>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</si>
  <si>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</si>
  <si>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</si>
  <si>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</si>
  <si>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</si>
  <si>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</si>
  <si>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</si>
  <si>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</si>
  <si>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</si>
  <si>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</si>
  <si>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</si>
  <si>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</si>
  <si>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</si>
  <si>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</si>
  <si>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</si>
  <si>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</si>
  <si>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</si>
  <si>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</si>
  <si>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</si>
  <si>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</si>
  <si>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</si>
  <si>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</si>
  <si>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</si>
  <si>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</si>
  <si>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</si>
  <si>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</si>
  <si>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</si>
  <si>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</si>
  <si>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</si>
  <si>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</si>
  <si>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</si>
  <si>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</si>
  <si>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</si>
  <si>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</si>
  <si>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</si>
  <si>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</si>
  <si>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</si>
  <si>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</si>
  <si>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</si>
  <si>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</si>
  <si>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</si>
  <si>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</si>
  <si>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</si>
  <si>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</si>
  <si>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</si>
  <si>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</si>
  <si>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</si>
  <si>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</si>
  <si>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</si>
  <si>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</si>
  <si>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</si>
  <si>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</si>
  <si>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</si>
  <si>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</si>
  <si>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</si>
  <si>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</si>
  <si>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</si>
  <si>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</si>
  <si>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</si>
  <si>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</si>
  <si>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</si>
  <si>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</si>
  <si>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</si>
  <si>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</si>
  <si>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</si>
  <si>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</si>
  <si>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</si>
  <si>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</si>
  <si>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</si>
  <si>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</si>
  <si>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</si>
  <si>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</si>
  <si>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</si>
  <si>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</si>
  <si>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</si>
  <si>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</si>
  <si>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</si>
  <si>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</si>
  <si>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</si>
  <si>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</si>
  <si>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</si>
  <si>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</si>
  <si>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</si>
  <si>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</si>
  <si>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</si>
  <si>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</si>
  <si>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</si>
  <si>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</si>
  <si>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</si>
  <si>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</si>
  <si>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</si>
  <si>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</si>
  <si>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</si>
  <si>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</si>
  <si>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</si>
  <si>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</si>
  <si>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</si>
  <si>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</si>
  <si>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</si>
  <si>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</si>
  <si>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</si>
  <si>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</si>
  <si>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</si>
  <si>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</si>
  <si>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</si>
  <si>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</si>
  <si>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</si>
  <si>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</si>
  <si>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</si>
  <si>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</si>
  <si>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</si>
  <si>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</si>
  <si>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</si>
  <si>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</si>
  <si>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Other Generation from IOUs</t>
  </si>
  <si>
    <t>Source: MN Generation from Nuclear in 2019, per Table 5 of MN State Electricity Profile (EIA)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</si>
  <si>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</si>
  <si>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</si>
  <si>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</si>
  <si>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</si>
  <si>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</si>
  <si>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</si>
  <si>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</si>
  <si>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</si>
  <si>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2019 (start year) Sales (MWh)</t>
  </si>
  <si>
    <t>2019 Net Summer Capacity</t>
  </si>
  <si>
    <t>Source: TX Net Summer Capacity, per Table 1 of the TX State Electricity Profile (EIA)</t>
  </si>
  <si>
    <t>2020 (data vintage 2018)</t>
  </si>
  <si>
    <t>(updated 3/9/21)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</si>
  <si>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</si>
  <si>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</si>
  <si>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</si>
  <si>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</si>
  <si>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</si>
  <si>
    <t>Unit: dimensionless</t>
  </si>
  <si>
    <t>Year2020</t>
  </si>
  <si>
    <t>Year2021</t>
  </si>
  <si>
    <t>Year2022</t>
  </si>
  <si>
    <t>Year2023</t>
  </si>
  <si>
    <t>Year2024</t>
  </si>
  <si>
    <t>Year2025</t>
  </si>
  <si>
    <t>Year2026</t>
  </si>
  <si>
    <t>Year2027</t>
  </si>
  <si>
    <t>Year2028</t>
  </si>
  <si>
    <t>Year2029</t>
  </si>
  <si>
    <t>Year2030</t>
  </si>
  <si>
    <t>Year2031</t>
  </si>
  <si>
    <t>Year2032</t>
  </si>
  <si>
    <t>Year2033</t>
  </si>
  <si>
    <t>Year2034</t>
  </si>
  <si>
    <t>Year2035</t>
  </si>
  <si>
    <t>Year2036</t>
  </si>
  <si>
    <t>Year2037</t>
  </si>
  <si>
    <t>Year2038</t>
  </si>
  <si>
    <t>Year2039</t>
  </si>
  <si>
    <t>Year2040</t>
  </si>
  <si>
    <t>Year2041</t>
  </si>
  <si>
    <t>Year2042</t>
  </si>
  <si>
    <t>Year2043</t>
  </si>
  <si>
    <t>Year2044</t>
  </si>
  <si>
    <t>Year2045</t>
  </si>
  <si>
    <t>Year2046</t>
  </si>
  <si>
    <t>Year2047</t>
  </si>
  <si>
    <t>Year2048</t>
  </si>
  <si>
    <t>Year2049</t>
  </si>
  <si>
    <t>Year2050</t>
  </si>
  <si>
    <t>Year2051</t>
  </si>
  <si>
    <t>Year2052</t>
  </si>
  <si>
    <t>Year2053</t>
  </si>
  <si>
    <t>Year2054</t>
  </si>
  <si>
    <t>Year2055</t>
  </si>
  <si>
    <t>Year2056</t>
  </si>
  <si>
    <t>Year2057</t>
  </si>
  <si>
    <t>Year2058</t>
  </si>
  <si>
    <t>Year2059</t>
  </si>
  <si>
    <t>Year2060</t>
  </si>
  <si>
    <t>Year2061</t>
  </si>
  <si>
    <t>Year2062</t>
  </si>
  <si>
    <t>Year2063</t>
  </si>
  <si>
    <t>Year2064</t>
  </si>
  <si>
    <t>Year2065</t>
  </si>
  <si>
    <t>Year2066</t>
  </si>
  <si>
    <t>Year2067</t>
  </si>
  <si>
    <t>Year2068</t>
  </si>
  <si>
    <t>Year2069</t>
  </si>
  <si>
    <t>Year2070</t>
  </si>
  <si>
    <t>Year2071</t>
  </si>
  <si>
    <t>Year2072</t>
  </si>
  <si>
    <t>Year2073</t>
  </si>
  <si>
    <t>Year2074</t>
  </si>
  <si>
    <t>Year2075</t>
  </si>
  <si>
    <t>Year2076</t>
  </si>
  <si>
    <t>Year2077</t>
  </si>
  <si>
    <t>Year2078</t>
  </si>
  <si>
    <t>Year2079</t>
  </si>
  <si>
    <t>Year2080</t>
  </si>
  <si>
    <t>Year2081</t>
  </si>
  <si>
    <t>Year2082</t>
  </si>
  <si>
    <t>Year2083</t>
  </si>
  <si>
    <t>Year2084</t>
  </si>
  <si>
    <t>Year2085</t>
  </si>
  <si>
    <t>Year2086</t>
  </si>
  <si>
    <t>Year2087</t>
  </si>
  <si>
    <t>Year2088</t>
  </si>
  <si>
    <t>Year2089</t>
  </si>
  <si>
    <t>Year2090</t>
  </si>
  <si>
    <t>Year2091</t>
  </si>
  <si>
    <t>Year2092</t>
  </si>
  <si>
    <t>Year2093</t>
  </si>
  <si>
    <t>Year2094</t>
  </si>
  <si>
    <t>Year2095</t>
  </si>
  <si>
    <t>Year2096</t>
  </si>
  <si>
    <t>Year2097</t>
  </si>
  <si>
    <t>Year2098</t>
  </si>
  <si>
    <t>Year2099</t>
  </si>
  <si>
    <t>Year2100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</si>
</sst>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0.0000"/>
    <numFmt numFmtId="166" formatCode="#,##0.0"/>
    <numFmt numFmtId="167" formatCode="_(* #,##0_);_(* \(#,##0\);_(* &quot;-&quot;??_);_(@_)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  <xf numFmtId="43" fontId="3" fillId="0" borderId="0" applyFont="0" applyFill="0" applyBorder="0" applyAlignment="0" applyProtection="0"/>
  </cellStyleXfs>
  <cellXfs count="73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167" fontId="0" fillId="0" borderId="0" xfId="11" applyNumberFormat="1" applyFont="1"/>
    <xf numFmtId="0" fontId="0" fillId="0" borderId="0" xfId="0" applyFill="1"/>
    <xf numFmtId="167" fontId="0" fillId="0" borderId="0" xfId="11" applyNumberFormat="1" applyFont="1" applyAlignment="1">
      <alignment horizontal="right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  <xf numFmtId="0" fontId="14" fillId="0" borderId="0" xfId="0" applyFont="1"/>
    <xf numFmtId="0" fontId="0" fillId="0" borderId="0" xfId="0" applyAlignment="1">
      <alignment horizontal="right"/>
    </xf>
    <xf numFmtId="165" fontId="0" fillId="0" borderId="0" xfId="0" applyNumberFormat="1"/>
  </cellXfs>
  <cellStyles count="12">
    <cellStyle name="Body: normal cell" xfId="6" xr:uid="{00000000-0005-0000-0000-00002F000000}"/>
    <cellStyle name="Comma" xfId="11" builtinId="3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5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workbookViewId="0">
      <selection activeCell="A5" sqref="A5"/>
    </sheetView>
  </sheetViews>
  <sheetFormatPr baseColWidth="10" defaultColWidth="8.83203125" defaultRowHeight="15"/>
  <cols>
    <col min="1" max="1" width="16" style="15" customWidth="1"/>
    <col min="2" max="2" width="122.5" style="15" customWidth="1"/>
  </cols>
  <sheetData>
    <row r="1" spans="1:7">
      <c r="A1" s="1" t="s">
        <v>0</v>
      </c>
      <c r="B1" t="s">
        <v>25</v>
      </c>
      <c r="C1" s="68">
        <v>44532</v>
      </c>
      <c r="F1" s="19" t="s">
        <v>2</v>
      </c>
      <c r="G1" s="19" t="s">
        <v>2</v>
      </c>
    </row>
    <row r="2" spans="1:7">
      <c r="B2" t="str">
        <f>LOOKUP(B1,F2:G51,G2:G51)</f>
        <v>FL</v>
      </c>
      <c r="F2" s="20" t="s">
        <v>3</v>
      </c>
      <c r="G2" s="20" t="s">
        <v>4</v>
      </c>
    </row>
    <row r="3" spans="1:7">
      <c r="A3" s="1" t="s">
        <v>5</v>
      </c>
      <c r="B3" s="3" t="s">
        <v>6</v>
      </c>
      <c r="F3" s="20" t="s">
        <v>7</v>
      </c>
      <c r="G3" s="20" t="s">
        <v>8</v>
      </c>
    </row>
    <row r="4" spans="1:7">
      <c r="A4" s="61" t="s">
        <v>3276</v>
      </c>
      <c r="B4" t="s">
        <v>9</v>
      </c>
      <c r="F4" s="20" t="s">
        <v>10</v>
      </c>
      <c r="G4" s="20" t="s">
        <v>11</v>
      </c>
    </row>
    <row r="5" spans="1:7">
      <c r="B5" s="13">
        <v>2021</v>
      </c>
      <c r="F5" s="20" t="s">
        <v>12</v>
      </c>
      <c r="G5" s="20" t="s">
        <v>13</v>
      </c>
    </row>
    <row r="6" spans="1:7">
      <c r="B6" t="s">
        <v>14</v>
      </c>
      <c r="F6" s="20" t="s">
        <v>15</v>
      </c>
      <c r="G6" s="20" t="s">
        <v>16</v>
      </c>
    </row>
    <row r="7" spans="1:7">
      <c r="B7" s="17" t="s">
        <v>17</v>
      </c>
      <c r="F7" s="20" t="s">
        <v>18</v>
      </c>
      <c r="G7" s="20" t="s">
        <v>19</v>
      </c>
    </row>
    <row r="8" spans="1:7">
      <c r="F8" s="20" t="s">
        <v>20</v>
      </c>
      <c r="G8" s="20" t="s">
        <v>21</v>
      </c>
    </row>
    <row r="9" spans="1:7">
      <c r="B9" t="s">
        <v>22</v>
      </c>
      <c r="F9" s="20" t="s">
        <v>23</v>
      </c>
      <c r="G9" s="20" t="s">
        <v>24</v>
      </c>
    </row>
    <row r="10" spans="1:7">
      <c r="B10" s="13">
        <v>2021</v>
      </c>
      <c r="F10" s="20" t="s">
        <v>25</v>
      </c>
      <c r="G10" s="20" t="s">
        <v>26</v>
      </c>
    </row>
    <row r="11" spans="1:7">
      <c r="B11" s="13" t="s">
        <v>27</v>
      </c>
      <c r="F11" s="20" t="s">
        <v>28</v>
      </c>
      <c r="G11" s="20" t="s">
        <v>29</v>
      </c>
    </row>
    <row r="12" spans="1:7">
      <c r="B12" t="s">
        <v>2136</v>
      </c>
      <c r="F12" s="20" t="s">
        <v>30</v>
      </c>
      <c r="G12" s="20" t="s">
        <v>31</v>
      </c>
    </row>
    <row r="13" spans="1:7">
      <c r="F13" s="20" t="s">
        <v>32</v>
      </c>
      <c r="G13" s="20" t="s">
        <v>33</v>
      </c>
    </row>
    <row r="14" spans="1:7">
      <c r="B14" s="3" t="s">
        <v>34</v>
      </c>
      <c r="F14" s="20" t="s">
        <v>35</v>
      </c>
      <c r="G14" s="20" t="s">
        <v>36</v>
      </c>
    </row>
    <row r="15" spans="1:7">
      <c r="B15" t="s">
        <v>37</v>
      </c>
      <c r="F15" s="20" t="s">
        <v>38</v>
      </c>
      <c r="G15" s="20" t="s">
        <v>39</v>
      </c>
    </row>
    <row r="16" spans="1:7">
      <c r="B16" s="13">
        <v>2019</v>
      </c>
      <c r="F16" s="20" t="s">
        <v>40</v>
      </c>
      <c r="G16" s="20" t="s">
        <v>41</v>
      </c>
    </row>
    <row r="17" spans="2:7">
      <c r="B17" t="s">
        <v>42</v>
      </c>
      <c r="F17" s="20" t="s">
        <v>43</v>
      </c>
      <c r="G17" s="20" t="s">
        <v>44</v>
      </c>
    </row>
    <row r="18" spans="2:7">
      <c r="B18" s="17" t="s">
        <v>45</v>
      </c>
      <c r="F18" s="20" t="s">
        <v>46</v>
      </c>
      <c r="G18" s="20" t="s">
        <v>47</v>
      </c>
    </row>
    <row r="19" spans="2:7">
      <c r="B19" t="s">
        <v>48</v>
      </c>
      <c r="F19" s="20" t="s">
        <v>49</v>
      </c>
      <c r="G19" s="20" t="s">
        <v>50</v>
      </c>
    </row>
    <row r="20" spans="2:7">
      <c r="F20" s="20" t="s">
        <v>51</v>
      </c>
      <c r="G20" s="20" t="s">
        <v>52</v>
      </c>
    </row>
    <row r="21" spans="2:7">
      <c r="B21" s="3" t="s">
        <v>3264</v>
      </c>
      <c r="F21" s="20" t="s">
        <v>53</v>
      </c>
      <c r="G21" s="20" t="s">
        <v>54</v>
      </c>
    </row>
    <row r="22" spans="2:7">
      <c r="B22" t="s">
        <v>37</v>
      </c>
      <c r="F22" s="20" t="s">
        <v>55</v>
      </c>
      <c r="G22" s="20" t="s">
        <v>56</v>
      </c>
    </row>
    <row r="23" spans="2:7">
      <c r="B23" s="13">
        <v>2019</v>
      </c>
      <c r="F23" s="20" t="s">
        <v>57</v>
      </c>
      <c r="G23" s="20" t="s">
        <v>58</v>
      </c>
    </row>
    <row r="24" spans="2:7">
      <c r="B24" t="s">
        <v>59</v>
      </c>
      <c r="F24" s="20" t="s">
        <v>1</v>
      </c>
      <c r="G24" s="20" t="s">
        <v>60</v>
      </c>
    </row>
    <row r="25" spans="2:7">
      <c r="B25" s="17" t="s">
        <v>3265</v>
      </c>
      <c r="F25" s="20" t="s">
        <v>61</v>
      </c>
      <c r="G25" s="20" t="s">
        <v>62</v>
      </c>
    </row>
    <row r="26" spans="2:7">
      <c r="F26" s="20" t="s">
        <v>63</v>
      </c>
      <c r="G26" s="20" t="s">
        <v>64</v>
      </c>
    </row>
    <row r="27" spans="2:7">
      <c r="B27" s="3" t="s">
        <v>65</v>
      </c>
      <c r="F27" s="20" t="s">
        <v>66</v>
      </c>
      <c r="G27" s="20" t="s">
        <v>67</v>
      </c>
    </row>
    <row r="28" spans="2:7">
      <c r="B28" t="s">
        <v>37</v>
      </c>
      <c r="F28" s="20" t="s">
        <v>68</v>
      </c>
      <c r="G28" s="20" t="s">
        <v>69</v>
      </c>
    </row>
    <row r="29" spans="2:7">
      <c r="B29" s="13" t="s">
        <v>3275</v>
      </c>
      <c r="F29" s="20" t="s">
        <v>70</v>
      </c>
      <c r="G29" s="20" t="s">
        <v>71</v>
      </c>
    </row>
    <row r="30" spans="2:7">
      <c r="B30" t="s">
        <v>72</v>
      </c>
      <c r="F30" s="20" t="s">
        <v>73</v>
      </c>
      <c r="G30" s="20" t="s">
        <v>74</v>
      </c>
    </row>
    <row r="31" spans="2:7">
      <c r="B31" t="s">
        <v>75</v>
      </c>
      <c r="F31" s="20" t="s">
        <v>76</v>
      </c>
      <c r="G31" s="20" t="s">
        <v>77</v>
      </c>
    </row>
    <row r="32" spans="2:7">
      <c r="B32" s="17" t="s">
        <v>78</v>
      </c>
      <c r="F32" s="20" t="s">
        <v>79</v>
      </c>
      <c r="G32" s="20" t="s">
        <v>80</v>
      </c>
    </row>
    <row r="33" spans="1:7">
      <c r="F33" s="20" t="s">
        <v>81</v>
      </c>
      <c r="G33" s="20" t="s">
        <v>82</v>
      </c>
    </row>
    <row r="34" spans="1:7">
      <c r="A34" s="1" t="s">
        <v>83</v>
      </c>
      <c r="F34" s="20" t="s">
        <v>84</v>
      </c>
      <c r="G34" s="20" t="s">
        <v>85</v>
      </c>
    </row>
    <row r="35" spans="1:7">
      <c r="A35" t="s">
        <v>86</v>
      </c>
      <c r="F35" s="20" t="s">
        <v>87</v>
      </c>
      <c r="G35" s="20" t="s">
        <v>88</v>
      </c>
    </row>
    <row r="36" spans="1:7">
      <c r="A36" t="s">
        <v>89</v>
      </c>
      <c r="F36" s="20" t="s">
        <v>90</v>
      </c>
      <c r="G36" s="20" t="s">
        <v>91</v>
      </c>
    </row>
    <row r="37" spans="1:7">
      <c r="A37" t="s">
        <v>92</v>
      </c>
      <c r="F37" s="20" t="s">
        <v>93</v>
      </c>
      <c r="G37" s="20" t="s">
        <v>94</v>
      </c>
    </row>
    <row r="38" spans="1:7">
      <c r="F38" s="20" t="s">
        <v>95</v>
      </c>
      <c r="G38" s="20" t="s">
        <v>96</v>
      </c>
    </row>
    <row r="39" spans="1:7">
      <c r="A39" t="s">
        <v>97</v>
      </c>
      <c r="F39" s="20" t="s">
        <v>98</v>
      </c>
      <c r="G39" s="20" t="s">
        <v>99</v>
      </c>
    </row>
    <row r="40" spans="1:7">
      <c r="A40" t="s">
        <v>100</v>
      </c>
      <c r="F40" s="20" t="s">
        <v>101</v>
      </c>
      <c r="G40" s="20" t="s">
        <v>102</v>
      </c>
    </row>
    <row r="41" spans="1:7">
      <c r="F41" s="20" t="s">
        <v>103</v>
      </c>
      <c r="G41" s="20" t="s">
        <v>104</v>
      </c>
    </row>
    <row r="42" spans="1:7">
      <c r="A42" t="s">
        <v>105</v>
      </c>
      <c r="F42" s="20" t="s">
        <v>106</v>
      </c>
      <c r="G42" s="20" t="s">
        <v>107</v>
      </c>
    </row>
    <row r="43" spans="1:7">
      <c r="A43" t="s">
        <v>108</v>
      </c>
      <c r="F43" s="20" t="s">
        <v>109</v>
      </c>
      <c r="G43" s="20" t="s">
        <v>110</v>
      </c>
    </row>
    <row r="44" spans="1:7">
      <c r="A44" t="s">
        <v>111</v>
      </c>
      <c r="F44" s="20" t="s">
        <v>112</v>
      </c>
      <c r="G44" s="20" t="s">
        <v>113</v>
      </c>
    </row>
    <row r="45" spans="1:7">
      <c r="A45" t="s">
        <v>114</v>
      </c>
      <c r="F45" s="20" t="s">
        <v>115</v>
      </c>
      <c r="G45" s="20" t="s">
        <v>116</v>
      </c>
    </row>
    <row r="46" spans="1:7">
      <c r="A46" t="s">
        <v>117</v>
      </c>
      <c r="F46" s="20" t="s">
        <v>118</v>
      </c>
      <c r="G46" s="20" t="s">
        <v>119</v>
      </c>
    </row>
    <row r="47" spans="1:7">
      <c r="F47" s="20" t="s">
        <v>120</v>
      </c>
      <c r="G47" s="20" t="s">
        <v>121</v>
      </c>
    </row>
    <row r="48" spans="1:7">
      <c r="A48" t="s">
        <v>122</v>
      </c>
      <c r="F48" s="20" t="s">
        <v>123</v>
      </c>
      <c r="G48" s="20" t="s">
        <v>124</v>
      </c>
    </row>
    <row r="49" spans="1:7">
      <c r="A49" t="s">
        <v>125</v>
      </c>
      <c r="F49" s="20" t="s">
        <v>126</v>
      </c>
      <c r="G49" s="20" t="s">
        <v>127</v>
      </c>
    </row>
    <row r="50" spans="1:7">
      <c r="F50" s="20" t="s">
        <v>128</v>
      </c>
      <c r="G50" s="20" t="s">
        <v>129</v>
      </c>
    </row>
    <row r="51" spans="1:7">
      <c r="A51" s="9" t="s">
        <v>130</v>
      </c>
      <c r="B51" t="s">
        <v>131</v>
      </c>
      <c r="F51" s="20" t="s">
        <v>132</v>
      </c>
      <c r="G51" s="20" t="s">
        <v>133</v>
      </c>
    </row>
    <row r="52" spans="1:7">
      <c r="A52" s="11" t="s">
        <v>134</v>
      </c>
      <c r="B52" t="s">
        <v>135</v>
      </c>
    </row>
    <row r="53" spans="1:7">
      <c r="B53" t="s">
        <v>136</v>
      </c>
    </row>
    <row r="55" spans="1:7">
      <c r="A55" s="3" t="s">
        <v>137</v>
      </c>
      <c r="B55" s="8"/>
    </row>
    <row r="56" spans="1:7" ht="16" customHeight="1">
      <c r="A56" s="1" t="s">
        <v>18</v>
      </c>
      <c r="B56" s="12" t="s">
        <v>138</v>
      </c>
    </row>
    <row r="57" spans="1:7" ht="16" customHeight="1">
      <c r="A57" s="1" t="s">
        <v>51</v>
      </c>
      <c r="B57" s="12" t="s">
        <v>2139</v>
      </c>
    </row>
    <row r="58" spans="1:7" ht="16" customHeight="1">
      <c r="A58" s="1" t="s">
        <v>53</v>
      </c>
      <c r="B58" s="12" t="s">
        <v>139</v>
      </c>
    </row>
    <row r="59" spans="1:7" ht="32" customHeight="1">
      <c r="A59" s="1" t="s">
        <v>55</v>
      </c>
      <c r="B59" s="12" t="s">
        <v>140</v>
      </c>
    </row>
    <row r="60" spans="1:7" ht="48" customHeight="1">
      <c r="A60" s="1" t="s">
        <v>57</v>
      </c>
      <c r="B60" s="12" t="s">
        <v>141</v>
      </c>
    </row>
    <row r="61" spans="1:7" ht="32" customHeight="1">
      <c r="A61" s="1" t="s">
        <v>1</v>
      </c>
      <c r="B61" s="12" t="s">
        <v>142</v>
      </c>
    </row>
    <row r="62" spans="1:7" ht="32" customHeight="1">
      <c r="A62" s="1" t="s">
        <v>70</v>
      </c>
      <c r="B62" s="12" t="s">
        <v>143</v>
      </c>
    </row>
    <row r="63" spans="1:7" ht="16" customHeight="1">
      <c r="A63" s="1" t="s">
        <v>73</v>
      </c>
      <c r="B63" s="12" t="s">
        <v>144</v>
      </c>
    </row>
    <row r="64" spans="1:7" ht="16" customHeight="1">
      <c r="A64" s="1" t="s">
        <v>90</v>
      </c>
      <c r="B64" s="12" t="s">
        <v>145</v>
      </c>
    </row>
    <row r="65" spans="1:2" ht="16" customHeight="1">
      <c r="A65" s="1" t="s">
        <v>112</v>
      </c>
      <c r="B65" s="12" t="s">
        <v>146</v>
      </c>
    </row>
    <row r="66" spans="1:2" ht="16" customHeight="1">
      <c r="A66" s="1" t="s">
        <v>118</v>
      </c>
      <c r="B66" s="12" t="s">
        <v>147</v>
      </c>
    </row>
    <row r="67" spans="1:2" ht="16" customHeight="1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topLeftCell="A23" zoomScale="60" zoomScaleNormal="60" workbookViewId="0">
      <selection activeCell="G30" sqref="G30"/>
    </sheetView>
  </sheetViews>
  <sheetFormatPr baseColWidth="10" defaultColWidth="0" defaultRowHeight="15" zeroHeight="1"/>
  <cols>
    <col min="1" max="1" width="16.5" style="15" customWidth="1"/>
    <col min="2" max="2" width="7.83203125" style="15" customWidth="1"/>
    <col min="3" max="3" width="69.5" style="14" customWidth="1"/>
    <col min="4" max="4" width="10.5" style="14" customWidth="1"/>
    <col min="5" max="5" width="10.1640625" style="14" customWidth="1"/>
    <col min="6" max="6" width="19.5" style="13" customWidth="1"/>
    <col min="7" max="12" width="10" style="15" customWidth="1"/>
    <col min="13" max="22" width="11.5" style="15" bestFit="1" customWidth="1"/>
    <col min="23" max="23" width="10" style="15" customWidth="1"/>
    <col min="24" max="24" width="19.5" style="15" bestFit="1" customWidth="1"/>
    <col min="25" max="33" width="11.5" style="15" bestFit="1" customWidth="1"/>
    <col min="34" max="34" width="18.83203125" style="15" bestFit="1" customWidth="1"/>
    <col min="35" max="42" width="17.5" style="15" bestFit="1" customWidth="1"/>
    <col min="43" max="43" width="11.5" style="15" bestFit="1" customWidth="1"/>
    <col min="44" max="45" width="8.83203125" customWidth="1"/>
    <col min="46" max="16384" width="8.83203125" hidden="1"/>
  </cols>
  <sheetData>
    <row r="1" spans="1:43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3272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>
      <c r="A3" s="57" t="s">
        <v>154</v>
      </c>
      <c r="B3" s="24" t="s">
        <v>4</v>
      </c>
      <c r="C3" s="25"/>
      <c r="D3" s="25"/>
      <c r="E3" s="25"/>
      <c r="F3" s="26">
        <f>SUMIFS('EIA 2019 ESRAP Table 10'!E:E,'EIA 2019 ESRAP Table 10'!B:B,B3)</f>
        <v>88076945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>
      <c r="A4" s="57" t="s">
        <v>155</v>
      </c>
      <c r="B4" s="24" t="s">
        <v>8</v>
      </c>
      <c r="C4" s="25"/>
      <c r="D4" s="25"/>
      <c r="E4" s="25"/>
      <c r="F4" s="26">
        <f>SUMIFS('EIA 2019 ESRAP Table 10'!E:E,'EIA 2019 ESRAP Table 10'!B:B,B4)</f>
        <v>5818805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>
      <c r="A5" s="57" t="s">
        <v>156</v>
      </c>
      <c r="B5" s="24" t="s">
        <v>11</v>
      </c>
      <c r="C5" s="29" t="s">
        <v>157</v>
      </c>
      <c r="D5" s="25"/>
      <c r="E5" s="25"/>
      <c r="F5" s="26">
        <f>SUMIFS('EIA 2019 ESRAP Table 10'!E:E,'EIA 2019 ESRAP Table 10'!B:B,B5)</f>
        <v>77845738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>
      <c r="A6" s="57" t="s">
        <v>158</v>
      </c>
      <c r="B6" s="24" t="s">
        <v>13</v>
      </c>
      <c r="C6" s="25"/>
      <c r="D6" s="25"/>
      <c r="E6" s="25"/>
      <c r="F6" s="26">
        <f>SUMIFS('EIA 2019 ESRAP Table 10'!E:E,'EIA 2019 ESRAP Table 10'!B:B,B6)</f>
        <v>48070234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>
      <c r="A7" s="57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2019 ESRAP Table 10'!E:E,'EIA 2019 ESRAP Table 10'!B:B,B7)</f>
        <v>181470082</v>
      </c>
      <c r="G7" s="32">
        <f>(0.25-0.2)/3+0.2</f>
        <v>0.21666666666666667</v>
      </c>
      <c r="H7" s="31">
        <f>$G7+($I7-$G7)*(H$2-$G$2)/($I$2-$G$2)</f>
        <v>0.21488853743028194</v>
      </c>
      <c r="I7" s="30">
        <f>25%*SUM('Extra State Data'!B66:B67)/'Extra State Data'!B68</f>
        <v>0.21311040819389721</v>
      </c>
      <c r="J7" s="31">
        <f>$I7+($M7-$I7)*(J$2-$I$2)/($M$2-$I$2)</f>
        <v>0.23015924084940897</v>
      </c>
      <c r="K7" s="31">
        <f>$I7+($M7-$I7)*(K$2-$I$2)/($M$2-$I$2)</f>
        <v>0.24720807350492077</v>
      </c>
      <c r="L7" s="31">
        <f>$I7+($M7-$I7)*(L$2-$I$2)/($M$2-$I$2)</f>
        <v>0.26425690616043257</v>
      </c>
      <c r="M7" s="33">
        <f>33%*SUM('Extra State Data'!B66:B67)/'Extra State Data'!B68</f>
        <v>0.28130573881594434</v>
      </c>
      <c r="N7" s="31">
        <f>$M7+($Q7-$M7)*(N$2-$M$2)/($Q$2-$M$2)</f>
        <v>0.30474788371727302</v>
      </c>
      <c r="O7" s="31">
        <f>$M7+($Q7-$M7)*(O$2-$M$2)/($Q$2-$M$2)</f>
        <v>0.32819002861860175</v>
      </c>
      <c r="P7" s="31">
        <f>$M7+($Q7-$M7)*(P$2-$M$2)/($Q$2-$M$2)</f>
        <v>0.35163217351993048</v>
      </c>
      <c r="Q7" s="33">
        <f>44%*SUM('Extra State Data'!B66:B67)/'Extra State Data'!B68</f>
        <v>0.37507431842125916</v>
      </c>
      <c r="R7" s="31">
        <f>$Q7+($T7-$Q7)*(R$2-$Q$2)/($T$2-$Q$2)</f>
        <v>0.39780609529527483</v>
      </c>
      <c r="S7" s="31">
        <f>$Q7+($T7-$Q7)*(S$2-$Q$2)/($T$2-$Q$2)</f>
        <v>0.42053787216929056</v>
      </c>
      <c r="T7" s="33">
        <f>52%*SUM('Extra State Data'!B66:B67)/'Extra State Data'!B68</f>
        <v>0.44326964904330624</v>
      </c>
      <c r="U7" s="31">
        <f>$T7+($W7-$T7)*(U$2-$T$2)/($W$2-$T$2)</f>
        <v>0.46600142591732191</v>
      </c>
      <c r="V7" s="31">
        <f>$T7+($W7-$T7)*(V$2-$T$2)/($W$2-$T$2)</f>
        <v>0.48873320279133764</v>
      </c>
      <c r="W7" s="33">
        <f>60%*SUM('Extra State Data'!B66:B67)/'Extra State Data'!B68</f>
        <v>0.51146497966535331</v>
      </c>
      <c r="X7" s="28">
        <f t="shared" ref="X7:AK7" si="1">($AL$7-$W$7)/COUNT($X$2:$AL$2)+W7</f>
        <v>0.53419675653936904</v>
      </c>
      <c r="Y7" s="28">
        <f t="shared" si="1"/>
        <v>0.55692853341338477</v>
      </c>
      <c r="Z7" s="28">
        <f t="shared" si="1"/>
        <v>0.5796603102874005</v>
      </c>
      <c r="AA7" s="28">
        <f t="shared" si="1"/>
        <v>0.60239208716141623</v>
      </c>
      <c r="AB7" s="28">
        <f t="shared" si="1"/>
        <v>0.62512386403543196</v>
      </c>
      <c r="AC7" s="28">
        <f t="shared" si="1"/>
        <v>0.64785564090944769</v>
      </c>
      <c r="AD7" s="28">
        <f t="shared" si="1"/>
        <v>0.67058741778346342</v>
      </c>
      <c r="AE7" s="28">
        <f t="shared" si="1"/>
        <v>0.69331919465747915</v>
      </c>
      <c r="AF7" s="28">
        <f t="shared" si="1"/>
        <v>0.71605097153149488</v>
      </c>
      <c r="AG7" s="28">
        <f t="shared" si="1"/>
        <v>0.73878274840551061</v>
      </c>
      <c r="AH7" s="28">
        <f t="shared" si="1"/>
        <v>0.76151452527952634</v>
      </c>
      <c r="AI7" s="28">
        <f t="shared" si="1"/>
        <v>0.78424630215354207</v>
      </c>
      <c r="AJ7" s="28">
        <f t="shared" si="1"/>
        <v>0.8069780790275578</v>
      </c>
      <c r="AK7" s="28">
        <f t="shared" si="1"/>
        <v>0.82970985590157353</v>
      </c>
      <c r="AL7" s="33">
        <f>100%*SUM('Extra State Data'!B66:B67)/'Extra State Data'!B68</f>
        <v>0.85244163277558882</v>
      </c>
      <c r="AM7" s="28">
        <f>AL7</f>
        <v>0.85244163277558882</v>
      </c>
      <c r="AN7" s="28">
        <f>AM7</f>
        <v>0.85244163277558882</v>
      </c>
      <c r="AO7" s="28">
        <f>AN7</f>
        <v>0.85244163277558882</v>
      </c>
      <c r="AP7" s="28">
        <f>AO7</f>
        <v>0.85244163277558882</v>
      </c>
      <c r="AQ7" s="28">
        <f>AP7</f>
        <v>0.85244163277558882</v>
      </c>
    </row>
    <row r="8" spans="1:43" ht="80" customHeight="1">
      <c r="A8" s="57" t="s">
        <v>163</v>
      </c>
      <c r="B8" s="24" t="s">
        <v>19</v>
      </c>
      <c r="C8" s="25" t="s">
        <v>164</v>
      </c>
      <c r="D8" s="25"/>
      <c r="E8" s="25"/>
      <c r="F8" s="26">
        <f>SUMIFS('EIA 2019 ESRAP Table 10'!E:E,'EIA 2019 ESRAP Table 10'!B:B,B8)</f>
        <v>56450435</v>
      </c>
      <c r="G8" s="34">
        <f>(0.12*'Extra State Data'!B18+0.03*SUM('Extra State Data'!B19:B20))/SUM('Extra State Data'!B18:B20)</f>
        <v>7.9816285926105957E-2</v>
      </c>
      <c r="H8" s="32">
        <f>(0.2*'Extra State Data'!B18+0.06*SUM('Extra State Data'!B19:B20))/SUM('Extra State Data'!B18:B20)</f>
        <v>0.13749200032949815</v>
      </c>
      <c r="I8" s="31">
        <f>$H8+($M8-$H8)*(I$2-$H$2)/($M$2-$H$2)</f>
        <v>0.15659902890563385</v>
      </c>
      <c r="J8" s="31">
        <f>$H8+($M8-$H8)*(J$2-$H$2)/($M$2-$H$2)</f>
        <v>0.17570605748176951</v>
      </c>
      <c r="K8" s="31">
        <f>$H8+($M8-$H8)*(K$2-$H$2)/($M$2-$H$2)</f>
        <v>0.1948130860579052</v>
      </c>
      <c r="L8" s="31">
        <f>$H8+($M8-$H8)*(L$2-$H$2)/($M$2-$H$2)</f>
        <v>0.21392011463404087</v>
      </c>
      <c r="M8" s="35">
        <f>(0.3*'Extra State Data'!B18+0.15*SUM('Extra State Data'!B19:B20))/SUM('Extra State Data'!B18:B20)</f>
        <v>0.23302714321017656</v>
      </c>
      <c r="N8" s="28">
        <f t="shared" ref="N8:AP8" si="2">($AQ$8-$M$8)/COUNT($N$2:$AQ$2)+M8</f>
        <v>0.24247635554366181</v>
      </c>
      <c r="O8" s="28">
        <f t="shared" si="2"/>
        <v>0.25192556787714709</v>
      </c>
      <c r="P8" s="28">
        <f t="shared" si="2"/>
        <v>0.26137478021063237</v>
      </c>
      <c r="Q8" s="28">
        <f t="shared" si="2"/>
        <v>0.27082399254411765</v>
      </c>
      <c r="R8" s="28">
        <f t="shared" si="2"/>
        <v>0.28027320487760293</v>
      </c>
      <c r="S8" s="28">
        <f t="shared" si="2"/>
        <v>0.28972241721108821</v>
      </c>
      <c r="T8" s="28">
        <f t="shared" si="2"/>
        <v>0.29917162954457349</v>
      </c>
      <c r="U8" s="28">
        <f t="shared" si="2"/>
        <v>0.30862084187805877</v>
      </c>
      <c r="V8" s="28">
        <f t="shared" si="2"/>
        <v>0.31807005421154405</v>
      </c>
      <c r="W8" s="28">
        <f t="shared" si="2"/>
        <v>0.32751926654502933</v>
      </c>
      <c r="X8" s="28">
        <f t="shared" si="2"/>
        <v>0.33696847887851461</v>
      </c>
      <c r="Y8" s="28">
        <f t="shared" si="2"/>
        <v>0.34641769121199989</v>
      </c>
      <c r="Z8" s="28">
        <f t="shared" si="2"/>
        <v>0.35586690354548517</v>
      </c>
      <c r="AA8" s="28">
        <f t="shared" si="2"/>
        <v>0.36531611587897045</v>
      </c>
      <c r="AB8" s="28">
        <f t="shared" si="2"/>
        <v>0.37476532821245573</v>
      </c>
      <c r="AC8" s="28">
        <f t="shared" si="2"/>
        <v>0.38421454054594101</v>
      </c>
      <c r="AD8" s="28">
        <f t="shared" si="2"/>
        <v>0.39366375287942629</v>
      </c>
      <c r="AE8" s="28">
        <f t="shared" si="2"/>
        <v>0.40311296521291157</v>
      </c>
      <c r="AF8" s="28">
        <f t="shared" si="2"/>
        <v>0.41256217754639685</v>
      </c>
      <c r="AG8" s="28">
        <f t="shared" si="2"/>
        <v>0.42201138987988213</v>
      </c>
      <c r="AH8" s="28">
        <f t="shared" si="2"/>
        <v>0.43146060221336741</v>
      </c>
      <c r="AI8" s="28">
        <f t="shared" si="2"/>
        <v>0.44090981454685269</v>
      </c>
      <c r="AJ8" s="28">
        <f t="shared" si="2"/>
        <v>0.45035902688033796</v>
      </c>
      <c r="AK8" s="28">
        <f t="shared" si="2"/>
        <v>0.45980823921382324</v>
      </c>
      <c r="AL8" s="28">
        <f t="shared" si="2"/>
        <v>0.46925745154730852</v>
      </c>
      <c r="AM8" s="28">
        <f t="shared" si="2"/>
        <v>0.4787066638807938</v>
      </c>
      <c r="AN8" s="28">
        <f t="shared" si="2"/>
        <v>0.48815587621427908</v>
      </c>
      <c r="AO8" s="28">
        <f t="shared" si="2"/>
        <v>0.49760508854776436</v>
      </c>
      <c r="AP8" s="28">
        <f t="shared" si="2"/>
        <v>0.50705430088124959</v>
      </c>
      <c r="AQ8" s="32">
        <f>1*('Extra State Data'!B21/'Extra State Data'!B22)</f>
        <v>0.51650351321473431</v>
      </c>
    </row>
    <row r="9" spans="1:43" ht="32" customHeight="1">
      <c r="A9" s="57" t="s">
        <v>165</v>
      </c>
      <c r="B9" s="24" t="s">
        <v>21</v>
      </c>
      <c r="C9" s="29" t="s">
        <v>2137</v>
      </c>
      <c r="D9" s="25"/>
      <c r="E9" s="25"/>
      <c r="F9" s="26">
        <f>SUMIFS('EIA 2019 ESRAP Table 10'!E:E,'EIA 2019 ESRAP Table 10'!B:B,B9)</f>
        <v>13501894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>
      <c r="A10" s="57" t="s">
        <v>166</v>
      </c>
      <c r="B10" s="24" t="s">
        <v>24</v>
      </c>
      <c r="C10" s="29" t="s">
        <v>157</v>
      </c>
      <c r="D10" s="25"/>
      <c r="E10" s="25"/>
      <c r="F10" s="26">
        <f>SUMIFS('EIA 2019 ESRAP Table 10'!E:E,'EIA 2019 ESRAP Table 10'!B:B,B10)</f>
        <v>7298054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>
      <c r="A11" s="57" t="s">
        <v>167</v>
      </c>
      <c r="B11" s="24" t="s">
        <v>26</v>
      </c>
      <c r="C11" s="25" t="s">
        <v>168</v>
      </c>
      <c r="D11" s="25"/>
      <c r="E11" s="25"/>
      <c r="F11" s="26">
        <f>SUMIFS('EIA 2019 ESRAP Table 10'!E:E,'EIA 2019 ESRAP Table 10'!B:B,B11)</f>
        <v>240337067</v>
      </c>
      <c r="G11" s="32">
        <f>0.15*SUMIFS('EIA 2019 ESRAP Table 10'!$E$4:$E$2216,'EIA 2019 ESRAP Table 10'!B4:B2216,"FL",'EIA 2019 ESRAP Table 10'!A4:A2216,"JEA")/SUMIF('EIA 2019 ESRAP Table 10'!B4:B2216,"FL",'EIA 2019 ESRAP Table 10'!E4:E2216)</f>
        <v>7.5372824201104189E-3</v>
      </c>
      <c r="H11" s="32">
        <f t="shared" ref="H11:AQ11" si="5">G11</f>
        <v>7.5372824201104189E-3</v>
      </c>
      <c r="I11" s="28">
        <f t="shared" si="5"/>
        <v>7.5372824201104189E-3</v>
      </c>
      <c r="J11" s="28">
        <f t="shared" si="5"/>
        <v>7.5372824201104189E-3</v>
      </c>
      <c r="K11" s="28">
        <f t="shared" si="5"/>
        <v>7.5372824201104189E-3</v>
      </c>
      <c r="L11" s="28">
        <f t="shared" si="5"/>
        <v>7.5372824201104189E-3</v>
      </c>
      <c r="M11" s="28">
        <f t="shared" si="5"/>
        <v>7.5372824201104189E-3</v>
      </c>
      <c r="N11" s="28">
        <f t="shared" si="5"/>
        <v>7.5372824201104189E-3</v>
      </c>
      <c r="O11" s="28">
        <f t="shared" si="5"/>
        <v>7.5372824201104189E-3</v>
      </c>
      <c r="P11" s="28">
        <f t="shared" si="5"/>
        <v>7.5372824201104189E-3</v>
      </c>
      <c r="Q11" s="28">
        <f t="shared" si="5"/>
        <v>7.5372824201104189E-3</v>
      </c>
      <c r="R11" s="28">
        <f t="shared" si="5"/>
        <v>7.5372824201104189E-3</v>
      </c>
      <c r="S11" s="28">
        <f t="shared" si="5"/>
        <v>7.5372824201104189E-3</v>
      </c>
      <c r="T11" s="28">
        <f t="shared" si="5"/>
        <v>7.5372824201104189E-3</v>
      </c>
      <c r="U11" s="28">
        <f t="shared" si="5"/>
        <v>7.5372824201104189E-3</v>
      </c>
      <c r="V11" s="28">
        <f t="shared" si="5"/>
        <v>7.5372824201104189E-3</v>
      </c>
      <c r="W11" s="28">
        <f t="shared" si="5"/>
        <v>7.5372824201104189E-3</v>
      </c>
      <c r="X11" s="28">
        <f t="shared" si="5"/>
        <v>7.5372824201104189E-3</v>
      </c>
      <c r="Y11" s="28">
        <f t="shared" si="5"/>
        <v>7.5372824201104189E-3</v>
      </c>
      <c r="Z11" s="28">
        <f t="shared" si="5"/>
        <v>7.5372824201104189E-3</v>
      </c>
      <c r="AA11" s="28">
        <f t="shared" si="5"/>
        <v>7.5372824201104189E-3</v>
      </c>
      <c r="AB11" s="28">
        <f t="shared" si="5"/>
        <v>7.5372824201104189E-3</v>
      </c>
      <c r="AC11" s="28">
        <f t="shared" si="5"/>
        <v>7.5372824201104189E-3</v>
      </c>
      <c r="AD11" s="28">
        <f t="shared" si="5"/>
        <v>7.5372824201104189E-3</v>
      </c>
      <c r="AE11" s="28">
        <f t="shared" si="5"/>
        <v>7.5372824201104189E-3</v>
      </c>
      <c r="AF11" s="28">
        <f t="shared" si="5"/>
        <v>7.5372824201104189E-3</v>
      </c>
      <c r="AG11" s="28">
        <f t="shared" si="5"/>
        <v>7.5372824201104189E-3</v>
      </c>
      <c r="AH11" s="28">
        <f t="shared" si="5"/>
        <v>7.5372824201104189E-3</v>
      </c>
      <c r="AI11" s="28">
        <f t="shared" si="5"/>
        <v>7.5372824201104189E-3</v>
      </c>
      <c r="AJ11" s="28">
        <f t="shared" si="5"/>
        <v>7.5372824201104189E-3</v>
      </c>
      <c r="AK11" s="28">
        <f t="shared" si="5"/>
        <v>7.5372824201104189E-3</v>
      </c>
      <c r="AL11" s="28">
        <f t="shared" si="5"/>
        <v>7.5372824201104189E-3</v>
      </c>
      <c r="AM11" s="28">
        <f t="shared" si="5"/>
        <v>7.5372824201104189E-3</v>
      </c>
      <c r="AN11" s="28">
        <f t="shared" si="5"/>
        <v>7.5372824201104189E-3</v>
      </c>
      <c r="AO11" s="28">
        <f t="shared" si="5"/>
        <v>7.5372824201104189E-3</v>
      </c>
      <c r="AP11" s="28">
        <f t="shared" si="5"/>
        <v>7.5372824201104189E-3</v>
      </c>
      <c r="AQ11" s="28">
        <f t="shared" si="5"/>
        <v>7.5372824201104189E-3</v>
      </c>
    </row>
    <row r="12" spans="1:43">
      <c r="A12" s="57" t="s">
        <v>169</v>
      </c>
      <c r="B12" s="24" t="s">
        <v>29</v>
      </c>
      <c r="C12" s="25"/>
      <c r="D12" s="25"/>
      <c r="E12" s="25"/>
      <c r="F12" s="26">
        <f>SUMIFS('EIA 2019 ESRAP Table 10'!E:E,'EIA 2019 ESRAP Table 10'!B:B,B12)</f>
        <v>139251237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>
      <c r="A13" s="57" t="s">
        <v>170</v>
      </c>
      <c r="B13" s="24" t="s">
        <v>31</v>
      </c>
      <c r="C13" s="29" t="s">
        <v>171</v>
      </c>
      <c r="D13" s="25"/>
      <c r="E13" s="25"/>
      <c r="F13" s="26">
        <f>SUMIFS('EIA 2019 ESRAP Table 10'!E:E,'EIA 2019 ESRAP Table 10'!B:B,B13)</f>
        <v>9384633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 t="shared" ref="X13:AF13" si="7">$W13+($AG13-$W13)*(X$2-$W$2)/($AG$2-$W$2)</f>
        <v>0.43</v>
      </c>
      <c r="Y13" s="31">
        <f t="shared" si="7"/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 t="shared" si="7"/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>
      <c r="A14" s="57" t="s">
        <v>172</v>
      </c>
      <c r="B14" s="24" t="s">
        <v>33</v>
      </c>
      <c r="C14" s="25"/>
      <c r="D14" s="25"/>
      <c r="E14" s="25"/>
      <c r="F14" s="26">
        <f>SUMIFS('EIA 2019 ESRAP Table 10'!E:E,'EIA 2019 ESRAP Table 10'!B:B,B14)</f>
        <v>23985275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>
      <c r="A15" s="57" t="s">
        <v>35</v>
      </c>
      <c r="B15" s="24" t="s">
        <v>36</v>
      </c>
      <c r="C15" s="29" t="s">
        <v>173</v>
      </c>
      <c r="D15" s="25"/>
      <c r="E15" s="25"/>
      <c r="F15" s="26">
        <f>SUMIFS('EIA 2019 ESRAP Table 10'!E:E,'EIA 2019 ESRAP Table 10'!B:B,B15)</f>
        <v>49968979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28">
        <v>0.25</v>
      </c>
      <c r="X15" s="28">
        <v>0.25</v>
      </c>
      <c r="Y15" s="28">
        <v>0.25</v>
      </c>
      <c r="Z15" s="28">
        <v>0.25</v>
      </c>
      <c r="AA15" s="28">
        <v>0.25</v>
      </c>
      <c r="AB15" s="28">
        <v>0.25</v>
      </c>
      <c r="AC15" s="28">
        <v>0.25</v>
      </c>
      <c r="AD15" s="28">
        <v>0.25</v>
      </c>
      <c r="AE15" s="28">
        <v>0.25</v>
      </c>
      <c r="AF15" s="28">
        <v>0.25</v>
      </c>
      <c r="AG15" s="28">
        <v>0.25</v>
      </c>
      <c r="AH15" s="28">
        <v>0.25</v>
      </c>
      <c r="AI15" s="28">
        <v>0.25</v>
      </c>
      <c r="AJ15" s="28">
        <v>0.25</v>
      </c>
      <c r="AK15" s="28">
        <v>0.25</v>
      </c>
      <c r="AL15" s="28">
        <v>0.25</v>
      </c>
      <c r="AM15" s="28">
        <v>0.25</v>
      </c>
      <c r="AN15" s="28">
        <v>0.25</v>
      </c>
      <c r="AO15" s="28">
        <v>0.25</v>
      </c>
      <c r="AP15" s="28">
        <v>0.25</v>
      </c>
      <c r="AQ15" s="28">
        <v>0.25</v>
      </c>
    </row>
    <row r="16" spans="1:43" ht="16" customHeight="1">
      <c r="A16" s="57" t="s">
        <v>174</v>
      </c>
      <c r="B16" s="24" t="s">
        <v>39</v>
      </c>
      <c r="C16" s="29" t="s">
        <v>175</v>
      </c>
      <c r="D16" s="25"/>
      <c r="E16" s="25"/>
      <c r="F16" s="26">
        <f>SUMIFS('EIA 2019 ESRAP Table 10'!E:E,'EIA 2019 ESRAP Table 10'!B:B,B16)</f>
        <v>102081500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8">$R16</f>
        <v>0.1</v>
      </c>
      <c r="T16" s="28">
        <f t="shared" si="8"/>
        <v>0.1</v>
      </c>
      <c r="U16" s="28">
        <f t="shared" si="8"/>
        <v>0.1</v>
      </c>
      <c r="V16" s="28">
        <f t="shared" si="8"/>
        <v>0.1</v>
      </c>
      <c r="W16" s="28">
        <f t="shared" si="8"/>
        <v>0.1</v>
      </c>
      <c r="X16" s="28">
        <f t="shared" si="8"/>
        <v>0.1</v>
      </c>
      <c r="Y16" s="28">
        <f t="shared" si="8"/>
        <v>0.1</v>
      </c>
      <c r="Z16" s="28">
        <f t="shared" si="8"/>
        <v>0.1</v>
      </c>
      <c r="AA16" s="28">
        <f t="shared" si="8"/>
        <v>0.1</v>
      </c>
      <c r="AB16" s="28">
        <f t="shared" si="8"/>
        <v>0.1</v>
      </c>
      <c r="AC16" s="28">
        <f t="shared" si="8"/>
        <v>0.1</v>
      </c>
      <c r="AD16" s="28">
        <f t="shared" si="8"/>
        <v>0.1</v>
      </c>
      <c r="AE16" s="28">
        <f t="shared" si="8"/>
        <v>0.1</v>
      </c>
      <c r="AF16" s="28">
        <f t="shared" si="8"/>
        <v>0.1</v>
      </c>
      <c r="AG16" s="28">
        <f t="shared" si="8"/>
        <v>0.1</v>
      </c>
      <c r="AH16" s="28">
        <f t="shared" si="8"/>
        <v>0.1</v>
      </c>
      <c r="AI16" s="28">
        <f t="shared" si="8"/>
        <v>0.1</v>
      </c>
      <c r="AJ16" s="28">
        <f t="shared" si="8"/>
        <v>0.1</v>
      </c>
      <c r="AK16" s="28">
        <f t="shared" si="8"/>
        <v>0.1</v>
      </c>
      <c r="AL16" s="28">
        <f t="shared" si="8"/>
        <v>0.1</v>
      </c>
      <c r="AM16" s="28">
        <f t="shared" si="8"/>
        <v>0.1</v>
      </c>
      <c r="AN16" s="28">
        <f t="shared" si="8"/>
        <v>0.1</v>
      </c>
      <c r="AO16" s="28">
        <f t="shared" si="8"/>
        <v>0.1</v>
      </c>
      <c r="AP16" s="28">
        <f t="shared" si="8"/>
        <v>0.1</v>
      </c>
      <c r="AQ16" s="28">
        <f t="shared" si="8"/>
        <v>0.1</v>
      </c>
    </row>
    <row r="17" spans="1:43">
      <c r="A17" s="57" t="s">
        <v>176</v>
      </c>
      <c r="B17" s="24" t="s">
        <v>41</v>
      </c>
      <c r="C17" s="25"/>
      <c r="D17" s="25"/>
      <c r="E17" s="25"/>
      <c r="F17" s="26">
        <f>SUMIFS('EIA 2019 ESRAP Table 10'!E:E,'EIA 2019 ESRAP Table 10'!B:B,B17)</f>
        <v>50944690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>
      <c r="A18" s="57" t="s">
        <v>177</v>
      </c>
      <c r="B18" s="24" t="s">
        <v>44</v>
      </c>
      <c r="C18" s="29"/>
      <c r="D18" s="25"/>
      <c r="E18" s="25"/>
      <c r="F18" s="26">
        <f>SUMIFS('EIA 2019 ESRAP Table 10'!E:E,'EIA 2019 ESRAP Table 10'!B:B,B18)</f>
        <v>41159628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>
      <c r="A19" s="57" t="s">
        <v>178</v>
      </c>
      <c r="B19" s="24" t="s">
        <v>47</v>
      </c>
      <c r="C19" s="25"/>
      <c r="D19" s="25"/>
      <c r="E19" s="25"/>
      <c r="F19" s="26">
        <f>SUMIFS('EIA 2019 ESRAP Table 10'!E:E,'EIA 2019 ESRAP Table 10'!B:B,B19)</f>
        <v>75217276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>
      <c r="A20" s="57" t="s">
        <v>179</v>
      </c>
      <c r="B20" s="24" t="s">
        <v>50</v>
      </c>
      <c r="C20" s="25"/>
      <c r="D20" s="25"/>
      <c r="E20" s="25"/>
      <c r="F20" s="26">
        <f>SUMIFS('EIA 2019 ESRAP Table 10'!E:E,'EIA 2019 ESRAP Table 10'!B:B,B20)</f>
        <v>93128525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>
      <c r="A21" s="57" t="s">
        <v>180</v>
      </c>
      <c r="B21" s="24" t="s">
        <v>52</v>
      </c>
      <c r="C21" s="29" t="s">
        <v>2138</v>
      </c>
      <c r="D21" s="25"/>
      <c r="E21" s="25" t="s">
        <v>182</v>
      </c>
      <c r="F21" s="26">
        <f>SUMIFS('EIA 2019 ESRAP Table 10'!E:E,'EIA 2019 ESRAP Table 10'!B:B,B21)</f>
        <v>6405730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9">K21+(($W$21-$J$21)/13)</f>
        <v>0.46153846153846156</v>
      </c>
      <c r="M21" s="28">
        <f t="shared" si="9"/>
        <v>0.49230769230769234</v>
      </c>
      <c r="N21" s="28">
        <f t="shared" si="9"/>
        <v>0.52307692307692311</v>
      </c>
      <c r="O21" s="28">
        <f t="shared" si="9"/>
        <v>0.55384615384615388</v>
      </c>
      <c r="P21" s="28">
        <f t="shared" si="9"/>
        <v>0.58461538461538465</v>
      </c>
      <c r="Q21" s="28">
        <f t="shared" si="9"/>
        <v>0.61538461538461542</v>
      </c>
      <c r="R21" s="28">
        <f t="shared" si="9"/>
        <v>0.64615384615384619</v>
      </c>
      <c r="S21" s="28">
        <f t="shared" si="9"/>
        <v>0.67692307692307696</v>
      </c>
      <c r="T21" s="28">
        <f t="shared" si="9"/>
        <v>0.70769230769230773</v>
      </c>
      <c r="U21" s="28">
        <f t="shared" si="9"/>
        <v>0.7384615384615385</v>
      </c>
      <c r="V21" s="28">
        <f t="shared" si="9"/>
        <v>0.76923076923076927</v>
      </c>
      <c r="W21" s="46">
        <v>0.8</v>
      </c>
      <c r="X21" s="28">
        <f>W21+(($AQ$21-$W$21)/20)</f>
        <v>0.81</v>
      </c>
      <c r="Y21" s="28">
        <f t="shared" ref="Y21:AP21" si="10">X21+(($AQ$21-$W$21)/20)</f>
        <v>0.82000000000000006</v>
      </c>
      <c r="Z21" s="28">
        <f t="shared" si="10"/>
        <v>0.83000000000000007</v>
      </c>
      <c r="AA21" s="28">
        <f t="shared" si="10"/>
        <v>0.84000000000000008</v>
      </c>
      <c r="AB21" s="28">
        <f t="shared" si="10"/>
        <v>0.85000000000000009</v>
      </c>
      <c r="AC21" s="28">
        <f t="shared" si="10"/>
        <v>0.8600000000000001</v>
      </c>
      <c r="AD21" s="28">
        <f t="shared" si="10"/>
        <v>0.87000000000000011</v>
      </c>
      <c r="AE21" s="28">
        <f t="shared" si="10"/>
        <v>0.88000000000000012</v>
      </c>
      <c r="AF21" s="28">
        <f t="shared" si="10"/>
        <v>0.89000000000000012</v>
      </c>
      <c r="AG21" s="28">
        <f t="shared" si="10"/>
        <v>0.90000000000000013</v>
      </c>
      <c r="AH21" s="28">
        <f t="shared" si="10"/>
        <v>0.91000000000000014</v>
      </c>
      <c r="AI21" s="28">
        <f t="shared" si="10"/>
        <v>0.92000000000000015</v>
      </c>
      <c r="AJ21" s="28">
        <f t="shared" si="10"/>
        <v>0.93000000000000016</v>
      </c>
      <c r="AK21" s="28">
        <f t="shared" si="10"/>
        <v>0.94000000000000017</v>
      </c>
      <c r="AL21" s="28">
        <f t="shared" si="10"/>
        <v>0.95000000000000018</v>
      </c>
      <c r="AM21" s="28">
        <f t="shared" si="10"/>
        <v>0.96000000000000019</v>
      </c>
      <c r="AN21" s="28">
        <f t="shared" si="10"/>
        <v>0.9700000000000002</v>
      </c>
      <c r="AO21" s="28">
        <f t="shared" si="10"/>
        <v>0.9800000000000002</v>
      </c>
      <c r="AP21" s="28">
        <f t="shared" si="10"/>
        <v>0.99000000000000021</v>
      </c>
      <c r="AQ21" s="33">
        <v>1</v>
      </c>
    </row>
    <row r="22" spans="1:43" ht="68.5" customHeight="1">
      <c r="A22" s="57" t="s">
        <v>181</v>
      </c>
      <c r="B22" s="24" t="s">
        <v>54</v>
      </c>
      <c r="C22" s="29" t="s">
        <v>3270</v>
      </c>
      <c r="D22" s="25"/>
      <c r="E22" s="25" t="s">
        <v>182</v>
      </c>
      <c r="F22" s="26">
        <f>SUMIFS('EIA 2019 ESRAP Table 10'!E:E,'EIA 2019 ESRAP Table 10'!B:B,B22)</f>
        <v>29997242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1">($W$22-$M$22)/COUNT($N$2:$W$2)+M22</f>
        <v>0.32450000000000001</v>
      </c>
      <c r="O22" s="28">
        <f t="shared" si="11"/>
        <v>0.34400000000000003</v>
      </c>
      <c r="P22" s="28">
        <f t="shared" si="11"/>
        <v>0.36350000000000005</v>
      </c>
      <c r="Q22" s="28">
        <f t="shared" si="11"/>
        <v>0.38300000000000006</v>
      </c>
      <c r="R22" s="28">
        <f t="shared" si="11"/>
        <v>0.40250000000000008</v>
      </c>
      <c r="S22" s="28">
        <f t="shared" si="11"/>
        <v>0.4220000000000001</v>
      </c>
      <c r="T22" s="28">
        <f t="shared" si="11"/>
        <v>0.44150000000000011</v>
      </c>
      <c r="U22" s="28">
        <f t="shared" si="11"/>
        <v>0.46100000000000013</v>
      </c>
      <c r="V22" s="28">
        <f t="shared" si="11"/>
        <v>0.48050000000000015</v>
      </c>
      <c r="W22" s="33">
        <v>0.5</v>
      </c>
      <c r="X22" s="28">
        <f t="shared" ref="X22:AQ22" si="12">W22</f>
        <v>0.5</v>
      </c>
      <c r="Y22" s="28">
        <f t="shared" si="12"/>
        <v>0.5</v>
      </c>
      <c r="Z22" s="28">
        <f t="shared" si="12"/>
        <v>0.5</v>
      </c>
      <c r="AA22" s="28">
        <f t="shared" si="12"/>
        <v>0.5</v>
      </c>
      <c r="AB22" s="28">
        <f t="shared" si="12"/>
        <v>0.5</v>
      </c>
      <c r="AC22" s="28">
        <f t="shared" si="12"/>
        <v>0.5</v>
      </c>
      <c r="AD22" s="28">
        <f t="shared" si="12"/>
        <v>0.5</v>
      </c>
      <c r="AE22" s="28">
        <f t="shared" si="12"/>
        <v>0.5</v>
      </c>
      <c r="AF22" s="28">
        <f t="shared" si="12"/>
        <v>0.5</v>
      </c>
      <c r="AG22" s="28">
        <f t="shared" si="12"/>
        <v>0.5</v>
      </c>
      <c r="AH22" s="28">
        <f t="shared" si="12"/>
        <v>0.5</v>
      </c>
      <c r="AI22" s="28">
        <f t="shared" si="12"/>
        <v>0.5</v>
      </c>
      <c r="AJ22" s="28">
        <f t="shared" si="12"/>
        <v>0.5</v>
      </c>
      <c r="AK22" s="28">
        <f t="shared" si="12"/>
        <v>0.5</v>
      </c>
      <c r="AL22" s="28">
        <f t="shared" si="12"/>
        <v>0.5</v>
      </c>
      <c r="AM22" s="28">
        <f t="shared" si="12"/>
        <v>0.5</v>
      </c>
      <c r="AN22" s="28">
        <f t="shared" si="12"/>
        <v>0.5</v>
      </c>
      <c r="AO22" s="28">
        <f t="shared" si="12"/>
        <v>0.5</v>
      </c>
      <c r="AP22" s="28">
        <f t="shared" si="12"/>
        <v>0.5</v>
      </c>
      <c r="AQ22" s="28">
        <f t="shared" si="12"/>
        <v>0.5</v>
      </c>
    </row>
    <row r="23" spans="1:43" ht="92" customHeight="1">
      <c r="A23" s="57" t="s">
        <v>183</v>
      </c>
      <c r="B23" s="24" t="s">
        <v>56</v>
      </c>
      <c r="C23" s="47" t="s">
        <v>2140</v>
      </c>
      <c r="D23" s="25"/>
      <c r="E23" s="25"/>
      <c r="F23" s="26">
        <f>SUMIFS('EIA 2019 ESRAP Table 10'!E:E,'EIA 2019 ESRAP Table 10'!B:B,B23)</f>
        <v>20475404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3">L23+(($W$23-$K$23)/12)</f>
        <v>0.18333333333333332</v>
      </c>
      <c r="N23" s="48">
        <f t="shared" si="13"/>
        <v>0.19999999999999998</v>
      </c>
      <c r="O23" s="48">
        <f t="shared" si="13"/>
        <v>0.21666666666666665</v>
      </c>
      <c r="P23" s="48">
        <f t="shared" si="13"/>
        <v>0.23333333333333331</v>
      </c>
      <c r="Q23" s="48">
        <f t="shared" si="13"/>
        <v>0.24999999999999997</v>
      </c>
      <c r="R23" s="48">
        <f t="shared" si="13"/>
        <v>0.26666666666666666</v>
      </c>
      <c r="S23" s="48">
        <f t="shared" si="13"/>
        <v>0.28333333333333333</v>
      </c>
      <c r="T23" s="48">
        <f t="shared" si="13"/>
        <v>0.3</v>
      </c>
      <c r="U23" s="48">
        <f t="shared" si="13"/>
        <v>0.31666666666666665</v>
      </c>
      <c r="V23" s="48">
        <f t="shared" si="13"/>
        <v>0.33333333333333331</v>
      </c>
      <c r="W23" s="36">
        <v>0.35</v>
      </c>
      <c r="X23" s="36">
        <f t="shared" ref="X23:AQ23" si="14">W23+1%</f>
        <v>0.36</v>
      </c>
      <c r="Y23" s="36">
        <f t="shared" si="14"/>
        <v>0.37</v>
      </c>
      <c r="Z23" s="36">
        <f t="shared" si="14"/>
        <v>0.38</v>
      </c>
      <c r="AA23" s="36">
        <f t="shared" si="14"/>
        <v>0.39</v>
      </c>
      <c r="AB23" s="36">
        <f t="shared" si="14"/>
        <v>0.4</v>
      </c>
      <c r="AC23" s="36">
        <f t="shared" si="14"/>
        <v>0.41000000000000003</v>
      </c>
      <c r="AD23" s="36">
        <f t="shared" si="14"/>
        <v>0.42000000000000004</v>
      </c>
      <c r="AE23" s="36">
        <f t="shared" si="14"/>
        <v>0.43000000000000005</v>
      </c>
      <c r="AF23" s="36">
        <f t="shared" si="14"/>
        <v>0.44000000000000006</v>
      </c>
      <c r="AG23" s="36">
        <f t="shared" si="14"/>
        <v>0.45000000000000007</v>
      </c>
      <c r="AH23" s="36">
        <f t="shared" si="14"/>
        <v>0.46000000000000008</v>
      </c>
      <c r="AI23" s="36">
        <f t="shared" si="14"/>
        <v>0.47000000000000008</v>
      </c>
      <c r="AJ23" s="36">
        <f t="shared" si="14"/>
        <v>0.48000000000000009</v>
      </c>
      <c r="AK23" s="36">
        <f t="shared" si="14"/>
        <v>0.4900000000000001</v>
      </c>
      <c r="AL23" s="36">
        <f t="shared" si="14"/>
        <v>0.50000000000000011</v>
      </c>
      <c r="AM23" s="36">
        <f t="shared" si="14"/>
        <v>0.51000000000000012</v>
      </c>
      <c r="AN23" s="36">
        <f t="shared" si="14"/>
        <v>0.52000000000000013</v>
      </c>
      <c r="AO23" s="36">
        <f t="shared" si="14"/>
        <v>0.53000000000000014</v>
      </c>
      <c r="AP23" s="36">
        <f t="shared" si="14"/>
        <v>0.54000000000000015</v>
      </c>
      <c r="AQ23" s="36">
        <f t="shared" si="14"/>
        <v>0.55000000000000016</v>
      </c>
    </row>
    <row r="24" spans="1:43" ht="48.5" customHeight="1">
      <c r="A24" s="57" t="s">
        <v>184</v>
      </c>
      <c r="B24" s="24" t="s">
        <v>58</v>
      </c>
      <c r="C24" s="29" t="s">
        <v>2141</v>
      </c>
      <c r="D24" s="25"/>
      <c r="E24" s="25"/>
      <c r="F24" s="26">
        <f>SUMIFS('EIA 2019 ESRAP Table 10'!E:E,'EIA 2019 ESRAP Table 10'!B:B,B24)</f>
        <v>91921848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5">N24</f>
        <v>0.15</v>
      </c>
      <c r="P24" s="28">
        <f t="shared" si="15"/>
        <v>0.15</v>
      </c>
      <c r="Q24" s="28">
        <f t="shared" si="15"/>
        <v>0.15</v>
      </c>
      <c r="R24" s="28">
        <f t="shared" si="15"/>
        <v>0.15</v>
      </c>
      <c r="S24" s="28">
        <f t="shared" si="15"/>
        <v>0.15</v>
      </c>
      <c r="T24" s="28">
        <f t="shared" si="15"/>
        <v>0.15</v>
      </c>
      <c r="U24" s="28">
        <f t="shared" si="15"/>
        <v>0.15</v>
      </c>
      <c r="V24" s="28">
        <f t="shared" si="15"/>
        <v>0.15</v>
      </c>
      <c r="W24" s="28">
        <f t="shared" si="15"/>
        <v>0.15</v>
      </c>
      <c r="X24" s="28">
        <f t="shared" si="15"/>
        <v>0.15</v>
      </c>
      <c r="Y24" s="28">
        <f t="shared" si="15"/>
        <v>0.15</v>
      </c>
      <c r="Z24" s="28">
        <f t="shared" si="15"/>
        <v>0.15</v>
      </c>
      <c r="AA24" s="28">
        <f t="shared" si="15"/>
        <v>0.15</v>
      </c>
      <c r="AB24" s="28">
        <f t="shared" si="15"/>
        <v>0.15</v>
      </c>
      <c r="AC24" s="28">
        <f t="shared" si="15"/>
        <v>0.15</v>
      </c>
      <c r="AD24" s="28">
        <f t="shared" si="15"/>
        <v>0.15</v>
      </c>
      <c r="AE24" s="28">
        <f t="shared" si="15"/>
        <v>0.15</v>
      </c>
      <c r="AF24" s="28">
        <f t="shared" si="15"/>
        <v>0.15</v>
      </c>
      <c r="AG24" s="28">
        <f t="shared" si="15"/>
        <v>0.15</v>
      </c>
      <c r="AH24" s="28">
        <f t="shared" si="15"/>
        <v>0.15</v>
      </c>
      <c r="AI24" s="28">
        <f t="shared" si="15"/>
        <v>0.15</v>
      </c>
      <c r="AJ24" s="28">
        <f t="shared" si="15"/>
        <v>0.15</v>
      </c>
      <c r="AK24" s="28">
        <f t="shared" si="15"/>
        <v>0.15</v>
      </c>
      <c r="AL24" s="28">
        <f t="shared" si="15"/>
        <v>0.15</v>
      </c>
      <c r="AM24" s="28">
        <f t="shared" si="15"/>
        <v>0.15</v>
      </c>
      <c r="AN24" s="28">
        <f t="shared" si="15"/>
        <v>0.15</v>
      </c>
      <c r="AO24" s="28">
        <f t="shared" si="15"/>
        <v>0.15</v>
      </c>
      <c r="AP24" s="28">
        <f t="shared" si="15"/>
        <v>0.15</v>
      </c>
      <c r="AQ24" s="28">
        <f t="shared" si="15"/>
        <v>0.15</v>
      </c>
    </row>
    <row r="25" spans="1:43" ht="48" customHeight="1">
      <c r="A25" s="57" t="s">
        <v>185</v>
      </c>
      <c r="B25" s="24" t="s">
        <v>60</v>
      </c>
      <c r="C25" s="37" t="s">
        <v>186</v>
      </c>
      <c r="D25" s="25"/>
      <c r="E25" s="25"/>
      <c r="F25" s="26">
        <f>SUMIFS('EIA 2019 ESRAP Table 10'!E:E,'EIA 2019 ESRAP Table 10'!B:B,B25)</f>
        <v>66162260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0.14635677507086364</v>
      </c>
      <c r="H25" s="31">
        <f>$G25+($I25-$G25)*(H$2-$G$2)/($I$2-$G$2)</f>
        <v>0.16670563373288638</v>
      </c>
      <c r="I25" s="32">
        <f>(0.25*'Extra State Data'!$B$2+0.17*'Extra State Data'!$B$3+0.17*'Extra State Data'!$B$5)/'Extra State Data'!$B$4</f>
        <v>0.18705449239490912</v>
      </c>
      <c r="J25" s="31">
        <f>$I25+($M25-$I25)*(J$2-$I$2)/($M$2-$I$2)</f>
        <v>0.19793527033009453</v>
      </c>
      <c r="K25" s="31">
        <f>$I25+($M25-$I25)*(K$2-$I$2)/($M$2-$I$2)</f>
        <v>0.20881604826527994</v>
      </c>
      <c r="L25" s="31">
        <f>$I25+($M25-$I25)*(L$2-$I$2)/($M$2-$I$2)</f>
        <v>0.21969682620046532</v>
      </c>
      <c r="M25" s="32">
        <f>(0.315*'Extra State Data'!$B$2+0.215*'Extra State Data'!$B$3+0.2*'Extra State Data'!$B$5)/'Extra State Data'!$B$4</f>
        <v>0.23057760413565073</v>
      </c>
      <c r="N25" s="31">
        <f>$M25+($R25-$M25)*(N$2-$M$2)/($R$2-$M$2)</f>
        <v>0.23844579258628709</v>
      </c>
      <c r="O25" s="31">
        <f>$M25+($R25-$M25)*(O$2-$M$2)/($R$2-$M$2)</f>
        <v>0.24631398103692345</v>
      </c>
      <c r="P25" s="31">
        <f>$M25+($R25-$M25)*(P$2-$M$2)/($R$2-$M$2)</f>
        <v>0.25418216948755984</v>
      </c>
      <c r="Q25" s="31">
        <f>$M25+($R25-$M25)*(Q$2-$M$2)/($R$2-$M$2)</f>
        <v>0.2620503579381962</v>
      </c>
      <c r="R25" s="32">
        <f>(0.315*'Extra State Data'!$B$2+0.265*'Extra State Data'!$B$3+0.25*'Extra State Data'!$B$5)/'Extra State Data'!$B$4</f>
        <v>0.26991854638883256</v>
      </c>
      <c r="S25" s="31">
        <f t="shared" ref="S25:AQ25" si="16">$R25</f>
        <v>0.26991854638883256</v>
      </c>
      <c r="T25" s="31">
        <f t="shared" si="16"/>
        <v>0.26991854638883256</v>
      </c>
      <c r="U25" s="31">
        <f t="shared" si="16"/>
        <v>0.26991854638883256</v>
      </c>
      <c r="V25" s="31">
        <f t="shared" si="16"/>
        <v>0.26991854638883256</v>
      </c>
      <c r="W25" s="31">
        <f t="shared" si="16"/>
        <v>0.26991854638883256</v>
      </c>
      <c r="X25" s="31">
        <f t="shared" si="16"/>
        <v>0.26991854638883256</v>
      </c>
      <c r="Y25" s="31">
        <f t="shared" si="16"/>
        <v>0.26991854638883256</v>
      </c>
      <c r="Z25" s="31">
        <f t="shared" si="16"/>
        <v>0.26991854638883256</v>
      </c>
      <c r="AA25" s="31">
        <f t="shared" si="16"/>
        <v>0.26991854638883256</v>
      </c>
      <c r="AB25" s="31">
        <f t="shared" si="16"/>
        <v>0.26991854638883256</v>
      </c>
      <c r="AC25" s="31">
        <f t="shared" si="16"/>
        <v>0.26991854638883256</v>
      </c>
      <c r="AD25" s="31">
        <f t="shared" si="16"/>
        <v>0.26991854638883256</v>
      </c>
      <c r="AE25" s="31">
        <f t="shared" si="16"/>
        <v>0.26991854638883256</v>
      </c>
      <c r="AF25" s="31">
        <f t="shared" si="16"/>
        <v>0.26991854638883256</v>
      </c>
      <c r="AG25" s="31">
        <f t="shared" si="16"/>
        <v>0.26991854638883256</v>
      </c>
      <c r="AH25" s="31">
        <f t="shared" si="16"/>
        <v>0.26991854638883256</v>
      </c>
      <c r="AI25" s="31">
        <f t="shared" si="16"/>
        <v>0.26991854638883256</v>
      </c>
      <c r="AJ25" s="31">
        <f t="shared" si="16"/>
        <v>0.26991854638883256</v>
      </c>
      <c r="AK25" s="31">
        <f t="shared" si="16"/>
        <v>0.26991854638883256</v>
      </c>
      <c r="AL25" s="31">
        <f t="shared" si="16"/>
        <v>0.26991854638883256</v>
      </c>
      <c r="AM25" s="31">
        <f t="shared" si="16"/>
        <v>0.26991854638883256</v>
      </c>
      <c r="AN25" s="31">
        <f t="shared" si="16"/>
        <v>0.26991854638883256</v>
      </c>
      <c r="AO25" s="31">
        <f t="shared" si="16"/>
        <v>0.26991854638883256</v>
      </c>
      <c r="AP25" s="31">
        <f t="shared" si="16"/>
        <v>0.26991854638883256</v>
      </c>
      <c r="AQ25" s="31">
        <f t="shared" si="16"/>
        <v>0.26991854638883256</v>
      </c>
    </row>
    <row r="26" spans="1:43">
      <c r="A26" s="57" t="s">
        <v>187</v>
      </c>
      <c r="B26" s="24" t="s">
        <v>62</v>
      </c>
      <c r="C26" s="25"/>
      <c r="D26" s="25"/>
      <c r="E26" s="25"/>
      <c r="F26" s="26">
        <f>SUMIFS('EIA 2019 ESRAP Table 10'!E:E,'EIA 2019 ESRAP Table 10'!B:B,B26)</f>
        <v>48945701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>
      <c r="A27" s="57" t="s">
        <v>188</v>
      </c>
      <c r="B27" s="24" t="s">
        <v>64</v>
      </c>
      <c r="C27" s="29" t="s">
        <v>189</v>
      </c>
      <c r="D27" s="25"/>
      <c r="E27" s="25"/>
      <c r="F27" s="26">
        <f>SUMIFS('EIA 2019 ESRAP Table 10'!E:E,'EIA 2019 ESRAP Table 10'!B:B,B27)</f>
        <v>78857775</v>
      </c>
      <c r="G27" s="35">
        <f>0.05*'Extra State Data'!$B$37/'Extra State Data'!$B$38</f>
        <v>3.3521163892843799E-2</v>
      </c>
      <c r="H27" s="31">
        <f>$G27+($K27-$G27)*(H$2-$G$2)/($K$2-$G$2)</f>
        <v>4.1901454866054746E-2</v>
      </c>
      <c r="I27" s="31">
        <f>$G27+($K27-$G27)*(I$2-$G$2)/($K$2-$G$2)</f>
        <v>5.0281745839265701E-2</v>
      </c>
      <c r="J27" s="31">
        <f>$G27+($K27-$G27)*(J$2-$G$2)/($K$2-$G$2)</f>
        <v>5.8662036812476649E-2</v>
      </c>
      <c r="K27" s="35">
        <f>0.1*'Extra State Data'!$B$37/'Extra State Data'!$B$38</f>
        <v>6.7042327785687597E-2</v>
      </c>
      <c r="L27" s="31">
        <f>$K27+($O27-$K27)*(L$2-$K$2)/($O$2-$K$2)</f>
        <v>7.5422618758898538E-2</v>
      </c>
      <c r="M27" s="31">
        <f>$K27+($O27-$K27)*(M$2-$K$2)/($O$2-$K$2)</f>
        <v>8.3802909732109493E-2</v>
      </c>
      <c r="N27" s="31">
        <f>$K27+($O27-$K27)*(N$2-$K$2)/($O$2-$K$2)</f>
        <v>9.2183200705320434E-2</v>
      </c>
      <c r="O27" s="35">
        <f>0.15*'Extra State Data'!$B$37/'Extra State Data'!$B$38</f>
        <v>0.10056349167853137</v>
      </c>
      <c r="P27" s="38">
        <f t="shared" ref="P27:AQ27" si="17">$O27</f>
        <v>0.10056349167853137</v>
      </c>
      <c r="Q27" s="38">
        <f t="shared" si="17"/>
        <v>0.10056349167853137</v>
      </c>
      <c r="R27" s="38">
        <f t="shared" si="17"/>
        <v>0.10056349167853137</v>
      </c>
      <c r="S27" s="38">
        <f t="shared" si="17"/>
        <v>0.10056349167853137</v>
      </c>
      <c r="T27" s="38">
        <f t="shared" si="17"/>
        <v>0.10056349167853137</v>
      </c>
      <c r="U27" s="38">
        <f t="shared" si="17"/>
        <v>0.10056349167853137</v>
      </c>
      <c r="V27" s="38">
        <f t="shared" si="17"/>
        <v>0.10056349167853137</v>
      </c>
      <c r="W27" s="38">
        <f t="shared" si="17"/>
        <v>0.10056349167853137</v>
      </c>
      <c r="X27" s="38">
        <f t="shared" si="17"/>
        <v>0.10056349167853137</v>
      </c>
      <c r="Y27" s="38">
        <f t="shared" si="17"/>
        <v>0.10056349167853137</v>
      </c>
      <c r="Z27" s="38">
        <f t="shared" si="17"/>
        <v>0.10056349167853137</v>
      </c>
      <c r="AA27" s="38">
        <f t="shared" si="17"/>
        <v>0.10056349167853137</v>
      </c>
      <c r="AB27" s="38">
        <f t="shared" si="17"/>
        <v>0.10056349167853137</v>
      </c>
      <c r="AC27" s="38">
        <f t="shared" si="17"/>
        <v>0.10056349167853137</v>
      </c>
      <c r="AD27" s="38">
        <f t="shared" si="17"/>
        <v>0.10056349167853137</v>
      </c>
      <c r="AE27" s="38">
        <f t="shared" si="17"/>
        <v>0.10056349167853137</v>
      </c>
      <c r="AF27" s="38">
        <f t="shared" si="17"/>
        <v>0.10056349167853137</v>
      </c>
      <c r="AG27" s="38">
        <f t="shared" si="17"/>
        <v>0.10056349167853137</v>
      </c>
      <c r="AH27" s="38">
        <f t="shared" si="17"/>
        <v>0.10056349167853137</v>
      </c>
      <c r="AI27" s="38">
        <f t="shared" si="17"/>
        <v>0.10056349167853137</v>
      </c>
      <c r="AJ27" s="38">
        <f t="shared" si="17"/>
        <v>0.10056349167853137</v>
      </c>
      <c r="AK27" s="38">
        <f t="shared" si="17"/>
        <v>0.10056349167853137</v>
      </c>
      <c r="AL27" s="38">
        <f t="shared" si="17"/>
        <v>0.10056349167853137</v>
      </c>
      <c r="AM27" s="38">
        <f t="shared" si="17"/>
        <v>0.10056349167853137</v>
      </c>
      <c r="AN27" s="38">
        <f t="shared" si="17"/>
        <v>0.10056349167853137</v>
      </c>
      <c r="AO27" s="38">
        <f t="shared" si="17"/>
        <v>0.10056349167853137</v>
      </c>
      <c r="AP27" s="38">
        <f t="shared" si="17"/>
        <v>0.10056349167853137</v>
      </c>
      <c r="AQ27" s="38">
        <f t="shared" si="17"/>
        <v>0.10056349167853137</v>
      </c>
    </row>
    <row r="28" spans="1:43" ht="16" customHeight="1">
      <c r="A28" s="57" t="s">
        <v>66</v>
      </c>
      <c r="B28" s="24" t="s">
        <v>67</v>
      </c>
      <c r="C28" s="29" t="s">
        <v>190</v>
      </c>
      <c r="D28" s="25"/>
      <c r="E28" s="25"/>
      <c r="F28" s="26">
        <f>SUMIFS('EIA 2019 ESRAP Table 10'!E:E,'EIA 2019 ESRAP Table 10'!B:B,B28)</f>
        <v>11930006</v>
      </c>
      <c r="G28" s="34">
        <f>(0.15-0.1)*(4/5)+0.1</f>
        <v>0.14000000000000001</v>
      </c>
      <c r="H28" s="33">
        <v>0.15</v>
      </c>
      <c r="I28" s="28">
        <f t="shared" ref="I28:AQ28" si="18">$H28</f>
        <v>0.15</v>
      </c>
      <c r="J28" s="28">
        <f t="shared" si="18"/>
        <v>0.15</v>
      </c>
      <c r="K28" s="28">
        <f t="shared" si="18"/>
        <v>0.15</v>
      </c>
      <c r="L28" s="28">
        <f t="shared" si="18"/>
        <v>0.15</v>
      </c>
      <c r="M28" s="28">
        <f t="shared" si="18"/>
        <v>0.15</v>
      </c>
      <c r="N28" s="28">
        <f t="shared" si="18"/>
        <v>0.15</v>
      </c>
      <c r="O28" s="28">
        <f t="shared" si="18"/>
        <v>0.15</v>
      </c>
      <c r="P28" s="28">
        <f t="shared" si="18"/>
        <v>0.15</v>
      </c>
      <c r="Q28" s="28">
        <f t="shared" si="18"/>
        <v>0.15</v>
      </c>
      <c r="R28" s="28">
        <f t="shared" si="18"/>
        <v>0.15</v>
      </c>
      <c r="S28" s="28">
        <f t="shared" si="18"/>
        <v>0.15</v>
      </c>
      <c r="T28" s="28">
        <f t="shared" si="18"/>
        <v>0.15</v>
      </c>
      <c r="U28" s="28">
        <f t="shared" si="18"/>
        <v>0.15</v>
      </c>
      <c r="V28" s="28">
        <f t="shared" si="18"/>
        <v>0.15</v>
      </c>
      <c r="W28" s="28">
        <f t="shared" si="18"/>
        <v>0.15</v>
      </c>
      <c r="X28" s="28">
        <f t="shared" si="18"/>
        <v>0.15</v>
      </c>
      <c r="Y28" s="28">
        <f t="shared" si="18"/>
        <v>0.15</v>
      </c>
      <c r="Z28" s="28">
        <f t="shared" si="18"/>
        <v>0.15</v>
      </c>
      <c r="AA28" s="28">
        <f t="shared" si="18"/>
        <v>0.15</v>
      </c>
      <c r="AB28" s="28">
        <f t="shared" si="18"/>
        <v>0.15</v>
      </c>
      <c r="AC28" s="28">
        <f t="shared" si="18"/>
        <v>0.15</v>
      </c>
      <c r="AD28" s="28">
        <f t="shared" si="18"/>
        <v>0.15</v>
      </c>
      <c r="AE28" s="28">
        <f t="shared" si="18"/>
        <v>0.15</v>
      </c>
      <c r="AF28" s="28">
        <f t="shared" si="18"/>
        <v>0.15</v>
      </c>
      <c r="AG28" s="28">
        <f t="shared" si="18"/>
        <v>0.15</v>
      </c>
      <c r="AH28" s="28">
        <f t="shared" si="18"/>
        <v>0.15</v>
      </c>
      <c r="AI28" s="28">
        <f t="shared" si="18"/>
        <v>0.15</v>
      </c>
      <c r="AJ28" s="28">
        <f t="shared" si="18"/>
        <v>0.15</v>
      </c>
      <c r="AK28" s="28">
        <f t="shared" si="18"/>
        <v>0.15</v>
      </c>
      <c r="AL28" s="28">
        <f t="shared" si="18"/>
        <v>0.15</v>
      </c>
      <c r="AM28" s="28">
        <f t="shared" si="18"/>
        <v>0.15</v>
      </c>
      <c r="AN28" s="28">
        <f t="shared" si="18"/>
        <v>0.15</v>
      </c>
      <c r="AO28" s="28">
        <f t="shared" si="18"/>
        <v>0.15</v>
      </c>
      <c r="AP28" s="28">
        <f t="shared" si="18"/>
        <v>0.15</v>
      </c>
      <c r="AQ28" s="28">
        <f t="shared" si="18"/>
        <v>0.15</v>
      </c>
    </row>
    <row r="29" spans="1:43">
      <c r="A29" s="57" t="s">
        <v>191</v>
      </c>
      <c r="B29" s="24" t="s">
        <v>69</v>
      </c>
      <c r="C29" s="25"/>
      <c r="D29" s="25"/>
      <c r="E29" s="25"/>
      <c r="F29" s="26">
        <f>SUMIFS('EIA 2019 ESRAP Table 10'!E:E,'EIA 2019 ESRAP Table 10'!B:B,B29)</f>
        <v>30380277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>
      <c r="A30" s="58" t="s">
        <v>192</v>
      </c>
      <c r="B30" s="59" t="s">
        <v>71</v>
      </c>
      <c r="C30" s="60" t="s">
        <v>193</v>
      </c>
      <c r="D30" s="25"/>
      <c r="E30" s="25"/>
      <c r="F30" s="26">
        <f>SUMIFS('EIA 2019 ESRAP Table 10'!E:E,'EIA 2019 ESRAP Table 10'!B:B,B30)</f>
        <v>32328433</v>
      </c>
      <c r="G30" s="32">
        <f>0.18*'Extra State Data'!$B$42/'Extra State Data'!$B$43+(0.5*(H30-0.18*'Extra State Data'!$B$42/'Extra State Data'!$B$43))</f>
        <v>0.16868010862141075</v>
      </c>
      <c r="H30" s="32">
        <f>0.2*'Extra State Data'!$B$42/'Extra State Data'!$B$43</f>
        <v>0.17755800907516922</v>
      </c>
      <c r="I30" s="31">
        <f>$H30+($M30-$H30)*(I$2-$H$2)/($M$2-$H$2)</f>
        <v>0.18110916925667261</v>
      </c>
      <c r="J30" s="31">
        <f>$H30+($M30-$H30)*(J$2-$H$2)/($M$2-$H$2)</f>
        <v>0.18466032943817598</v>
      </c>
      <c r="K30" s="31">
        <f>$H30+($M30-$H30)*(K$2-$H$2)/($M$2-$H$2)</f>
        <v>0.18821148961967937</v>
      </c>
      <c r="L30" s="31">
        <f>$H30+($M30-$H30)*(L$2-$H$2)/($M$2-$H$2)</f>
        <v>0.19176264980118274</v>
      </c>
      <c r="M30" s="32">
        <f>0.22*'Extra State Data'!$B$42/'Extra State Data'!$B$43</f>
        <v>0.19531380998268613</v>
      </c>
      <c r="N30" s="31">
        <f t="shared" ref="N30:V30" si="19">($W$30-$M$30)/COUNT($N$2:$W$2)+M30</f>
        <v>0.22017193125320983</v>
      </c>
      <c r="O30" s="31">
        <f t="shared" si="19"/>
        <v>0.24503005252373353</v>
      </c>
      <c r="P30" s="31">
        <f t="shared" si="19"/>
        <v>0.26988817379425722</v>
      </c>
      <c r="Q30" s="31">
        <f t="shared" si="19"/>
        <v>0.29474629506478089</v>
      </c>
      <c r="R30" s="31">
        <f t="shared" si="19"/>
        <v>0.31960441633530456</v>
      </c>
      <c r="S30" s="31">
        <f t="shared" si="19"/>
        <v>0.34446253760582823</v>
      </c>
      <c r="T30" s="31">
        <f t="shared" si="19"/>
        <v>0.3693206588763519</v>
      </c>
      <c r="U30" s="31">
        <f t="shared" si="19"/>
        <v>0.39417878014687557</v>
      </c>
      <c r="V30" s="31">
        <f t="shared" si="19"/>
        <v>0.41903690141739924</v>
      </c>
      <c r="W30" s="32">
        <f>0.5*'Extra State Data'!$B$42/'Extra State Data'!$B$43</f>
        <v>0.44389502268792302</v>
      </c>
      <c r="X30" s="31">
        <f t="shared" ref="X30:AG31" si="20">$R30</f>
        <v>0.31960441633530456</v>
      </c>
      <c r="Y30" s="31">
        <f t="shared" si="20"/>
        <v>0.31960441633530456</v>
      </c>
      <c r="Z30" s="31">
        <f t="shared" si="20"/>
        <v>0.31960441633530456</v>
      </c>
      <c r="AA30" s="31">
        <f t="shared" si="20"/>
        <v>0.31960441633530456</v>
      </c>
      <c r="AB30" s="31">
        <f t="shared" si="20"/>
        <v>0.31960441633530456</v>
      </c>
      <c r="AC30" s="31">
        <f t="shared" si="20"/>
        <v>0.31960441633530456</v>
      </c>
      <c r="AD30" s="31">
        <f t="shared" si="20"/>
        <v>0.31960441633530456</v>
      </c>
      <c r="AE30" s="31">
        <f t="shared" si="20"/>
        <v>0.31960441633530456</v>
      </c>
      <c r="AF30" s="31">
        <f t="shared" si="20"/>
        <v>0.31960441633530456</v>
      </c>
      <c r="AG30" s="31">
        <f t="shared" si="20"/>
        <v>0.31960441633530456</v>
      </c>
      <c r="AH30" s="31">
        <f t="shared" ref="AH30:AQ31" si="21">$R30</f>
        <v>0.31960441633530456</v>
      </c>
      <c r="AI30" s="31">
        <f t="shared" si="21"/>
        <v>0.31960441633530456</v>
      </c>
      <c r="AJ30" s="31">
        <f t="shared" si="21"/>
        <v>0.31960441633530456</v>
      </c>
      <c r="AK30" s="31">
        <f t="shared" si="21"/>
        <v>0.31960441633530456</v>
      </c>
      <c r="AL30" s="31">
        <f t="shared" si="21"/>
        <v>0.31960441633530456</v>
      </c>
      <c r="AM30" s="31">
        <f t="shared" si="21"/>
        <v>0.31960441633530456</v>
      </c>
      <c r="AN30" s="31">
        <f t="shared" si="21"/>
        <v>0.31960441633530456</v>
      </c>
      <c r="AO30" s="31">
        <f t="shared" si="21"/>
        <v>0.31960441633530456</v>
      </c>
      <c r="AP30" s="31">
        <f t="shared" si="21"/>
        <v>0.31960441633530456</v>
      </c>
      <c r="AQ30" s="31">
        <f t="shared" si="21"/>
        <v>0.31960441633530456</v>
      </c>
    </row>
    <row r="31" spans="1:43" ht="48" customHeight="1">
      <c r="A31" s="57" t="s">
        <v>194</v>
      </c>
      <c r="B31" s="24" t="s">
        <v>74</v>
      </c>
      <c r="C31" s="37" t="s">
        <v>195</v>
      </c>
      <c r="D31" s="25"/>
      <c r="E31" s="25"/>
      <c r="F31" s="26">
        <f>SUMIFS('EIA 2019 ESRAP Table 10'!E:E,'EIA 2019 ESRAP Table 10'!B:B,B31)</f>
        <v>5281168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0"/>
        <v>0.23699999999999999</v>
      </c>
      <c r="Y31" s="31">
        <f t="shared" si="20"/>
        <v>0.23699999999999999</v>
      </c>
      <c r="Z31" s="31">
        <f t="shared" si="20"/>
        <v>0.23699999999999999</v>
      </c>
      <c r="AA31" s="31">
        <f t="shared" si="20"/>
        <v>0.23699999999999999</v>
      </c>
      <c r="AB31" s="31">
        <f t="shared" si="20"/>
        <v>0.23699999999999999</v>
      </c>
      <c r="AC31" s="31">
        <f t="shared" si="20"/>
        <v>0.23699999999999999</v>
      </c>
      <c r="AD31" s="31">
        <f t="shared" si="20"/>
        <v>0.23699999999999999</v>
      </c>
      <c r="AE31" s="31">
        <f t="shared" si="20"/>
        <v>0.23699999999999999</v>
      </c>
      <c r="AF31" s="31">
        <f t="shared" si="20"/>
        <v>0.23699999999999999</v>
      </c>
      <c r="AG31" s="31">
        <f t="shared" si="20"/>
        <v>0.23699999999999999</v>
      </c>
      <c r="AH31" s="31">
        <f t="shared" si="21"/>
        <v>0.23699999999999999</v>
      </c>
      <c r="AI31" s="31">
        <f t="shared" si="21"/>
        <v>0.23699999999999999</v>
      </c>
      <c r="AJ31" s="31">
        <f t="shared" si="21"/>
        <v>0.23699999999999999</v>
      </c>
      <c r="AK31" s="31">
        <f t="shared" si="21"/>
        <v>0.23699999999999999</v>
      </c>
      <c r="AL31" s="31">
        <f t="shared" si="21"/>
        <v>0.23699999999999999</v>
      </c>
      <c r="AM31" s="31">
        <f t="shared" si="21"/>
        <v>0.23699999999999999</v>
      </c>
      <c r="AN31" s="31">
        <f t="shared" si="21"/>
        <v>0.23699999999999999</v>
      </c>
      <c r="AO31" s="31">
        <f t="shared" si="21"/>
        <v>0.23699999999999999</v>
      </c>
      <c r="AP31" s="31">
        <f t="shared" si="21"/>
        <v>0.23699999999999999</v>
      </c>
      <c r="AQ31" s="31">
        <f t="shared" si="21"/>
        <v>0.23699999999999999</v>
      </c>
    </row>
    <row r="32" spans="1:43" ht="32" customHeight="1">
      <c r="A32" s="57" t="s">
        <v>196</v>
      </c>
      <c r="B32" s="24" t="s">
        <v>77</v>
      </c>
      <c r="C32" s="29" t="s">
        <v>197</v>
      </c>
      <c r="D32" s="25"/>
      <c r="E32" s="25"/>
      <c r="F32" s="26">
        <f>SUMIFS('EIA 2019 ESRAP Table 10'!E:E,'EIA 2019 ESRAP Table 10'!B:B,B32)</f>
        <v>39867842</v>
      </c>
      <c r="G32" s="30">
        <v>7.9769999999999994E-2</v>
      </c>
      <c r="H32" s="30">
        <v>8.8069999999999996E-2</v>
      </c>
      <c r="I32" s="30">
        <v>0.96489999999999998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2">W32</f>
        <v>0.5</v>
      </c>
      <c r="Y32" s="31">
        <f t="shared" si="22"/>
        <v>0.5</v>
      </c>
      <c r="Z32" s="31">
        <f t="shared" si="22"/>
        <v>0.5</v>
      </c>
      <c r="AA32" s="31">
        <f t="shared" si="22"/>
        <v>0.5</v>
      </c>
      <c r="AB32" s="31">
        <f t="shared" si="22"/>
        <v>0.5</v>
      </c>
      <c r="AC32" s="31">
        <f t="shared" si="22"/>
        <v>0.5</v>
      </c>
      <c r="AD32" s="31">
        <f t="shared" si="22"/>
        <v>0.5</v>
      </c>
      <c r="AE32" s="31">
        <f t="shared" si="22"/>
        <v>0.5</v>
      </c>
      <c r="AF32" s="31">
        <f t="shared" si="22"/>
        <v>0.5</v>
      </c>
      <c r="AG32" s="31">
        <f t="shared" si="22"/>
        <v>0.5</v>
      </c>
      <c r="AH32" s="31">
        <f t="shared" si="22"/>
        <v>0.5</v>
      </c>
      <c r="AI32" s="31">
        <f t="shared" si="22"/>
        <v>0.5</v>
      </c>
      <c r="AJ32" s="31">
        <f t="shared" si="22"/>
        <v>0.5</v>
      </c>
      <c r="AK32" s="31">
        <f t="shared" si="22"/>
        <v>0.5</v>
      </c>
      <c r="AL32" s="31">
        <f t="shared" si="22"/>
        <v>0.5</v>
      </c>
      <c r="AM32" s="31">
        <f t="shared" si="22"/>
        <v>0.5</v>
      </c>
      <c r="AN32" s="31">
        <f t="shared" si="22"/>
        <v>0.5</v>
      </c>
      <c r="AO32" s="31">
        <f t="shared" si="22"/>
        <v>0.5</v>
      </c>
      <c r="AP32" s="31">
        <f t="shared" si="22"/>
        <v>0.5</v>
      </c>
      <c r="AQ32" s="31">
        <f t="shared" si="22"/>
        <v>0.5</v>
      </c>
    </row>
    <row r="33" spans="1:43" ht="127.5" customHeight="1">
      <c r="A33" s="57" t="s">
        <v>198</v>
      </c>
      <c r="B33" s="24" t="s">
        <v>80</v>
      </c>
      <c r="C33" s="25" t="s">
        <v>3281</v>
      </c>
      <c r="D33" s="25" t="s">
        <v>3280</v>
      </c>
      <c r="E33" s="25" t="s">
        <v>182</v>
      </c>
      <c r="F33" s="26">
        <f>SUMIFS('EIA 2019 ESRAP Table 10'!E:E,'EIA 2019 ESRAP Table 10'!B:B,B33)</f>
        <v>24856955</v>
      </c>
      <c r="G33" s="27">
        <v>0</v>
      </c>
      <c r="H33" s="34">
        <f>SUM(H56:H57)</f>
        <v>0.11666992397097713</v>
      </c>
      <c r="I33" s="28">
        <f t="shared" ref="I33:AP33" si="23">SUM(I56:I57)</f>
        <v>0.12577171982650329</v>
      </c>
      <c r="J33" s="28">
        <f t="shared" si="23"/>
        <v>0.13487351568202943</v>
      </c>
      <c r="K33" s="28">
        <f t="shared" si="23"/>
        <v>0.14397531153755558</v>
      </c>
      <c r="L33" s="28">
        <f>SUM(L56:L57)</f>
        <v>0.15307710739308172</v>
      </c>
      <c r="M33" s="34">
        <f t="shared" si="23"/>
        <v>0.16759445248367563</v>
      </c>
      <c r="N33" s="28">
        <f t="shared" si="23"/>
        <v>0.20688992883114971</v>
      </c>
      <c r="O33" s="28">
        <f t="shared" si="23"/>
        <v>0.24618540517862375</v>
      </c>
      <c r="P33" s="28">
        <f t="shared" si="23"/>
        <v>0.2854808815260978</v>
      </c>
      <c r="Q33" s="28">
        <f t="shared" si="23"/>
        <v>0.32477635787357184</v>
      </c>
      <c r="R33" s="28">
        <f t="shared" si="23"/>
        <v>0.36407183422104594</v>
      </c>
      <c r="S33" s="28">
        <f t="shared" si="23"/>
        <v>0.38227542593209829</v>
      </c>
      <c r="T33" s="28">
        <f t="shared" si="23"/>
        <v>0.40047901764315058</v>
      </c>
      <c r="U33" s="28">
        <f t="shared" si="23"/>
        <v>0.41868260935420287</v>
      </c>
      <c r="V33" s="28">
        <f t="shared" si="23"/>
        <v>0.43688620106525522</v>
      </c>
      <c r="W33" s="34">
        <f>SUM(W56:W57)</f>
        <v>0.45508979277630746</v>
      </c>
      <c r="X33" s="28">
        <f t="shared" si="23"/>
        <v>0.47643807618431139</v>
      </c>
      <c r="Y33" s="28">
        <f t="shared" si="23"/>
        <v>0.49778635959231532</v>
      </c>
      <c r="Z33" s="28">
        <f t="shared" si="23"/>
        <v>0.5191346430003192</v>
      </c>
      <c r="AA33" s="28">
        <f t="shared" si="23"/>
        <v>0.54048292640832318</v>
      </c>
      <c r="AB33" s="28">
        <f t="shared" si="23"/>
        <v>0.56183120981632717</v>
      </c>
      <c r="AC33" s="28">
        <f t="shared" si="23"/>
        <v>0.58317949322433105</v>
      </c>
      <c r="AD33" s="28">
        <f t="shared" si="23"/>
        <v>0.60452777663233492</v>
      </c>
      <c r="AE33" s="28">
        <f t="shared" si="23"/>
        <v>0.6258760600403388</v>
      </c>
      <c r="AF33" s="28">
        <f t="shared" si="23"/>
        <v>0.64722434344834268</v>
      </c>
      <c r="AG33" s="28">
        <f t="shared" si="23"/>
        <v>0.66857262685634655</v>
      </c>
      <c r="AH33" s="28">
        <f t="shared" si="23"/>
        <v>0.69229294175412881</v>
      </c>
      <c r="AI33" s="28">
        <f t="shared" si="23"/>
        <v>0.71601325665191085</v>
      </c>
      <c r="AJ33" s="28">
        <f t="shared" si="23"/>
        <v>0.7397335715496931</v>
      </c>
      <c r="AK33" s="28">
        <f t="shared" si="23"/>
        <v>0.76345388644747514</v>
      </c>
      <c r="AL33" s="34">
        <f t="shared" si="23"/>
        <v>0.81089451624303943</v>
      </c>
      <c r="AM33" s="28">
        <f t="shared" si="23"/>
        <v>0.81089451624303943</v>
      </c>
      <c r="AN33" s="28">
        <f t="shared" si="23"/>
        <v>0.81089451624303943</v>
      </c>
      <c r="AO33" s="28">
        <f t="shared" si="23"/>
        <v>0.81089451624303943</v>
      </c>
      <c r="AP33" s="28">
        <f t="shared" si="23"/>
        <v>0.81089451624303943</v>
      </c>
      <c r="AQ33" s="28">
        <f>SUM(AQ56:AQ57)</f>
        <v>0.81089451624303943</v>
      </c>
    </row>
    <row r="34" spans="1:43" ht="49.5" hidden="1" customHeight="1">
      <c r="A34" s="58" t="s">
        <v>199</v>
      </c>
      <c r="B34" s="24" t="s">
        <v>82</v>
      </c>
      <c r="C34" s="29" t="s">
        <v>2142</v>
      </c>
      <c r="D34" s="25" t="s">
        <v>182</v>
      </c>
      <c r="E34" s="25" t="s">
        <v>182</v>
      </c>
      <c r="F34" s="26">
        <f>SUMIFS('EIA 2019 ESRAP Table 10'!E:E,'EIA 2019 ESRAP Table 10'!B:B,B34)</f>
        <v>72334007</v>
      </c>
      <c r="G34" s="27">
        <v>0</v>
      </c>
      <c r="H34" s="33">
        <v>0.28999999999999998</v>
      </c>
      <c r="I34" s="31">
        <f t="shared" ref="I34:U34" si="24">$H34+($W34-$H34)*(I$2-$H$2)/($W$2-$H$2)</f>
        <v>0.3173333333333333</v>
      </c>
      <c r="J34" s="31">
        <f t="shared" si="24"/>
        <v>0.34466666666666662</v>
      </c>
      <c r="K34" s="31">
        <f t="shared" si="24"/>
        <v>0.372</v>
      </c>
      <c r="L34" s="31">
        <f t="shared" si="24"/>
        <v>0.39933333333333332</v>
      </c>
      <c r="M34" s="31">
        <f t="shared" si="24"/>
        <v>0.42666666666666664</v>
      </c>
      <c r="N34" s="31">
        <f t="shared" si="24"/>
        <v>0.45399999999999996</v>
      </c>
      <c r="O34" s="31">
        <f t="shared" si="24"/>
        <v>0.48133333333333328</v>
      </c>
      <c r="P34" s="31">
        <f t="shared" si="24"/>
        <v>0.5086666666666666</v>
      </c>
      <c r="Q34" s="31">
        <f t="shared" si="24"/>
        <v>0.53600000000000003</v>
      </c>
      <c r="R34" s="31">
        <f t="shared" si="24"/>
        <v>0.56333333333333324</v>
      </c>
      <c r="S34" s="31">
        <f t="shared" si="24"/>
        <v>0.59066666666666667</v>
      </c>
      <c r="T34" s="31">
        <f t="shared" si="24"/>
        <v>0.61799999999999999</v>
      </c>
      <c r="U34" s="31">
        <f t="shared" si="24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5">$W34+($AG34-$W34)*(Y$2-$W$2)/($AG$2-$W$2)</f>
        <v>0.76</v>
      </c>
      <c r="Z34" s="31">
        <f t="shared" si="25"/>
        <v>0.78999999999999992</v>
      </c>
      <c r="AA34" s="31">
        <f t="shared" si="25"/>
        <v>0.82</v>
      </c>
      <c r="AB34" s="31">
        <f t="shared" si="25"/>
        <v>0.85</v>
      </c>
      <c r="AC34" s="31">
        <f t="shared" si="25"/>
        <v>0.88</v>
      </c>
      <c r="AD34" s="31">
        <f t="shared" si="25"/>
        <v>0.91</v>
      </c>
      <c r="AE34" s="31">
        <f t="shared" si="25"/>
        <v>0.94</v>
      </c>
      <c r="AF34" s="31">
        <f t="shared" si="25"/>
        <v>0.97</v>
      </c>
      <c r="AG34" s="33">
        <v>1</v>
      </c>
      <c r="AH34" s="28">
        <f>AG34</f>
        <v>1</v>
      </c>
      <c r="AI34" s="28">
        <f t="shared" ref="AI34:AQ34" si="26">AH34</f>
        <v>1</v>
      </c>
      <c r="AJ34" s="28">
        <f t="shared" si="26"/>
        <v>1</v>
      </c>
      <c r="AK34" s="28">
        <f t="shared" si="26"/>
        <v>1</v>
      </c>
      <c r="AL34" s="28">
        <f t="shared" si="26"/>
        <v>1</v>
      </c>
      <c r="AM34" s="28">
        <f t="shared" si="26"/>
        <v>1</v>
      </c>
      <c r="AN34" s="28">
        <f t="shared" si="26"/>
        <v>1</v>
      </c>
      <c r="AO34" s="28">
        <f t="shared" si="26"/>
        <v>1</v>
      </c>
      <c r="AP34" s="28">
        <f t="shared" si="26"/>
        <v>1</v>
      </c>
      <c r="AQ34" s="28">
        <f t="shared" si="26"/>
        <v>1</v>
      </c>
    </row>
    <row r="35" spans="1:43" ht="32" hidden="1" customHeight="1">
      <c r="A35" s="57" t="s">
        <v>200</v>
      </c>
      <c r="B35" s="24" t="s">
        <v>85</v>
      </c>
      <c r="C35" s="25" t="s">
        <v>201</v>
      </c>
      <c r="D35" s="25"/>
      <c r="E35" s="25"/>
      <c r="F35" s="26">
        <f>SUMIFS('EIA 2019 ESRAP Table 10'!E:E,'EIA 2019 ESRAP Table 10'!B:B,B35)</f>
        <v>136430492</v>
      </c>
      <c r="G35" s="32">
        <f>0.05*'Extra State Data'!$B$13/SUM('Extra State Data'!$B$13:$B$15)</f>
        <v>4.1355236703558278E-2</v>
      </c>
      <c r="H35" s="32">
        <f>0.06*'Extra State Data'!$B$13/SUM('Extra State Data'!$B$13:$B$15)</f>
        <v>4.9626284044269928E-2</v>
      </c>
      <c r="I35" s="31">
        <f>0.0733*'Extra State Data'!$B$13/SUM('Extra State Data'!$B$13:$B$15)</f>
        <v>6.0626777007416442E-2</v>
      </c>
      <c r="J35" s="31">
        <f>0.0866*'Extra State Data'!$B$13/SUM('Extra State Data'!$B$13:$B$15)</f>
        <v>7.1627269970562929E-2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0.10689253945059306</v>
      </c>
      <c r="M35" s="31">
        <f>$K35+($N35-$K35)*(M$2-$K$2)/($N$2-$K$2)</f>
        <v>0.1137850789011861</v>
      </c>
      <c r="N35" s="32">
        <f>(0.125*'Extra State Data'!$B$13+0.1*SUM('Extra State Data'!$B$14:$B$15))/SUM('Extra State Data'!$B$13:$B$15)</f>
        <v>0.12067761835177915</v>
      </c>
      <c r="O35" s="31">
        <f t="shared" ref="O35:AQ35" si="27">$N35</f>
        <v>0.12067761835177915</v>
      </c>
      <c r="P35" s="31">
        <f t="shared" si="27"/>
        <v>0.12067761835177915</v>
      </c>
      <c r="Q35" s="31">
        <f t="shared" si="27"/>
        <v>0.12067761835177915</v>
      </c>
      <c r="R35" s="31">
        <f t="shared" si="27"/>
        <v>0.12067761835177915</v>
      </c>
      <c r="S35" s="31">
        <f t="shared" si="27"/>
        <v>0.12067761835177915</v>
      </c>
      <c r="T35" s="31">
        <f t="shared" si="27"/>
        <v>0.12067761835177915</v>
      </c>
      <c r="U35" s="31">
        <f t="shared" si="27"/>
        <v>0.12067761835177915</v>
      </c>
      <c r="V35" s="31">
        <f t="shared" si="27"/>
        <v>0.12067761835177915</v>
      </c>
      <c r="W35" s="31">
        <f t="shared" si="27"/>
        <v>0.12067761835177915</v>
      </c>
      <c r="X35" s="31">
        <f t="shared" si="27"/>
        <v>0.12067761835177915</v>
      </c>
      <c r="Y35" s="31">
        <f t="shared" si="27"/>
        <v>0.12067761835177915</v>
      </c>
      <c r="Z35" s="31">
        <f t="shared" si="27"/>
        <v>0.12067761835177915</v>
      </c>
      <c r="AA35" s="31">
        <f t="shared" si="27"/>
        <v>0.12067761835177915</v>
      </c>
      <c r="AB35" s="31">
        <f t="shared" si="27"/>
        <v>0.12067761835177915</v>
      </c>
      <c r="AC35" s="31">
        <f t="shared" si="27"/>
        <v>0.12067761835177915</v>
      </c>
      <c r="AD35" s="31">
        <f t="shared" si="27"/>
        <v>0.12067761835177915</v>
      </c>
      <c r="AE35" s="31">
        <f t="shared" si="27"/>
        <v>0.12067761835177915</v>
      </c>
      <c r="AF35" s="31">
        <f t="shared" si="27"/>
        <v>0.12067761835177915</v>
      </c>
      <c r="AG35" s="31">
        <f t="shared" si="27"/>
        <v>0.12067761835177915</v>
      </c>
      <c r="AH35" s="31">
        <f t="shared" si="27"/>
        <v>0.12067761835177915</v>
      </c>
      <c r="AI35" s="31">
        <f t="shared" si="27"/>
        <v>0.12067761835177915</v>
      </c>
      <c r="AJ35" s="31">
        <f t="shared" si="27"/>
        <v>0.12067761835177915</v>
      </c>
      <c r="AK35" s="31">
        <f t="shared" si="27"/>
        <v>0.12067761835177915</v>
      </c>
      <c r="AL35" s="31">
        <f t="shared" si="27"/>
        <v>0.12067761835177915</v>
      </c>
      <c r="AM35" s="31">
        <f t="shared" si="27"/>
        <v>0.12067761835177915</v>
      </c>
      <c r="AN35" s="31">
        <f t="shared" si="27"/>
        <v>0.12067761835177915</v>
      </c>
      <c r="AO35" s="31">
        <f t="shared" si="27"/>
        <v>0.12067761835177915</v>
      </c>
      <c r="AP35" s="31">
        <f t="shared" si="27"/>
        <v>0.12067761835177915</v>
      </c>
      <c r="AQ35" s="31">
        <f t="shared" si="27"/>
        <v>0.12067761835177915</v>
      </c>
    </row>
    <row r="36" spans="1:43" hidden="1">
      <c r="A36" s="57" t="s">
        <v>202</v>
      </c>
      <c r="B36" s="24" t="s">
        <v>88</v>
      </c>
      <c r="C36" s="29"/>
      <c r="D36" s="25"/>
      <c r="E36" s="25"/>
      <c r="F36" s="26">
        <f>SUMIFS('EIA 2019 ESRAP Table 10'!E:E,'EIA 2019 ESRAP Table 10'!B:B,B36)</f>
        <v>21559255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hidden="1" customHeight="1">
      <c r="A37" s="57" t="s">
        <v>203</v>
      </c>
      <c r="B37" s="24" t="s">
        <v>91</v>
      </c>
      <c r="C37" s="29" t="s">
        <v>3271</v>
      </c>
      <c r="D37" s="25"/>
      <c r="E37" s="25" t="s">
        <v>182</v>
      </c>
      <c r="F37" s="26">
        <f>SUMIFS('EIA 2019 ESRAP Table 10'!E:E,'EIA 2019 ESRAP Table 10'!B:B,B37)</f>
        <v>45384477</v>
      </c>
      <c r="G37" s="32">
        <f>0.025*'Extra State Data'!$B$52/'Extra State Data'!$B$53</f>
        <v>1.4743633048806534E-2</v>
      </c>
      <c r="H37" s="32">
        <f>0.025*'Extra State Data'!$B$52/'Extra State Data'!$B$53</f>
        <v>1.4743633048806534E-2</v>
      </c>
      <c r="I37" s="32">
        <f>0.025*'Extra State Data'!$B$52/'Extra State Data'!$B$53</f>
        <v>1.4743633048806534E-2</v>
      </c>
      <c r="J37" s="32">
        <f>0.035*'Extra State Data'!$B$52/'Extra State Data'!$B$53</f>
        <v>2.064108626832915E-2</v>
      </c>
      <c r="K37" s="32">
        <f>0.045*'Extra State Data'!$B$52/'Extra State Data'!$B$53</f>
        <v>2.6538539487851759E-2</v>
      </c>
      <c r="L37" s="32">
        <f>0.055*'Extra State Data'!$B$52/'Extra State Data'!$B$53</f>
        <v>3.2435992707374371E-2</v>
      </c>
      <c r="M37" s="32">
        <f>0.055*'Extra State Data'!$B$52/'Extra State Data'!$B$53</f>
        <v>3.2435992707374371E-2</v>
      </c>
      <c r="N37" s="32">
        <f>0.06*'Extra State Data'!$B$52/'Extra State Data'!$B$53</f>
        <v>3.5384719317135681E-2</v>
      </c>
      <c r="O37" s="32">
        <f>0.065*'Extra State Data'!$B$52/'Extra State Data'!$B$53</f>
        <v>3.833344592689699E-2</v>
      </c>
      <c r="P37" s="32">
        <f>0.07*'Extra State Data'!$B$52/'Extra State Data'!$B$53</f>
        <v>4.12821725366583E-2</v>
      </c>
      <c r="Q37" s="32">
        <f>0.075*'Extra State Data'!$B$52/'Extra State Data'!$B$53</f>
        <v>4.4230899146419596E-2</v>
      </c>
      <c r="R37" s="32">
        <f>0.08*'Extra State Data'!$B$52/'Extra State Data'!$B$53</f>
        <v>4.7179625756180912E-2</v>
      </c>
      <c r="S37" s="32">
        <f>0.085*'Extra State Data'!$B$52/'Extra State Data'!$B$53</f>
        <v>5.0128352365942215E-2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hidden="1" customHeight="1">
      <c r="A38" s="57" t="s">
        <v>204</v>
      </c>
      <c r="B38" s="24" t="s">
        <v>94</v>
      </c>
      <c r="C38" s="29" t="s">
        <v>205</v>
      </c>
      <c r="D38" s="25"/>
      <c r="E38" s="25"/>
      <c r="F38" s="26">
        <f>SUMIFS('EIA 2019 ESRAP Table 10'!E:E,'EIA 2019 ESRAP Table 10'!B:B,B38)</f>
        <v>64795946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hidden="1" customHeight="1">
      <c r="A39" s="57" t="s">
        <v>206</v>
      </c>
      <c r="B39" s="24" t="s">
        <v>96</v>
      </c>
      <c r="C39" s="25" t="s">
        <v>207</v>
      </c>
      <c r="D39" s="25"/>
      <c r="E39" s="25"/>
      <c r="F39" s="26">
        <f>SUMIFS('EIA 2019 ESRAP Table 10'!E:E,'EIA 2019 ESRAP Table 10'!B:B,B39)</f>
        <v>47728372</v>
      </c>
      <c r="G39" s="34">
        <f>((0.15*'Extra State Data'!$B$28/'Extra State Data'!$B$25)-(0.05*'Extra State Data'!$B$28/'Extra State Data'!$B$25))*(3/4)+(0.05*'Extra State Data'!$B$28/'Extra State Data'!$B$25)</f>
        <v>7.9599810674455845E-2</v>
      </c>
      <c r="H39" s="32">
        <f>0.15*'Extra State Data'!$B$28/'Extra State Data'!$B$25</f>
        <v>9.5519772809347023E-2</v>
      </c>
      <c r="I39" s="31">
        <f>$H39+($M39-$H39)*(I$2-$H$2)/($M$2-$H$2)</f>
        <v>0.10188775766330349</v>
      </c>
      <c r="J39" s="31">
        <f>$H39+($M39-$H39)*(J$2-$H$2)/($M$2-$H$2)</f>
        <v>0.10825574251725996</v>
      </c>
      <c r="K39" s="31">
        <f>$H39+($M39-$H39)*(K$2-$H$2)/($M$2-$H$2)</f>
        <v>0.11462372737121643</v>
      </c>
      <c r="L39" s="31">
        <f>$H39+($M39-$H39)*(L$2-$H$2)/($M$2-$H$2)</f>
        <v>0.1209917122251729</v>
      </c>
      <c r="M39" s="32">
        <f>0.2*'Extra State Data'!$B$28/'Extra State Data'!$B$25</f>
        <v>0.12735969707912936</v>
      </c>
      <c r="N39" s="31">
        <f>$M39+($R39-$M39)*(N$2-$M$2)/($R$2-$M$2)</f>
        <v>0.14286874691640436</v>
      </c>
      <c r="O39" s="31">
        <f>$M39+($R39-$M39)*(O$2-$M$2)/($R$2-$M$2)</f>
        <v>0.15837779675367933</v>
      </c>
      <c r="P39" s="31">
        <f>$M39+($R39-$M39)*(P$2-$M$2)/($R$2-$M$2)</f>
        <v>0.17388684659095432</v>
      </c>
      <c r="Q39" s="31">
        <f>$M39+($R39-$M39)*(Q$2-$M$2)/($R$2-$M$2)</f>
        <v>0.18939589642822929</v>
      </c>
      <c r="R39" s="35">
        <f>(0.25*'Extra State Data'!B28+0.25*'Extra State Data'!B29+0.1*'Extra State Data'!B30+0.05*'Extra State Data'!B31)/'Extra State Data'!$B$25</f>
        <v>0.20490494626550429</v>
      </c>
      <c r="S39" s="31">
        <f>$R39+($W39-$R39)*(S$2-$R$2)/($W$2-$R$2)</f>
        <v>0.21764091597341723</v>
      </c>
      <c r="T39" s="31">
        <f>$R39+($W39-$R39)*(T$2-$R$2)/($W$2-$R$2)</f>
        <v>0.23037688568133016</v>
      </c>
      <c r="U39" s="31">
        <f>$R39+($W39-$R39)*(U$2-$R$2)/($W$2-$R$2)</f>
        <v>0.2431128553892431</v>
      </c>
      <c r="V39" s="31">
        <f>$R39+($W39-$R39)*(V$2-$R$2)/($W$2-$R$2)</f>
        <v>0.25584882509715601</v>
      </c>
      <c r="W39" s="32">
        <f>(0.35*'Extra State Data'!B28+0.25*'Extra State Data'!B29+0.1*'Extra State Data'!B30+0.05*'Extra State Data'!B31)/'Extra State Data'!$B$25</f>
        <v>0.26858479480506897</v>
      </c>
      <c r="X39" s="31">
        <f>$W39+($AB39-$W39)*(X$2-$W$2)/($AB$2-$W$2)</f>
        <v>0.28132076451298194</v>
      </c>
      <c r="Y39" s="31">
        <f>$W39+($AB39-$W39)*(Y$2-$W$2)/($AB$2-$W$2)</f>
        <v>0.29405673422089484</v>
      </c>
      <c r="Z39" s="31">
        <f>$W39+($AB39-$W39)*(Z$2-$W$2)/($AB$2-$W$2)</f>
        <v>0.30679270392880781</v>
      </c>
      <c r="AA39" s="31">
        <f>$W39+($AB39-$W39)*(AA$2-$W$2)/($AB$2-$W$2)</f>
        <v>0.31952867363672072</v>
      </c>
      <c r="AB39" s="35">
        <f>(0.45*'Extra State Data'!B28+0.25*'Extra State Data'!B29+0.1*'Extra State Data'!B30+0.05*'Extra State Data'!B31)/'Extra State Data'!$B$25</f>
        <v>0.33226464334463368</v>
      </c>
      <c r="AC39" s="31">
        <f>$AB39+($AG39-$AB39)*(AC$2-$AB$2)/($AG$2-$AB$2)</f>
        <v>0.33863262819859014</v>
      </c>
      <c r="AD39" s="31">
        <f>$AB39+($AG39-$AB39)*(AD$2-$AB$2)/($AG$2-$AB$2)</f>
        <v>0.34500061305254659</v>
      </c>
      <c r="AE39" s="31">
        <f>$AB39+($AG39-$AB39)*(AE$2-$AB$2)/($AG$2-$AB$2)</f>
        <v>0.3513685979065031</v>
      </c>
      <c r="AF39" s="31">
        <f>$AB39+($AG39-$AB39)*(AF$2-$AB$2)/($AG$2-$AB$2)</f>
        <v>0.35773658276045955</v>
      </c>
      <c r="AG39" s="35">
        <f>(0.5*'Extra State Data'!B28+0.25*'Extra State Data'!B29+0.1*'Extra State Data'!B30+0.05*'Extra State Data'!B31)/'Extra State Data'!$B$25</f>
        <v>0.36410456761441601</v>
      </c>
      <c r="AH39" s="31">
        <f t="shared" ref="AH39:AQ39" si="28">$AG39</f>
        <v>0.36410456761441601</v>
      </c>
      <c r="AI39" s="31">
        <f t="shared" si="28"/>
        <v>0.36410456761441601</v>
      </c>
      <c r="AJ39" s="31">
        <f t="shared" si="28"/>
        <v>0.36410456761441601</v>
      </c>
      <c r="AK39" s="31">
        <f t="shared" si="28"/>
        <v>0.36410456761441601</v>
      </c>
      <c r="AL39" s="31">
        <f t="shared" si="28"/>
        <v>0.36410456761441601</v>
      </c>
      <c r="AM39" s="31">
        <f t="shared" si="28"/>
        <v>0.36410456761441601</v>
      </c>
      <c r="AN39" s="31">
        <f t="shared" si="28"/>
        <v>0.36410456761441601</v>
      </c>
      <c r="AO39" s="31">
        <f t="shared" si="28"/>
        <v>0.36410456761441601</v>
      </c>
      <c r="AP39" s="31">
        <f t="shared" si="28"/>
        <v>0.36410456761441601</v>
      </c>
      <c r="AQ39" s="31">
        <f t="shared" si="28"/>
        <v>0.36410456761441601</v>
      </c>
    </row>
    <row r="40" spans="1:43" ht="32" hidden="1" customHeight="1">
      <c r="A40" s="57" t="s">
        <v>98</v>
      </c>
      <c r="B40" s="24" t="s">
        <v>99</v>
      </c>
      <c r="C40" s="29" t="s">
        <v>208</v>
      </c>
      <c r="D40" s="25"/>
      <c r="E40" s="25"/>
      <c r="F40" s="26">
        <f>SUMIFS('EIA 2019 ESRAP Table 10'!E:E,'EIA 2019 ESRAP Table 10'!B:B,B40)</f>
        <v>50523010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29">$N40</f>
        <v>0.18</v>
      </c>
      <c r="P40" s="28">
        <f t="shared" si="29"/>
        <v>0.18</v>
      </c>
      <c r="Q40" s="28">
        <f t="shared" si="29"/>
        <v>0.18</v>
      </c>
      <c r="R40" s="28">
        <f t="shared" si="29"/>
        <v>0.18</v>
      </c>
      <c r="S40" s="28">
        <f t="shared" si="29"/>
        <v>0.18</v>
      </c>
      <c r="T40" s="28">
        <f t="shared" si="29"/>
        <v>0.18</v>
      </c>
      <c r="U40" s="28">
        <f t="shared" si="29"/>
        <v>0.18</v>
      </c>
      <c r="V40" s="28">
        <f t="shared" si="29"/>
        <v>0.18</v>
      </c>
      <c r="W40" s="28">
        <f t="shared" si="29"/>
        <v>0.18</v>
      </c>
      <c r="X40" s="28">
        <f t="shared" si="29"/>
        <v>0.18</v>
      </c>
      <c r="Y40" s="28">
        <f t="shared" si="29"/>
        <v>0.18</v>
      </c>
      <c r="Z40" s="28">
        <f t="shared" si="29"/>
        <v>0.18</v>
      </c>
      <c r="AA40" s="28">
        <f t="shared" si="29"/>
        <v>0.18</v>
      </c>
      <c r="AB40" s="28">
        <f t="shared" si="29"/>
        <v>0.18</v>
      </c>
      <c r="AC40" s="28">
        <f t="shared" si="29"/>
        <v>0.18</v>
      </c>
      <c r="AD40" s="28">
        <f t="shared" si="29"/>
        <v>0.18</v>
      </c>
      <c r="AE40" s="28">
        <f t="shared" si="29"/>
        <v>0.18</v>
      </c>
      <c r="AF40" s="28">
        <f t="shared" si="29"/>
        <v>0.18</v>
      </c>
      <c r="AG40" s="28">
        <f t="shared" si="29"/>
        <v>0.18</v>
      </c>
      <c r="AH40" s="28">
        <f t="shared" si="29"/>
        <v>0.18</v>
      </c>
      <c r="AI40" s="28">
        <f t="shared" si="29"/>
        <v>0.18</v>
      </c>
      <c r="AJ40" s="28">
        <f t="shared" si="29"/>
        <v>0.18</v>
      </c>
      <c r="AK40" s="28">
        <f t="shared" si="29"/>
        <v>0.18</v>
      </c>
      <c r="AL40" s="28">
        <f t="shared" si="29"/>
        <v>0.18</v>
      </c>
      <c r="AM40" s="28">
        <f t="shared" si="29"/>
        <v>0.18</v>
      </c>
      <c r="AN40" s="28">
        <f t="shared" si="29"/>
        <v>0.18</v>
      </c>
      <c r="AO40" s="28">
        <f t="shared" si="29"/>
        <v>0.18</v>
      </c>
      <c r="AP40" s="28">
        <f t="shared" si="29"/>
        <v>0.18</v>
      </c>
      <c r="AQ40" s="28">
        <f t="shared" si="29"/>
        <v>0.18</v>
      </c>
    </row>
    <row r="41" spans="1:43" ht="16" hidden="1" customHeight="1">
      <c r="A41" s="57" t="s">
        <v>209</v>
      </c>
      <c r="B41" s="24" t="s">
        <v>102</v>
      </c>
      <c r="C41" s="29" t="s">
        <v>210</v>
      </c>
      <c r="D41" s="25"/>
      <c r="E41" s="25"/>
      <c r="F41" s="26">
        <f>SUMIFS('EIA 2019 ESRAP Table 10'!E:E,'EIA 2019 ESRAP Table 10'!B:B,B41)</f>
        <v>4020565</v>
      </c>
      <c r="G41" s="30">
        <v>8.5000000000000006E-2</v>
      </c>
      <c r="H41" s="30">
        <f>G41</f>
        <v>8.5000000000000006E-2</v>
      </c>
      <c r="I41" s="30">
        <f t="shared" ref="I41:AB41" si="30">H41+0.015</f>
        <v>0.1</v>
      </c>
      <c r="J41" s="30">
        <f t="shared" si="30"/>
        <v>0.115</v>
      </c>
      <c r="K41" s="30">
        <f t="shared" si="30"/>
        <v>0.13</v>
      </c>
      <c r="L41" s="30">
        <f t="shared" si="30"/>
        <v>0.14500000000000002</v>
      </c>
      <c r="M41" s="30">
        <f t="shared" si="30"/>
        <v>0.16000000000000003</v>
      </c>
      <c r="N41" s="30">
        <f t="shared" si="30"/>
        <v>0.17500000000000004</v>
      </c>
      <c r="O41" s="30">
        <f t="shared" si="30"/>
        <v>0.19000000000000006</v>
      </c>
      <c r="P41" s="30">
        <f t="shared" si="30"/>
        <v>0.20500000000000007</v>
      </c>
      <c r="Q41" s="30">
        <f t="shared" si="30"/>
        <v>0.22000000000000008</v>
      </c>
      <c r="R41" s="30">
        <f t="shared" si="30"/>
        <v>0.2350000000000001</v>
      </c>
      <c r="S41" s="30">
        <f t="shared" si="30"/>
        <v>0.25000000000000011</v>
      </c>
      <c r="T41" s="30">
        <f t="shared" si="30"/>
        <v>0.26500000000000012</v>
      </c>
      <c r="U41" s="30">
        <f t="shared" si="30"/>
        <v>0.28000000000000014</v>
      </c>
      <c r="V41" s="30">
        <f t="shared" si="30"/>
        <v>0.29500000000000015</v>
      </c>
      <c r="W41" s="30">
        <f t="shared" si="30"/>
        <v>0.31000000000000016</v>
      </c>
      <c r="X41" s="30">
        <f t="shared" si="30"/>
        <v>0.32500000000000018</v>
      </c>
      <c r="Y41" s="30">
        <f t="shared" si="30"/>
        <v>0.34000000000000019</v>
      </c>
      <c r="Z41" s="30">
        <f t="shared" si="30"/>
        <v>0.3550000000000002</v>
      </c>
      <c r="AA41" s="30">
        <f t="shared" si="30"/>
        <v>0.37000000000000022</v>
      </c>
      <c r="AB41" s="30">
        <f t="shared" si="30"/>
        <v>0.38500000000000023</v>
      </c>
      <c r="AC41" s="31">
        <f t="shared" ref="AC41:AQ41" si="31">$AB41</f>
        <v>0.38500000000000023</v>
      </c>
      <c r="AD41" s="31">
        <f t="shared" si="31"/>
        <v>0.38500000000000023</v>
      </c>
      <c r="AE41" s="31">
        <f t="shared" si="31"/>
        <v>0.38500000000000023</v>
      </c>
      <c r="AF41" s="31">
        <f t="shared" si="31"/>
        <v>0.38500000000000023</v>
      </c>
      <c r="AG41" s="31">
        <f t="shared" si="31"/>
        <v>0.38500000000000023</v>
      </c>
      <c r="AH41" s="31">
        <f t="shared" si="31"/>
        <v>0.38500000000000023</v>
      </c>
      <c r="AI41" s="31">
        <f t="shared" si="31"/>
        <v>0.38500000000000023</v>
      </c>
      <c r="AJ41" s="31">
        <f t="shared" si="31"/>
        <v>0.38500000000000023</v>
      </c>
      <c r="AK41" s="31">
        <f t="shared" si="31"/>
        <v>0.38500000000000023</v>
      </c>
      <c r="AL41" s="31">
        <f t="shared" si="31"/>
        <v>0.38500000000000023</v>
      </c>
      <c r="AM41" s="31">
        <f t="shared" si="31"/>
        <v>0.38500000000000023</v>
      </c>
      <c r="AN41" s="31">
        <f t="shared" si="31"/>
        <v>0.38500000000000023</v>
      </c>
      <c r="AO41" s="31">
        <f t="shared" si="31"/>
        <v>0.38500000000000023</v>
      </c>
      <c r="AP41" s="31">
        <f t="shared" si="31"/>
        <v>0.38500000000000023</v>
      </c>
      <c r="AQ41" s="31">
        <f t="shared" si="31"/>
        <v>0.38500000000000023</v>
      </c>
    </row>
    <row r="42" spans="1:43" hidden="1">
      <c r="A42" s="57" t="s">
        <v>211</v>
      </c>
      <c r="B42" s="24" t="s">
        <v>104</v>
      </c>
      <c r="C42" s="29"/>
      <c r="D42" s="25"/>
      <c r="E42" s="25"/>
      <c r="F42" s="26">
        <f>SUMIFS('EIA 2019 ESRAP Table 10'!E:E,'EIA 2019 ESRAP Table 10'!B:B,B42)</f>
        <v>80205620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hidden="1" customHeight="1">
      <c r="A43" s="57" t="s">
        <v>212</v>
      </c>
      <c r="B43" s="24" t="s">
        <v>107</v>
      </c>
      <c r="C43" s="29" t="s">
        <v>205</v>
      </c>
      <c r="D43" s="25"/>
      <c r="E43" s="25"/>
      <c r="F43" s="26">
        <f>SUMIFS('EIA 2019 ESRAP Table 10'!E:E,'EIA 2019 ESRAP Table 10'!B:B,B43)</f>
        <v>12868931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 hidden="1">
      <c r="A44" s="57" t="s">
        <v>213</v>
      </c>
      <c r="B44" s="24" t="s">
        <v>110</v>
      </c>
      <c r="C44" s="25"/>
      <c r="D44" s="25"/>
      <c r="E44" s="25"/>
      <c r="F44" s="26">
        <f>SUMIFS('EIA 2019 ESRAP Table 10'!E:E,'EIA 2019 ESRAP Table 10'!B:B,B44)</f>
        <v>99785580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hidden="1" customHeight="1">
      <c r="A45" s="57" t="s">
        <v>214</v>
      </c>
      <c r="B45" s="24" t="s">
        <v>113</v>
      </c>
      <c r="C45" s="25" t="s">
        <v>215</v>
      </c>
      <c r="D45" s="25"/>
      <c r="E45" s="25"/>
      <c r="F45" s="26">
        <f>SUMIFS('EIA 2019 ESRAP Table 10'!E:E,'EIA 2019 ESRAP Table 10'!B:B,B45)</f>
        <v>421706711</v>
      </c>
      <c r="G45" s="27">
        <v>0</v>
      </c>
      <c r="H45" s="35">
        <f>5580/'Extra State Data'!B34</f>
        <v>4.459825603235372E-2</v>
      </c>
      <c r="I45" s="31">
        <f t="shared" ref="I45:Q45" si="32">$H45+($R45-$H45)*(I$2-$H$2)/($R$2-$H$2)</f>
        <v>4.8130949431332275E-2</v>
      </c>
      <c r="J45" s="31">
        <f t="shared" si="32"/>
        <v>5.166364283031083E-2</v>
      </c>
      <c r="K45" s="31">
        <f t="shared" si="32"/>
        <v>5.5196336229289392E-2</v>
      </c>
      <c r="L45" s="31">
        <f t="shared" si="32"/>
        <v>5.8729029628267947E-2</v>
      </c>
      <c r="M45" s="31">
        <f t="shared" si="32"/>
        <v>6.2261723027246502E-2</v>
      </c>
      <c r="N45" s="31">
        <f t="shared" si="32"/>
        <v>6.579441642622505E-2</v>
      </c>
      <c r="O45" s="31">
        <f t="shared" si="32"/>
        <v>6.9327109825203612E-2</v>
      </c>
      <c r="P45" s="31">
        <f t="shared" si="32"/>
        <v>7.2859803224182174E-2</v>
      </c>
      <c r="Q45" s="31">
        <f t="shared" si="32"/>
        <v>7.6392496623160722E-2</v>
      </c>
      <c r="R45" s="35">
        <f>10000/'Extra State Data'!B34</f>
        <v>7.9925190022139284E-2</v>
      </c>
      <c r="S45" s="31">
        <f t="shared" ref="S45:AQ45" si="33">$R45</f>
        <v>7.9925190022139284E-2</v>
      </c>
      <c r="T45" s="31">
        <f t="shared" si="33"/>
        <v>7.9925190022139284E-2</v>
      </c>
      <c r="U45" s="31">
        <f t="shared" si="33"/>
        <v>7.9925190022139284E-2</v>
      </c>
      <c r="V45" s="31">
        <f t="shared" si="33"/>
        <v>7.9925190022139284E-2</v>
      </c>
      <c r="W45" s="31">
        <f t="shared" si="33"/>
        <v>7.9925190022139284E-2</v>
      </c>
      <c r="X45" s="31">
        <f t="shared" si="33"/>
        <v>7.9925190022139284E-2</v>
      </c>
      <c r="Y45" s="31">
        <f t="shared" si="33"/>
        <v>7.9925190022139284E-2</v>
      </c>
      <c r="Z45" s="31">
        <f t="shared" si="33"/>
        <v>7.9925190022139284E-2</v>
      </c>
      <c r="AA45" s="31">
        <f t="shared" si="33"/>
        <v>7.9925190022139284E-2</v>
      </c>
      <c r="AB45" s="31">
        <f t="shared" si="33"/>
        <v>7.9925190022139284E-2</v>
      </c>
      <c r="AC45" s="31">
        <f t="shared" si="33"/>
        <v>7.9925190022139284E-2</v>
      </c>
      <c r="AD45" s="31">
        <f t="shared" si="33"/>
        <v>7.9925190022139284E-2</v>
      </c>
      <c r="AE45" s="31">
        <f t="shared" si="33"/>
        <v>7.9925190022139284E-2</v>
      </c>
      <c r="AF45" s="31">
        <f t="shared" si="33"/>
        <v>7.9925190022139284E-2</v>
      </c>
      <c r="AG45" s="31">
        <f t="shared" si="33"/>
        <v>7.9925190022139284E-2</v>
      </c>
      <c r="AH45" s="31">
        <f t="shared" si="33"/>
        <v>7.9925190022139284E-2</v>
      </c>
      <c r="AI45" s="31">
        <f t="shared" si="33"/>
        <v>7.9925190022139284E-2</v>
      </c>
      <c r="AJ45" s="31">
        <f t="shared" si="33"/>
        <v>7.9925190022139284E-2</v>
      </c>
      <c r="AK45" s="31">
        <f t="shared" si="33"/>
        <v>7.9925190022139284E-2</v>
      </c>
      <c r="AL45" s="31">
        <f t="shared" si="33"/>
        <v>7.9925190022139284E-2</v>
      </c>
      <c r="AM45" s="31">
        <f t="shared" si="33"/>
        <v>7.9925190022139284E-2</v>
      </c>
      <c r="AN45" s="31">
        <f t="shared" si="33"/>
        <v>7.9925190022139284E-2</v>
      </c>
      <c r="AO45" s="31">
        <f t="shared" si="33"/>
        <v>7.9925190022139284E-2</v>
      </c>
      <c r="AP45" s="31">
        <f t="shared" si="33"/>
        <v>7.9925190022139284E-2</v>
      </c>
      <c r="AQ45" s="31">
        <f t="shared" si="33"/>
        <v>7.9925190022139284E-2</v>
      </c>
    </row>
    <row r="46" spans="1:43" hidden="1">
      <c r="A46" s="57" t="s">
        <v>216</v>
      </c>
      <c r="B46" s="24" t="s">
        <v>116</v>
      </c>
      <c r="C46" s="29"/>
      <c r="D46" s="25"/>
      <c r="E46" s="25"/>
      <c r="F46" s="26">
        <f>SUMIFS('EIA 2019 ESRAP Table 10'!E:E,'EIA 2019 ESRAP Table 10'!B:B,B46)</f>
        <v>31138204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hidden="1" customHeight="1">
      <c r="A47" s="57" t="s">
        <v>217</v>
      </c>
      <c r="B47" s="24" t="s">
        <v>119</v>
      </c>
      <c r="C47" s="29" t="s">
        <v>218</v>
      </c>
      <c r="D47" s="25"/>
      <c r="E47" s="25" t="s">
        <v>182</v>
      </c>
      <c r="F47" s="26">
        <f>SUMIFS('EIA 2019 ESRAP Table 10'!E:E,'EIA 2019 ESRAP Table 10'!B:B,B47)</f>
        <v>5424948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4">$J47+($Y47-$J47)*(K$2-$J$2)/($Y$2-$J$2)</f>
        <v>0.56333333333333335</v>
      </c>
      <c r="L47" s="31">
        <f t="shared" si="34"/>
        <v>0.57666666666666666</v>
      </c>
      <c r="M47" s="31">
        <f t="shared" si="34"/>
        <v>0.59000000000000008</v>
      </c>
      <c r="N47" s="31">
        <f t="shared" si="34"/>
        <v>0.60333333333333339</v>
      </c>
      <c r="O47" s="31">
        <f t="shared" si="34"/>
        <v>0.6166666666666667</v>
      </c>
      <c r="P47" s="31">
        <f t="shared" si="34"/>
        <v>0.63</v>
      </c>
      <c r="Q47" s="31">
        <f t="shared" si="34"/>
        <v>0.64333333333333331</v>
      </c>
      <c r="R47" s="31">
        <f t="shared" si="34"/>
        <v>0.65666666666666673</v>
      </c>
      <c r="S47" s="31">
        <f t="shared" si="34"/>
        <v>0.67</v>
      </c>
      <c r="T47" s="31">
        <f t="shared" si="34"/>
        <v>0.68333333333333335</v>
      </c>
      <c r="U47" s="31">
        <f t="shared" si="34"/>
        <v>0.69666666666666666</v>
      </c>
      <c r="V47" s="31">
        <f t="shared" si="34"/>
        <v>0.71</v>
      </c>
      <c r="W47" s="31">
        <f t="shared" si="34"/>
        <v>0.72333333333333338</v>
      </c>
      <c r="X47" s="31">
        <f t="shared" si="34"/>
        <v>0.73666666666666669</v>
      </c>
      <c r="Y47" s="33">
        <v>0.75</v>
      </c>
      <c r="Z47" s="28">
        <f t="shared" ref="Z47:AQ47" si="35">$Y47</f>
        <v>0.75</v>
      </c>
      <c r="AA47" s="28">
        <f t="shared" si="35"/>
        <v>0.75</v>
      </c>
      <c r="AB47" s="28">
        <f t="shared" si="35"/>
        <v>0.75</v>
      </c>
      <c r="AC47" s="28">
        <f t="shared" si="35"/>
        <v>0.75</v>
      </c>
      <c r="AD47" s="28">
        <f t="shared" si="35"/>
        <v>0.75</v>
      </c>
      <c r="AE47" s="28">
        <f t="shared" si="35"/>
        <v>0.75</v>
      </c>
      <c r="AF47" s="28">
        <f t="shared" si="35"/>
        <v>0.75</v>
      </c>
      <c r="AG47" s="28">
        <f t="shared" si="35"/>
        <v>0.75</v>
      </c>
      <c r="AH47" s="28">
        <f t="shared" si="35"/>
        <v>0.75</v>
      </c>
      <c r="AI47" s="28">
        <f t="shared" si="35"/>
        <v>0.75</v>
      </c>
      <c r="AJ47" s="28">
        <f t="shared" si="35"/>
        <v>0.75</v>
      </c>
      <c r="AK47" s="28">
        <f t="shared" si="35"/>
        <v>0.75</v>
      </c>
      <c r="AL47" s="28">
        <f t="shared" si="35"/>
        <v>0.75</v>
      </c>
      <c r="AM47" s="28">
        <f t="shared" si="35"/>
        <v>0.75</v>
      </c>
      <c r="AN47" s="28">
        <f t="shared" si="35"/>
        <v>0.75</v>
      </c>
      <c r="AO47" s="28">
        <f t="shared" si="35"/>
        <v>0.75</v>
      </c>
      <c r="AP47" s="28">
        <f t="shared" si="35"/>
        <v>0.75</v>
      </c>
      <c r="AQ47" s="28">
        <f t="shared" si="35"/>
        <v>0.75</v>
      </c>
    </row>
    <row r="48" spans="1:43" ht="96" hidden="1" customHeight="1">
      <c r="A48" s="57" t="s">
        <v>219</v>
      </c>
      <c r="B48" s="24" t="s">
        <v>121</v>
      </c>
      <c r="C48" s="29" t="s">
        <v>220</v>
      </c>
      <c r="D48" s="25" t="s">
        <v>182</v>
      </c>
      <c r="E48" s="25" t="s">
        <v>182</v>
      </c>
      <c r="F48" s="26">
        <f>SUMIFS('EIA 2019 ESRAP Table 10'!E:E,'EIA 2019 ESRAP Table 10'!B:B,B48)</f>
        <v>116816747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1.9207378972811152E-2</v>
      </c>
      <c r="N48" s="28">
        <f>($R$48-$L$48)/COUNT($M$2:$R$2)+M48</f>
        <v>3.8414757945622303E-2</v>
      </c>
      <c r="O48" s="28">
        <f>($R$48-$L$48)/COUNT($M$2:$R$2)+N48</f>
        <v>5.7622136918433459E-2</v>
      </c>
      <c r="P48" s="28">
        <f>($R$48-$L$48)/COUNT($M$2:$R$2)+O48</f>
        <v>7.6829515891244607E-2</v>
      </c>
      <c r="Q48" s="28">
        <f>($R$48-$L$48)/COUNT($M$2:$R$2)+P48</f>
        <v>9.6036894864055755E-2</v>
      </c>
      <c r="R48" s="34">
        <f>0.14*'Extra State Data'!B61/'Extra State Data'!B62</f>
        <v>0.11524427383686692</v>
      </c>
      <c r="S48" s="28">
        <f>($W$48-$R$48)/COUNT($S$2:$W$2)+R48</f>
        <v>0.14158582214243648</v>
      </c>
      <c r="T48" s="28">
        <f>($W$48-$R$48)/COUNT($S$2:$W$2)+S48</f>
        <v>0.16792737044800604</v>
      </c>
      <c r="U48" s="28">
        <f>($W$48-$R$48)/COUNT($S$2:$W$2)+T48</f>
        <v>0.1942689187535756</v>
      </c>
      <c r="V48" s="28">
        <f>($W$48-$R$48)/COUNT($S$2:$W$2)+U48</f>
        <v>0.22061046705914517</v>
      </c>
      <c r="W48" s="34">
        <f>0.3*'Extra State Data'!B61/'Extra State Data'!B62</f>
        <v>0.24695201536471476</v>
      </c>
      <c r="X48" s="28">
        <f t="shared" ref="X48:AF48" si="36">($AG$48-$W$48)/COUNT($X$2:$AG$2)+W48</f>
        <v>0.2757630838239315</v>
      </c>
      <c r="Y48" s="28">
        <f t="shared" si="36"/>
        <v>0.30457415228314821</v>
      </c>
      <c r="Z48" s="28">
        <f t="shared" si="36"/>
        <v>0.33338522074236493</v>
      </c>
      <c r="AA48" s="28">
        <f t="shared" si="36"/>
        <v>0.36219628920158164</v>
      </c>
      <c r="AB48" s="28">
        <f t="shared" si="36"/>
        <v>0.39100735766079836</v>
      </c>
      <c r="AC48" s="28">
        <f t="shared" si="36"/>
        <v>0.41981842612001508</v>
      </c>
      <c r="AD48" s="28">
        <f t="shared" si="36"/>
        <v>0.44862949457923179</v>
      </c>
      <c r="AE48" s="28">
        <f t="shared" si="36"/>
        <v>0.47744056303844851</v>
      </c>
      <c r="AF48" s="28">
        <f t="shared" si="36"/>
        <v>0.50625163149766528</v>
      </c>
      <c r="AG48" s="34">
        <f>0.65*'Extra State Data'!B61/'Extra State Data'!B62</f>
        <v>0.53506269995688205</v>
      </c>
      <c r="AH48" s="28">
        <f t="shared" ref="AH48:AP48" si="37">($AQ$48-$AG$48)/COUNT($AH$2:$AQ$2)+AG48</f>
        <v>0.56387376841609882</v>
      </c>
      <c r="AI48" s="28">
        <f t="shared" si="37"/>
        <v>0.59268483687531559</v>
      </c>
      <c r="AJ48" s="28">
        <f t="shared" si="37"/>
        <v>0.62149590533453236</v>
      </c>
      <c r="AK48" s="28">
        <f t="shared" si="37"/>
        <v>0.65030697379374913</v>
      </c>
      <c r="AL48" s="28">
        <f t="shared" si="37"/>
        <v>0.6791180422529659</v>
      </c>
      <c r="AM48" s="28">
        <f t="shared" si="37"/>
        <v>0.70792911071218267</v>
      </c>
      <c r="AN48" s="28">
        <f t="shared" si="37"/>
        <v>0.73674017917139945</v>
      </c>
      <c r="AO48" s="28">
        <f t="shared" si="37"/>
        <v>0.76555124763061622</v>
      </c>
      <c r="AP48" s="28">
        <f t="shared" si="37"/>
        <v>0.79436231608983299</v>
      </c>
      <c r="AQ48" s="34">
        <f>1*'Extra State Data'!B61/'Extra State Data'!B62</f>
        <v>0.82317338454904931</v>
      </c>
    </row>
    <row r="49" spans="1:43" ht="64" hidden="1" customHeight="1">
      <c r="A49" s="57" t="s">
        <v>221</v>
      </c>
      <c r="B49" s="24" t="s">
        <v>124</v>
      </c>
      <c r="C49" s="29" t="s">
        <v>222</v>
      </c>
      <c r="D49" s="25" t="s">
        <v>182</v>
      </c>
      <c r="E49" s="25" t="s">
        <v>182</v>
      </c>
      <c r="F49" s="26">
        <f>SUMIFS('EIA 2019 ESRAP Table 10'!E:E,'EIA 2019 ESRAP Table 10'!B:B,B49)</f>
        <v>88730775</v>
      </c>
      <c r="G49" s="30">
        <f>(0.03*2)*'Extra State Data'!$B$57/'Extra State Data'!$B$58</f>
        <v>5.0266133480745545E-2</v>
      </c>
      <c r="H49" s="31">
        <f>$G49+($I49-$G49)*(H$2-$G$2)/($I$2-$G$2)</f>
        <v>6.2832666850931931E-2</v>
      </c>
      <c r="I49" s="30">
        <f>0.09*'Extra State Data'!$B$57/'Extra State Data'!$B$58</f>
        <v>7.5399200221118318E-2</v>
      </c>
      <c r="J49" s="31">
        <f>$I49+($M49-$I49)*(J$2-$I$2)/($M$2-$I$2)</f>
        <v>8.7965733591304704E-2</v>
      </c>
      <c r="K49" s="31">
        <f>$I49+($M49-$I49)*(K$2-$I$2)/($M$2-$I$2)</f>
        <v>0.10053226696149109</v>
      </c>
      <c r="L49" s="31">
        <f>$I49+($M49-$I49)*(L$2-$I$2)/($M$2-$I$2)</f>
        <v>0.11309880033167748</v>
      </c>
      <c r="M49" s="30">
        <f>0.15*'Extra State Data'!$B$57/'Extra State Data'!$B$58</f>
        <v>0.12566533370186386</v>
      </c>
      <c r="N49" s="28">
        <f t="shared" ref="N49:AK49" si="38">($AL$49-$M$49)/COUNT($N$2:$AL$2)+M49</f>
        <v>0.15414947600761969</v>
      </c>
      <c r="O49" s="28">
        <f t="shared" si="38"/>
        <v>0.18263361831337549</v>
      </c>
      <c r="P49" s="28">
        <f t="shared" si="38"/>
        <v>0.21111776061913129</v>
      </c>
      <c r="Q49" s="28">
        <f t="shared" si="38"/>
        <v>0.23960190292488709</v>
      </c>
      <c r="R49" s="28">
        <f t="shared" si="38"/>
        <v>0.26808604523064289</v>
      </c>
      <c r="S49" s="28">
        <f t="shared" si="38"/>
        <v>0.29657018753639869</v>
      </c>
      <c r="T49" s="28">
        <f t="shared" si="38"/>
        <v>0.32505432984215449</v>
      </c>
      <c r="U49" s="28">
        <f t="shared" si="38"/>
        <v>0.35353847214791029</v>
      </c>
      <c r="V49" s="28">
        <f t="shared" si="38"/>
        <v>0.38202261445366609</v>
      </c>
      <c r="W49" s="28">
        <f t="shared" si="38"/>
        <v>0.41050675675942189</v>
      </c>
      <c r="X49" s="28">
        <f t="shared" si="38"/>
        <v>0.43899089906517769</v>
      </c>
      <c r="Y49" s="28">
        <f t="shared" si="38"/>
        <v>0.46747504137093349</v>
      </c>
      <c r="Z49" s="28">
        <f t="shared" si="38"/>
        <v>0.49595918367668929</v>
      </c>
      <c r="AA49" s="28">
        <f t="shared" si="38"/>
        <v>0.52444332598244514</v>
      </c>
      <c r="AB49" s="28">
        <f t="shared" si="38"/>
        <v>0.55292746828820094</v>
      </c>
      <c r="AC49" s="28">
        <f t="shared" si="38"/>
        <v>0.58141161059395674</v>
      </c>
      <c r="AD49" s="28">
        <f t="shared" si="38"/>
        <v>0.60989575289971254</v>
      </c>
      <c r="AE49" s="28">
        <f t="shared" si="38"/>
        <v>0.63837989520546834</v>
      </c>
      <c r="AF49" s="28">
        <f t="shared" si="38"/>
        <v>0.66686403751122414</v>
      </c>
      <c r="AG49" s="28">
        <f t="shared" si="38"/>
        <v>0.69534817981697994</v>
      </c>
      <c r="AH49" s="28">
        <f t="shared" si="38"/>
        <v>0.72383232212273574</v>
      </c>
      <c r="AI49" s="28">
        <f t="shared" si="38"/>
        <v>0.75231646442849154</v>
      </c>
      <c r="AJ49" s="28">
        <f t="shared" si="38"/>
        <v>0.78080060673424734</v>
      </c>
      <c r="AK49" s="28">
        <f t="shared" si="38"/>
        <v>0.80928474904000314</v>
      </c>
      <c r="AL49" s="33">
        <f>1*'Extra State Data'!$B$57/'Extra State Data'!$B$58</f>
        <v>0.83776889134575916</v>
      </c>
      <c r="AM49" s="28">
        <f>AL49</f>
        <v>0.83776889134575916</v>
      </c>
      <c r="AN49" s="28">
        <f>AM49</f>
        <v>0.83776889134575916</v>
      </c>
      <c r="AO49" s="28">
        <f>AN49</f>
        <v>0.83776889134575916</v>
      </c>
      <c r="AP49" s="28">
        <f>AO49</f>
        <v>0.83776889134575916</v>
      </c>
      <c r="AQ49" s="28">
        <f>AP49</f>
        <v>0.83776889134575916</v>
      </c>
    </row>
    <row r="50" spans="1:43" hidden="1">
      <c r="A50" s="57" t="s">
        <v>223</v>
      </c>
      <c r="B50" s="24" t="s">
        <v>127</v>
      </c>
      <c r="C50" s="25"/>
      <c r="D50" s="25"/>
      <c r="E50" s="25"/>
      <c r="F50" s="26">
        <f>SUMIFS('EIA 2019 ESRAP Table 10'!E:E,'EIA 2019 ESRAP Table 10'!B:B,B50)</f>
        <v>33247013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hidden="1" customHeight="1">
      <c r="A51" s="57" t="s">
        <v>224</v>
      </c>
      <c r="B51" s="24" t="s">
        <v>129</v>
      </c>
      <c r="C51" s="29" t="s">
        <v>225</v>
      </c>
      <c r="D51" s="25"/>
      <c r="E51" s="25"/>
      <c r="F51" s="26">
        <f>SUMIFS('EIA 2019 ESRAP Table 10'!E:E,'EIA 2019 ESRAP Table 10'!B:B,B51)</f>
        <v>69157540</v>
      </c>
      <c r="G51" s="27">
        <v>0</v>
      </c>
      <c r="H51" s="33">
        <v>0.1</v>
      </c>
      <c r="I51" s="28">
        <f t="shared" ref="I51:AQ51" si="39">$H51</f>
        <v>0.1</v>
      </c>
      <c r="J51" s="28">
        <f t="shared" si="39"/>
        <v>0.1</v>
      </c>
      <c r="K51" s="28">
        <f t="shared" si="39"/>
        <v>0.1</v>
      </c>
      <c r="L51" s="28">
        <f t="shared" si="39"/>
        <v>0.1</v>
      </c>
      <c r="M51" s="28">
        <f t="shared" si="39"/>
        <v>0.1</v>
      </c>
      <c r="N51" s="28">
        <f t="shared" si="39"/>
        <v>0.1</v>
      </c>
      <c r="O51" s="28">
        <f t="shared" si="39"/>
        <v>0.1</v>
      </c>
      <c r="P51" s="28">
        <f t="shared" si="39"/>
        <v>0.1</v>
      </c>
      <c r="Q51" s="28">
        <f t="shared" si="39"/>
        <v>0.1</v>
      </c>
      <c r="R51" s="28">
        <f t="shared" si="39"/>
        <v>0.1</v>
      </c>
      <c r="S51" s="28">
        <f t="shared" si="39"/>
        <v>0.1</v>
      </c>
      <c r="T51" s="28">
        <f t="shared" si="39"/>
        <v>0.1</v>
      </c>
      <c r="U51" s="28">
        <f t="shared" si="39"/>
        <v>0.1</v>
      </c>
      <c r="V51" s="28">
        <f t="shared" si="39"/>
        <v>0.1</v>
      </c>
      <c r="W51" s="28">
        <f t="shared" si="39"/>
        <v>0.1</v>
      </c>
      <c r="X51" s="28">
        <f t="shared" si="39"/>
        <v>0.1</v>
      </c>
      <c r="Y51" s="28">
        <f t="shared" si="39"/>
        <v>0.1</v>
      </c>
      <c r="Z51" s="28">
        <f t="shared" si="39"/>
        <v>0.1</v>
      </c>
      <c r="AA51" s="28">
        <f t="shared" si="39"/>
        <v>0.1</v>
      </c>
      <c r="AB51" s="28">
        <f t="shared" si="39"/>
        <v>0.1</v>
      </c>
      <c r="AC51" s="28">
        <f t="shared" si="39"/>
        <v>0.1</v>
      </c>
      <c r="AD51" s="28">
        <f t="shared" si="39"/>
        <v>0.1</v>
      </c>
      <c r="AE51" s="28">
        <f t="shared" si="39"/>
        <v>0.1</v>
      </c>
      <c r="AF51" s="28">
        <f t="shared" si="39"/>
        <v>0.1</v>
      </c>
      <c r="AG51" s="28">
        <f t="shared" si="39"/>
        <v>0.1</v>
      </c>
      <c r="AH51" s="28">
        <f t="shared" si="39"/>
        <v>0.1</v>
      </c>
      <c r="AI51" s="28">
        <f t="shared" si="39"/>
        <v>0.1</v>
      </c>
      <c r="AJ51" s="28">
        <f t="shared" si="39"/>
        <v>0.1</v>
      </c>
      <c r="AK51" s="28">
        <f t="shared" si="39"/>
        <v>0.1</v>
      </c>
      <c r="AL51" s="28">
        <f t="shared" si="39"/>
        <v>0.1</v>
      </c>
      <c r="AM51" s="28">
        <f t="shared" si="39"/>
        <v>0.1</v>
      </c>
      <c r="AN51" s="28">
        <f t="shared" si="39"/>
        <v>0.1</v>
      </c>
      <c r="AO51" s="28">
        <f t="shared" si="39"/>
        <v>0.1</v>
      </c>
      <c r="AP51" s="28">
        <f t="shared" si="39"/>
        <v>0.1</v>
      </c>
      <c r="AQ51" s="28">
        <f t="shared" si="39"/>
        <v>0.1</v>
      </c>
    </row>
    <row r="52" spans="1:43" hidden="1">
      <c r="A52" s="57" t="s">
        <v>132</v>
      </c>
      <c r="B52" s="24" t="s">
        <v>133</v>
      </c>
      <c r="C52" s="25"/>
      <c r="D52" s="25"/>
      <c r="E52" s="25"/>
      <c r="F52" s="26">
        <f>SUMIFS('EIA 2019 ESRAP Table 10'!E:E,'EIA 2019 ESRAP Table 10'!B:B,B52)</f>
        <v>16763496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hidden="1" customHeight="1">
      <c r="A53" s="57" t="s">
        <v>148</v>
      </c>
      <c r="B53" s="24" t="s">
        <v>226</v>
      </c>
      <c r="C53" s="29" t="s">
        <v>227</v>
      </c>
      <c r="D53" s="25"/>
      <c r="E53" s="25" t="s">
        <v>182</v>
      </c>
      <c r="F53" s="26">
        <f>SUMIFS('EIA 2019 ESRAP Table 10'!E:E,'EIA 2019 ESRAP Table 10'!B:B,B53)</f>
        <v>3112215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0">$Y53</f>
        <v>1</v>
      </c>
      <c r="AA53" s="28">
        <f t="shared" si="40"/>
        <v>1</v>
      </c>
      <c r="AB53" s="28">
        <f t="shared" si="40"/>
        <v>1</v>
      </c>
      <c r="AC53" s="28">
        <f t="shared" si="40"/>
        <v>1</v>
      </c>
      <c r="AD53" s="28">
        <f t="shared" si="40"/>
        <v>1</v>
      </c>
      <c r="AE53" s="28">
        <f t="shared" si="40"/>
        <v>1</v>
      </c>
      <c r="AF53" s="28">
        <f t="shared" si="40"/>
        <v>1</v>
      </c>
      <c r="AG53" s="28">
        <f t="shared" si="40"/>
        <v>1</v>
      </c>
      <c r="AH53" s="28">
        <f t="shared" si="40"/>
        <v>1</v>
      </c>
      <c r="AI53" s="28">
        <f t="shared" si="40"/>
        <v>1</v>
      </c>
      <c r="AJ53" s="28">
        <f t="shared" si="40"/>
        <v>1</v>
      </c>
      <c r="AK53" s="28">
        <f t="shared" si="40"/>
        <v>1</v>
      </c>
      <c r="AL53" s="28">
        <f t="shared" si="40"/>
        <v>1</v>
      </c>
      <c r="AM53" s="28">
        <f t="shared" si="40"/>
        <v>1</v>
      </c>
      <c r="AN53" s="28">
        <f t="shared" si="40"/>
        <v>1</v>
      </c>
      <c r="AO53" s="28">
        <f t="shared" si="40"/>
        <v>1</v>
      </c>
      <c r="AP53" s="28">
        <f t="shared" si="40"/>
        <v>1</v>
      </c>
      <c r="AQ53" s="28">
        <f t="shared" si="40"/>
        <v>1</v>
      </c>
    </row>
    <row r="54" spans="1:43" s="42" customFormat="1">
      <c r="A54" s="39"/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>
      <c r="B56" s="43"/>
      <c r="C56" s="44"/>
      <c r="D56" s="44"/>
      <c r="E56" s="44"/>
      <c r="F56" s="43" t="s">
        <v>228</v>
      </c>
      <c r="G56" s="43">
        <v>0</v>
      </c>
      <c r="H56" s="69">
        <f>0.15*('Extra State Data'!$B$8/'Extra State Data'!$B$10)</f>
        <v>0.10674141704001958</v>
      </c>
      <c r="I56" s="43">
        <f>0.16*('Extra State Data'!$B$8/'Extra State Data'!$B$10)</f>
        <v>0.11385751150935422</v>
      </c>
      <c r="J56" s="43">
        <f>0.17*('Extra State Data'!$B$8/'Extra State Data'!$B$10)</f>
        <v>0.12097360597868886</v>
      </c>
      <c r="K56" s="43">
        <f>0.18*('Extra State Data'!$B$8/'Extra State Data'!$B$10)</f>
        <v>0.12808970044802348</v>
      </c>
      <c r="L56" s="43">
        <f>0.19*('Extra State Data'!$B$8/'Extra State Data'!$B$10)</f>
        <v>0.13520579491735812</v>
      </c>
      <c r="M56" s="69">
        <f>0.2*('Extra State Data'!$B$8/'Extra State Data'!$B$10)</f>
        <v>0.14232188938669277</v>
      </c>
      <c r="N56" s="43">
        <f>M56+(($R$56-$M$56)/5)</f>
        <v>0.17078626726403132</v>
      </c>
      <c r="O56" s="43">
        <f t="shared" ref="O56:Q56" si="41">N56+(($R$56-$M$56)/5)</f>
        <v>0.19925064514136986</v>
      </c>
      <c r="P56" s="43">
        <f t="shared" si="41"/>
        <v>0.22771502301870841</v>
      </c>
      <c r="Q56" s="43">
        <f t="shared" si="41"/>
        <v>0.25617940089604696</v>
      </c>
      <c r="R56" s="69">
        <f>0.4*('Extra State Data'!$B$8/'Extra State Data'!$B$10)</f>
        <v>0.28464377877338554</v>
      </c>
      <c r="S56" s="43">
        <f>(($W$56-$R$56)/5)+R56</f>
        <v>0.29887596771205482</v>
      </c>
      <c r="T56" s="43">
        <f t="shared" ref="T56:V56" si="42">(($W$56-$R$56)/5)+S56</f>
        <v>0.31310815665072411</v>
      </c>
      <c r="U56" s="43">
        <f t="shared" si="42"/>
        <v>0.3273403455893934</v>
      </c>
      <c r="V56" s="43">
        <f t="shared" si="42"/>
        <v>0.34157253452806269</v>
      </c>
      <c r="W56" s="69">
        <f>0.5*('Extra State Data'!$B$8/'Extra State Data'!$B$10)</f>
        <v>0.35580472346673192</v>
      </c>
      <c r="X56" s="43">
        <f>W56+(($AG$56-$W$56)/10)</f>
        <v>0.37715300687473585</v>
      </c>
      <c r="Y56" s="43">
        <f t="shared" ref="Y56:AF56" si="43">X56+(($AG$56-$W$56)/10)</f>
        <v>0.39850129028273978</v>
      </c>
      <c r="Z56" s="43">
        <f t="shared" si="43"/>
        <v>0.41984957369074372</v>
      </c>
      <c r="AA56" s="43">
        <f t="shared" si="43"/>
        <v>0.44119785709874765</v>
      </c>
      <c r="AB56" s="43">
        <f t="shared" si="43"/>
        <v>0.46254614050675158</v>
      </c>
      <c r="AC56" s="43">
        <f t="shared" si="43"/>
        <v>0.48389442391475551</v>
      </c>
      <c r="AD56" s="43">
        <f t="shared" si="43"/>
        <v>0.50524270732275944</v>
      </c>
      <c r="AE56" s="43">
        <f t="shared" si="43"/>
        <v>0.52659099073076332</v>
      </c>
      <c r="AF56" s="43">
        <f t="shared" si="43"/>
        <v>0.5479392741387672</v>
      </c>
      <c r="AG56" s="69">
        <f>0.8*('Extra State Data'!$B$8/'Extra State Data'!$B$10)</f>
        <v>0.56928755754677107</v>
      </c>
      <c r="AH56" s="43">
        <f>($AL$56-$W$56)/COUNT($X$2:$AL$2)+AG56</f>
        <v>0.59300787244455322</v>
      </c>
      <c r="AI56" s="43">
        <f t="shared" ref="AI56:AK56" si="44">($AL$56-$W$56)/COUNT($X$2:$AL$2)+AH56</f>
        <v>0.61672818734233537</v>
      </c>
      <c r="AJ56" s="43">
        <f t="shared" si="44"/>
        <v>0.64044850224011751</v>
      </c>
      <c r="AK56" s="43">
        <f t="shared" si="44"/>
        <v>0.66416881713789966</v>
      </c>
      <c r="AL56" s="69">
        <f>1*('Extra State Data'!B8/'Extra State Data'!B10)</f>
        <v>0.71160944693346384</v>
      </c>
      <c r="AM56" s="43">
        <f t="shared" ref="AM56:AQ57" si="45">AL56</f>
        <v>0.71160944693346384</v>
      </c>
      <c r="AN56" s="43">
        <f t="shared" si="45"/>
        <v>0.71160944693346384</v>
      </c>
      <c r="AO56" s="43">
        <f t="shared" si="45"/>
        <v>0.71160944693346384</v>
      </c>
      <c r="AP56" s="43">
        <f t="shared" si="45"/>
        <v>0.71160944693346384</v>
      </c>
      <c r="AQ56" s="43">
        <f t="shared" si="45"/>
        <v>0.71160944693346384</v>
      </c>
    </row>
    <row r="57" spans="1:43" s="45" customFormat="1">
      <c r="B57" s="43"/>
      <c r="C57" s="44"/>
      <c r="D57" s="44"/>
      <c r="E57" s="44"/>
      <c r="F57" s="43" t="s">
        <v>229</v>
      </c>
      <c r="G57" s="43">
        <v>0</v>
      </c>
      <c r="H57" s="43">
        <f>0.05*('Extra State Data'!B9/'Extra State Data'!B10)</f>
        <v>9.9285069309575542E-3</v>
      </c>
      <c r="I57" s="43">
        <f>0.06*('Extra State Data'!B9/'Extra State Data'!B10)</f>
        <v>1.1914208317149063E-2</v>
      </c>
      <c r="J57" s="43">
        <f>0.07*('Extra State Data'!B9/'Extra State Data'!B10)</f>
        <v>1.3899909703340577E-2</v>
      </c>
      <c r="K57" s="43">
        <f>0.08*('Extra State Data'!B9/'Extra State Data'!B10)</f>
        <v>1.5885611089532087E-2</v>
      </c>
      <c r="L57" s="43">
        <f>0.09*('Extra State Data'!B9/'Extra State Data'!B10)</f>
        <v>1.7871312475723596E-2</v>
      </c>
      <c r="M57" s="43">
        <f>($W$57-$L$57)/COUNT($M$2:$W$2)+L57</f>
        <v>2.5272563096982864E-2</v>
      </c>
      <c r="N57" s="43">
        <f>(($R$57-$M$57)/5)+M57</f>
        <v>3.6103661567118375E-2</v>
      </c>
      <c r="O57" s="43">
        <f t="shared" ref="O57:Q57" si="46">(($R$57-$M$57)/5)+N57</f>
        <v>4.6934760037253886E-2</v>
      </c>
      <c r="P57" s="43">
        <f t="shared" si="46"/>
        <v>5.7765858507389398E-2</v>
      </c>
      <c r="Q57" s="43">
        <f t="shared" si="46"/>
        <v>6.8596956977524909E-2</v>
      </c>
      <c r="R57" s="69">
        <f>0.4*('Extra State Data'!$B$9/'Extra State Data'!$B$10)</f>
        <v>7.9428055447660434E-2</v>
      </c>
      <c r="S57" s="43">
        <f>(($W$57-$R$57)/5)+R57</f>
        <v>8.3399458220043451E-2</v>
      </c>
      <c r="T57" s="43">
        <f t="shared" ref="T57:V57" si="47">(($W$57-$R$57)/5)+S57</f>
        <v>8.7370860992426469E-2</v>
      </c>
      <c r="U57" s="43">
        <f t="shared" si="47"/>
        <v>9.1342263764809487E-2</v>
      </c>
      <c r="V57" s="43">
        <f t="shared" si="47"/>
        <v>9.5313666537192504E-2</v>
      </c>
      <c r="W57" s="69">
        <f>0.5*('Extra State Data'!$B$9/'Extra State Data'!$B$10)</f>
        <v>9.9285069309575535E-2</v>
      </c>
      <c r="X57" s="43">
        <f>W57</f>
        <v>9.9285069309575535E-2</v>
      </c>
      <c r="Y57" s="43">
        <f t="shared" ref="Y57:AL57" si="48">X57</f>
        <v>9.9285069309575535E-2</v>
      </c>
      <c r="Z57" s="43">
        <f t="shared" si="48"/>
        <v>9.9285069309575535E-2</v>
      </c>
      <c r="AA57" s="43">
        <f t="shared" si="48"/>
        <v>9.9285069309575535E-2</v>
      </c>
      <c r="AB57" s="43">
        <f t="shared" si="48"/>
        <v>9.9285069309575535E-2</v>
      </c>
      <c r="AC57" s="43">
        <f t="shared" si="48"/>
        <v>9.9285069309575535E-2</v>
      </c>
      <c r="AD57" s="43">
        <f t="shared" si="48"/>
        <v>9.9285069309575535E-2</v>
      </c>
      <c r="AE57" s="43">
        <f t="shared" si="48"/>
        <v>9.9285069309575535E-2</v>
      </c>
      <c r="AF57" s="43">
        <f t="shared" si="48"/>
        <v>9.9285069309575535E-2</v>
      </c>
      <c r="AG57" s="43">
        <f t="shared" si="48"/>
        <v>9.9285069309575535E-2</v>
      </c>
      <c r="AH57" s="43">
        <f t="shared" si="48"/>
        <v>9.9285069309575535E-2</v>
      </c>
      <c r="AI57" s="43">
        <f t="shared" si="48"/>
        <v>9.9285069309575535E-2</v>
      </c>
      <c r="AJ57" s="43">
        <f t="shared" si="48"/>
        <v>9.9285069309575535E-2</v>
      </c>
      <c r="AK57" s="43">
        <f t="shared" si="48"/>
        <v>9.9285069309575535E-2</v>
      </c>
      <c r="AL57" s="43">
        <f t="shared" si="48"/>
        <v>9.9285069309575535E-2</v>
      </c>
      <c r="AM57" s="43">
        <f t="shared" si="45"/>
        <v>9.9285069309575535E-2</v>
      </c>
      <c r="AN57" s="43">
        <f t="shared" si="45"/>
        <v>9.9285069309575535E-2</v>
      </c>
      <c r="AO57" s="43">
        <f t="shared" si="45"/>
        <v>9.9285069309575535E-2</v>
      </c>
      <c r="AP57" s="43">
        <f t="shared" si="45"/>
        <v>9.9285069309575535E-2</v>
      </c>
      <c r="AQ57" s="43">
        <f t="shared" si="45"/>
        <v>9.9285069309575535E-2</v>
      </c>
    </row>
    <row r="58" spans="1:43"/>
    <row r="59" spans="1:43">
      <c r="F59" s="18" t="s">
        <v>2</v>
      </c>
    </row>
    <row r="60" spans="1:43">
      <c r="A60" s="1"/>
      <c r="F60" s="13" t="str">
        <f>About!B2</f>
        <v>FL</v>
      </c>
      <c r="G60">
        <f>SUMIFS(G3:G53,$B$3:$B$53,$F$60)</f>
        <v>7.5372824201104189E-3</v>
      </c>
      <c r="H60" s="15">
        <f t="shared" ref="H60:AQ60" si="49">SUMIFS(H3:H53,$B$3:$B$53,$F$60)</f>
        <v>7.5372824201104189E-3</v>
      </c>
      <c r="I60" s="15">
        <f t="shared" si="49"/>
        <v>7.5372824201104189E-3</v>
      </c>
      <c r="J60" s="15">
        <f t="shared" si="49"/>
        <v>7.5372824201104189E-3</v>
      </c>
      <c r="K60" s="15">
        <f t="shared" si="49"/>
        <v>7.5372824201104189E-3</v>
      </c>
      <c r="L60" s="15">
        <f t="shared" si="49"/>
        <v>7.5372824201104189E-3</v>
      </c>
      <c r="M60" s="15">
        <f t="shared" si="49"/>
        <v>7.5372824201104189E-3</v>
      </c>
      <c r="N60" s="15">
        <f t="shared" si="49"/>
        <v>7.5372824201104189E-3</v>
      </c>
      <c r="O60" s="15">
        <f t="shared" si="49"/>
        <v>7.5372824201104189E-3</v>
      </c>
      <c r="P60" s="15">
        <f t="shared" si="49"/>
        <v>7.5372824201104189E-3</v>
      </c>
      <c r="Q60" s="15">
        <f t="shared" si="49"/>
        <v>7.5372824201104189E-3</v>
      </c>
      <c r="R60" s="15">
        <f t="shared" si="49"/>
        <v>7.5372824201104189E-3</v>
      </c>
      <c r="S60" s="15">
        <f t="shared" si="49"/>
        <v>7.5372824201104189E-3</v>
      </c>
      <c r="T60" s="15">
        <f t="shared" si="49"/>
        <v>7.5372824201104189E-3</v>
      </c>
      <c r="U60" s="15">
        <f t="shared" si="49"/>
        <v>7.5372824201104189E-3</v>
      </c>
      <c r="V60" s="15">
        <f t="shared" si="49"/>
        <v>7.5372824201104189E-3</v>
      </c>
      <c r="W60" s="15">
        <f t="shared" si="49"/>
        <v>7.5372824201104189E-3</v>
      </c>
      <c r="X60" s="15">
        <f t="shared" si="49"/>
        <v>7.5372824201104189E-3</v>
      </c>
      <c r="Y60" s="15">
        <f t="shared" si="49"/>
        <v>7.5372824201104189E-3</v>
      </c>
      <c r="Z60" s="15">
        <f t="shared" si="49"/>
        <v>7.5372824201104189E-3</v>
      </c>
      <c r="AA60" s="15">
        <f t="shared" si="49"/>
        <v>7.5372824201104189E-3</v>
      </c>
      <c r="AB60" s="15">
        <f t="shared" si="49"/>
        <v>7.5372824201104189E-3</v>
      </c>
      <c r="AC60" s="15">
        <f t="shared" si="49"/>
        <v>7.5372824201104189E-3</v>
      </c>
      <c r="AD60" s="15">
        <f t="shared" si="49"/>
        <v>7.5372824201104189E-3</v>
      </c>
      <c r="AE60" s="15">
        <f t="shared" si="49"/>
        <v>7.5372824201104189E-3</v>
      </c>
      <c r="AF60" s="15">
        <f t="shared" si="49"/>
        <v>7.5372824201104189E-3</v>
      </c>
      <c r="AG60" s="15">
        <f t="shared" si="49"/>
        <v>7.5372824201104189E-3</v>
      </c>
      <c r="AH60" s="15">
        <f t="shared" si="49"/>
        <v>7.5372824201104189E-3</v>
      </c>
      <c r="AI60" s="15">
        <f t="shared" si="49"/>
        <v>7.5372824201104189E-3</v>
      </c>
      <c r="AJ60" s="15">
        <f t="shared" si="49"/>
        <v>7.5372824201104189E-3</v>
      </c>
      <c r="AK60" s="15">
        <f t="shared" si="49"/>
        <v>7.5372824201104189E-3</v>
      </c>
      <c r="AL60" s="15">
        <f t="shared" si="49"/>
        <v>7.5372824201104189E-3</v>
      </c>
      <c r="AM60" s="15">
        <f t="shared" si="49"/>
        <v>7.5372824201104189E-3</v>
      </c>
      <c r="AN60" s="15">
        <f t="shared" si="49"/>
        <v>7.5372824201104189E-3</v>
      </c>
      <c r="AO60" s="15">
        <f t="shared" si="49"/>
        <v>7.5372824201104189E-3</v>
      </c>
      <c r="AP60" s="15">
        <f t="shared" si="49"/>
        <v>7.5372824201104189E-3</v>
      </c>
      <c r="AQ60" s="15">
        <f t="shared" si="49"/>
        <v>7.5372824201104189E-3</v>
      </c>
    </row>
    <row r="61" spans="1:43"/>
    <row r="62" spans="1:43"/>
    <row r="63" spans="1:43"/>
    <row r="64" spans="1:43"/>
    <row r="65"/>
    <row r="66"/>
    <row r="67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F23" sqref="F23"/>
    </sheetView>
  </sheetViews>
  <sheetFormatPr baseColWidth="10" defaultColWidth="10.83203125" defaultRowHeight="15"/>
  <sheetData>
    <row r="3" spans="1:4" ht="16">
      <c r="A3" s="63"/>
      <c r="B3" s="64" t="s">
        <v>3277</v>
      </c>
      <c r="C3" s="65" t="s">
        <v>3278</v>
      </c>
      <c r="D3" s="64" t="s">
        <v>3279</v>
      </c>
    </row>
    <row r="4" spans="1:4">
      <c r="A4" s="62" t="s">
        <v>4</v>
      </c>
      <c r="B4" s="66">
        <f>'RPS by State'!M3</f>
        <v>0</v>
      </c>
      <c r="C4" s="67">
        <f>'RPS by State'!W3</f>
        <v>0</v>
      </c>
      <c r="D4" s="67">
        <f>'RPS by State'!AQ3</f>
        <v>0</v>
      </c>
    </row>
    <row r="5" spans="1:4">
      <c r="A5" s="62" t="s">
        <v>8</v>
      </c>
      <c r="B5" s="66">
        <f>'RPS by State'!M4</f>
        <v>0</v>
      </c>
      <c r="C5" s="67">
        <f>'RPS by State'!W4</f>
        <v>0</v>
      </c>
      <c r="D5" s="67">
        <f>'RPS by State'!AQ4</f>
        <v>0</v>
      </c>
    </row>
    <row r="6" spans="1:4">
      <c r="A6" s="62" t="s">
        <v>11</v>
      </c>
      <c r="B6" s="66">
        <f>'RPS by State'!M5</f>
        <v>0.1</v>
      </c>
      <c r="C6" s="67">
        <f>'RPS by State'!W5</f>
        <v>0.15</v>
      </c>
      <c r="D6" s="67">
        <f>'RPS by State'!AQ5</f>
        <v>0.15</v>
      </c>
    </row>
    <row r="7" spans="1:4">
      <c r="A7" s="62" t="s">
        <v>13</v>
      </c>
      <c r="B7" s="66">
        <f>'RPS by State'!M6</f>
        <v>0</v>
      </c>
      <c r="C7" s="67">
        <f>'RPS by State'!W6</f>
        <v>0</v>
      </c>
      <c r="D7" s="67">
        <f>'RPS by State'!AQ6</f>
        <v>0</v>
      </c>
    </row>
    <row r="8" spans="1:4">
      <c r="A8" s="62" t="s">
        <v>16</v>
      </c>
      <c r="B8" s="66">
        <f>'RPS by State'!M7</f>
        <v>0.28130573881594434</v>
      </c>
      <c r="C8" s="67">
        <f>'RPS by State'!W7</f>
        <v>0.51146497966535331</v>
      </c>
      <c r="D8" s="67">
        <f>'RPS by State'!AQ7</f>
        <v>0.85244163277558882</v>
      </c>
    </row>
    <row r="9" spans="1:4">
      <c r="A9" s="62" t="s">
        <v>19</v>
      </c>
      <c r="B9" s="66">
        <f>'RPS by State'!M8</f>
        <v>0.23302714321017656</v>
      </c>
      <c r="C9" s="67">
        <f>'RPS by State'!W8</f>
        <v>0.32751926654502933</v>
      </c>
      <c r="D9" s="67">
        <f>'RPS by State'!AQ8</f>
        <v>0.51650351321473431</v>
      </c>
    </row>
    <row r="10" spans="1:4">
      <c r="A10" s="62" t="s">
        <v>21</v>
      </c>
      <c r="B10" s="66">
        <f>'RPS by State'!M9</f>
        <v>0.28999999999999998</v>
      </c>
      <c r="C10" s="67">
        <f>'RPS by State'!W9</f>
        <v>0.48</v>
      </c>
      <c r="D10" s="67">
        <f>'RPS by State'!AQ9</f>
        <v>0.28999999999999998</v>
      </c>
    </row>
    <row r="11" spans="1:4">
      <c r="A11" s="62" t="s">
        <v>24</v>
      </c>
      <c r="B11" s="66">
        <f>'RPS by State'!M10</f>
        <v>0.2</v>
      </c>
      <c r="C11" s="67">
        <f>'RPS by State'!W10</f>
        <v>0.25</v>
      </c>
      <c r="D11" s="67">
        <f>'RPS by State'!AQ10</f>
        <v>0.25</v>
      </c>
    </row>
    <row r="12" spans="1:4">
      <c r="A12" s="62" t="s">
        <v>226</v>
      </c>
      <c r="B12" s="66">
        <f>'RPS by State'!M53</f>
        <v>0.2</v>
      </c>
      <c r="C12" s="67">
        <f>'RPS by State'!W53</f>
        <v>0.87</v>
      </c>
      <c r="D12" s="67">
        <f>'RPS by State'!AQ53</f>
        <v>1</v>
      </c>
    </row>
    <row r="13" spans="1:4">
      <c r="A13" s="62" t="s">
        <v>26</v>
      </c>
      <c r="B13" s="66">
        <f>'RPS by State'!M11</f>
        <v>7.5372824201104189E-3</v>
      </c>
      <c r="C13" s="67">
        <f>'RPS by State'!W11</f>
        <v>7.5372824201104189E-3</v>
      </c>
      <c r="D13" s="67">
        <f>'RPS by State'!AQ11</f>
        <v>7.5372824201104189E-3</v>
      </c>
    </row>
    <row r="14" spans="1:4">
      <c r="A14" s="62" t="s">
        <v>29</v>
      </c>
      <c r="B14" s="66">
        <f>'RPS by State'!M12</f>
        <v>0</v>
      </c>
      <c r="C14" s="67">
        <f>'RPS by State'!W12</f>
        <v>0</v>
      </c>
      <c r="D14" s="67">
        <f>'RPS by State'!AQ12</f>
        <v>0</v>
      </c>
    </row>
    <row r="15" spans="1:4">
      <c r="A15" s="62" t="s">
        <v>31</v>
      </c>
      <c r="B15" s="66">
        <f>'RPS by State'!M13</f>
        <v>0.3</v>
      </c>
      <c r="C15" s="67">
        <f>'RPS by State'!W13</f>
        <v>0.4</v>
      </c>
      <c r="D15" s="67">
        <f>'RPS by State'!AQ13</f>
        <v>1</v>
      </c>
    </row>
    <row r="16" spans="1:4">
      <c r="A16" s="62" t="s">
        <v>33</v>
      </c>
      <c r="B16" s="66">
        <f>'RPS by State'!M14</f>
        <v>0</v>
      </c>
      <c r="C16" s="67">
        <f>'RPS by State'!W14</f>
        <v>0</v>
      </c>
      <c r="D16" s="67">
        <f>'RPS by State'!AQ14</f>
        <v>0</v>
      </c>
    </row>
    <row r="17" spans="1:4">
      <c r="A17" s="62" t="s">
        <v>36</v>
      </c>
      <c r="B17" s="66">
        <f>'RPS by State'!M15</f>
        <v>0.16</v>
      </c>
      <c r="C17" s="67">
        <f>'RPS by State'!W15</f>
        <v>0.25</v>
      </c>
      <c r="D17" s="67">
        <f>'RPS by State'!AQ15</f>
        <v>0.25</v>
      </c>
    </row>
    <row r="18" spans="1:4">
      <c r="A18" s="62" t="s">
        <v>39</v>
      </c>
      <c r="B18" s="66">
        <f>'RPS by State'!M16</f>
        <v>7.5000000000000011E-2</v>
      </c>
      <c r="C18" s="67">
        <f>'RPS by State'!W16</f>
        <v>0.1</v>
      </c>
      <c r="D18" s="67">
        <f>'RPS by State'!AQ16</f>
        <v>0.1</v>
      </c>
    </row>
    <row r="19" spans="1:4">
      <c r="A19" s="62" t="s">
        <v>41</v>
      </c>
      <c r="B19" s="66">
        <f>'RPS by State'!M17</f>
        <v>0</v>
      </c>
      <c r="C19" s="67">
        <f>'RPS by State'!W17</f>
        <v>0</v>
      </c>
      <c r="D19" s="67">
        <f>'RPS by State'!AQ17</f>
        <v>0</v>
      </c>
    </row>
    <row r="20" spans="1:4">
      <c r="A20" s="62" t="s">
        <v>44</v>
      </c>
      <c r="B20" s="66">
        <f>'RPS by State'!M18</f>
        <v>0</v>
      </c>
      <c r="C20" s="67">
        <f>'RPS by State'!W18</f>
        <v>0</v>
      </c>
      <c r="D20" s="67">
        <f>'RPS by State'!AQ18</f>
        <v>0</v>
      </c>
    </row>
    <row r="21" spans="1:4">
      <c r="A21" s="62" t="s">
        <v>47</v>
      </c>
      <c r="B21" s="66">
        <f>'RPS by State'!M19</f>
        <v>0</v>
      </c>
      <c r="C21" s="67">
        <f>'RPS by State'!W19</f>
        <v>0</v>
      </c>
      <c r="D21" s="67">
        <f>'RPS by State'!AQ19</f>
        <v>0</v>
      </c>
    </row>
    <row r="22" spans="1:4">
      <c r="A22" s="62" t="s">
        <v>50</v>
      </c>
      <c r="B22" s="66">
        <f>'RPS by State'!M20</f>
        <v>0</v>
      </c>
      <c r="C22" s="67">
        <f>'RPS by State'!W20</f>
        <v>0</v>
      </c>
      <c r="D22" s="67">
        <f>'RPS by State'!AQ20</f>
        <v>0</v>
      </c>
    </row>
    <row r="23" spans="1:4">
      <c r="A23" s="62" t="s">
        <v>52</v>
      </c>
      <c r="B23" s="66">
        <f>'RPS by State'!M21</f>
        <v>0.49230769230769234</v>
      </c>
      <c r="C23" s="67">
        <f>'RPS by State'!W21</f>
        <v>0.8</v>
      </c>
      <c r="D23" s="67">
        <f>'RPS by State'!AQ21</f>
        <v>1</v>
      </c>
    </row>
    <row r="24" spans="1:4">
      <c r="A24" s="62" t="s">
        <v>54</v>
      </c>
      <c r="B24" s="66">
        <f>'RPS by State'!M22</f>
        <v>0.30499999999999999</v>
      </c>
      <c r="C24" s="67">
        <f>'RPS by State'!W22</f>
        <v>0.5</v>
      </c>
      <c r="D24" s="67">
        <f>'RPS by State'!AQ22</f>
        <v>0.5</v>
      </c>
    </row>
    <row r="25" spans="1:4">
      <c r="A25" s="62" t="s">
        <v>56</v>
      </c>
      <c r="B25" s="66">
        <f>'RPS by State'!M23</f>
        <v>0.18333333333333332</v>
      </c>
      <c r="C25" s="67">
        <f>'RPS by State'!W23</f>
        <v>0.35</v>
      </c>
      <c r="D25" s="67">
        <f>'RPS by State'!AQ23</f>
        <v>0.55000000000000016</v>
      </c>
    </row>
    <row r="26" spans="1:4">
      <c r="A26" s="62" t="s">
        <v>58</v>
      </c>
      <c r="B26" s="66">
        <f>'RPS by State'!M24</f>
        <v>0.125</v>
      </c>
      <c r="C26" s="67">
        <f>'RPS by State'!W24</f>
        <v>0.15</v>
      </c>
      <c r="D26" s="67">
        <f>'RPS by State'!AQ24</f>
        <v>0.15</v>
      </c>
    </row>
    <row r="27" spans="1:4">
      <c r="A27" s="62" t="s">
        <v>60</v>
      </c>
      <c r="B27" s="66">
        <f>'RPS by State'!M25</f>
        <v>0.23057760413565073</v>
      </c>
      <c r="C27" s="67">
        <f>'RPS by State'!W25</f>
        <v>0.26991854638883256</v>
      </c>
      <c r="D27" s="67">
        <f>'RPS by State'!AQ25</f>
        <v>0.26991854638883256</v>
      </c>
    </row>
    <row r="28" spans="1:4">
      <c r="A28" s="62" t="s">
        <v>62</v>
      </c>
      <c r="B28" s="66">
        <f>'RPS by State'!M26</f>
        <v>0</v>
      </c>
      <c r="C28" s="67">
        <f>'RPS by State'!W26</f>
        <v>0</v>
      </c>
      <c r="D28" s="67">
        <f>'RPS by State'!AQ26</f>
        <v>0</v>
      </c>
    </row>
    <row r="29" spans="1:4">
      <c r="A29" s="62" t="s">
        <v>64</v>
      </c>
      <c r="B29" s="66">
        <f>'RPS by State'!M27</f>
        <v>8.3802909732109493E-2</v>
      </c>
      <c r="C29" s="67">
        <f>'RPS by State'!W27</f>
        <v>0.10056349167853137</v>
      </c>
      <c r="D29" s="67">
        <f>'RPS by State'!AQ27</f>
        <v>0.10056349167853137</v>
      </c>
    </row>
    <row r="30" spans="1:4">
      <c r="A30" s="62" t="s">
        <v>67</v>
      </c>
      <c r="B30" s="66">
        <f>'RPS by State'!M28</f>
        <v>0.15</v>
      </c>
      <c r="C30" s="67">
        <f>'RPS by State'!W28</f>
        <v>0.15</v>
      </c>
      <c r="D30" s="67">
        <f>'RPS by State'!AQ28</f>
        <v>0.15</v>
      </c>
    </row>
    <row r="31" spans="1:4">
      <c r="A31" s="62" t="s">
        <v>69</v>
      </c>
      <c r="B31" s="66">
        <f>'RPS by State'!M29</f>
        <v>0</v>
      </c>
      <c r="C31" s="67">
        <f>'RPS by State'!W29</f>
        <v>0</v>
      </c>
      <c r="D31" s="67">
        <f>'RPS by State'!AQ29</f>
        <v>0</v>
      </c>
    </row>
    <row r="32" spans="1:4">
      <c r="A32" s="62" t="s">
        <v>71</v>
      </c>
      <c r="B32" s="66">
        <f>'RPS by State'!M30</f>
        <v>0.19531380998268613</v>
      </c>
      <c r="C32" s="67">
        <f>'RPS by State'!W30</f>
        <v>0.44389502268792302</v>
      </c>
      <c r="D32" s="67">
        <f>'RPS by State'!AQ30</f>
        <v>0.31960441633530456</v>
      </c>
    </row>
    <row r="33" spans="1:4">
      <c r="A33" s="62" t="s">
        <v>74</v>
      </c>
      <c r="B33" s="66">
        <f>'RPS by State'!M31</f>
        <v>0.192</v>
      </c>
      <c r="C33" s="67">
        <f>'RPS by State'!W31</f>
        <v>0.23699999999999999</v>
      </c>
      <c r="D33" s="67">
        <f>'RPS by State'!AQ31</f>
        <v>0.23699999999999999</v>
      </c>
    </row>
    <row r="34" spans="1:4">
      <c r="A34" s="62" t="s">
        <v>77</v>
      </c>
      <c r="B34" s="66">
        <f>'RPS by State'!M32</f>
        <v>0.16028999999999999</v>
      </c>
      <c r="C34" s="67">
        <f>'RPS by State'!W32</f>
        <v>0.5</v>
      </c>
      <c r="D34" s="67">
        <f>'RPS by State'!AQ32</f>
        <v>0.5</v>
      </c>
    </row>
    <row r="35" spans="1:4">
      <c r="A35" s="62" t="s">
        <v>80</v>
      </c>
      <c r="B35" s="66">
        <f>'RPS by State'!M33</f>
        <v>0.16759445248367563</v>
      </c>
      <c r="C35" s="67">
        <f>'RPS by State'!W33</f>
        <v>0.45508979277630746</v>
      </c>
      <c r="D35" s="67">
        <f>'RPS by State'!AQ33</f>
        <v>0.81089451624303943</v>
      </c>
    </row>
    <row r="36" spans="1:4">
      <c r="A36" s="62" t="s">
        <v>82</v>
      </c>
      <c r="B36" s="66">
        <f>'RPS by State'!M34</f>
        <v>0.42666666666666664</v>
      </c>
      <c r="C36" s="67">
        <f>'RPS by State'!W34</f>
        <v>0.7</v>
      </c>
      <c r="D36" s="67">
        <f>'RPS by State'!AQ34</f>
        <v>1</v>
      </c>
    </row>
    <row r="37" spans="1:4">
      <c r="A37" s="62" t="s">
        <v>85</v>
      </c>
      <c r="B37" s="66">
        <f>'RPS by State'!M35</f>
        <v>0.1137850789011861</v>
      </c>
      <c r="C37" s="67">
        <f>'RPS by State'!W35</f>
        <v>0.12067761835177915</v>
      </c>
      <c r="D37" s="67">
        <f>'RPS by State'!AQ35</f>
        <v>0.12067761835177915</v>
      </c>
    </row>
    <row r="38" spans="1:4">
      <c r="A38" s="62" t="s">
        <v>88</v>
      </c>
      <c r="B38" s="66">
        <f>'RPS by State'!M36</f>
        <v>0</v>
      </c>
      <c r="C38" s="67">
        <f>'RPS by State'!W36</f>
        <v>0</v>
      </c>
      <c r="D38" s="67">
        <f>'RPS by State'!AQ36</f>
        <v>0</v>
      </c>
    </row>
    <row r="39" spans="1:4">
      <c r="A39" s="62" t="s">
        <v>91</v>
      </c>
      <c r="B39" s="66">
        <f>'RPS by State'!M37</f>
        <v>3.2435992707374371E-2</v>
      </c>
      <c r="C39" s="67">
        <f>'RPS by State'!W37</f>
        <v>0</v>
      </c>
      <c r="D39" s="67">
        <f>'RPS by State'!AQ37</f>
        <v>0</v>
      </c>
    </row>
    <row r="40" spans="1:4">
      <c r="A40" s="62" t="s">
        <v>94</v>
      </c>
      <c r="B40" s="66">
        <f>'RPS by State'!M38</f>
        <v>0</v>
      </c>
      <c r="C40" s="67">
        <f>'RPS by State'!W38</f>
        <v>0</v>
      </c>
      <c r="D40" s="67">
        <f>'RPS by State'!AQ38</f>
        <v>0</v>
      </c>
    </row>
    <row r="41" spans="1:4">
      <c r="A41" s="62" t="s">
        <v>96</v>
      </c>
      <c r="B41" s="66">
        <f>'RPS by State'!M39</f>
        <v>0.12735969707912936</v>
      </c>
      <c r="C41" s="67">
        <f>'RPS by State'!W39</f>
        <v>0.26858479480506897</v>
      </c>
      <c r="D41" s="67">
        <f>'RPS by State'!AQ39</f>
        <v>0.36410456761441601</v>
      </c>
    </row>
    <row r="42" spans="1:4">
      <c r="A42" s="62" t="s">
        <v>99</v>
      </c>
      <c r="B42" s="66">
        <f>'RPS by State'!M40</f>
        <v>0.157</v>
      </c>
      <c r="C42" s="67">
        <f>'RPS by State'!W40</f>
        <v>0.18</v>
      </c>
      <c r="D42" s="67">
        <f>'RPS by State'!AQ40</f>
        <v>0.18</v>
      </c>
    </row>
    <row r="43" spans="1:4">
      <c r="A43" s="62" t="s">
        <v>102</v>
      </c>
      <c r="B43" s="66">
        <f>'RPS by State'!M41</f>
        <v>0.16000000000000003</v>
      </c>
      <c r="C43" s="67">
        <f>'RPS by State'!W41</f>
        <v>0.31000000000000016</v>
      </c>
      <c r="D43" s="67">
        <f>'RPS by State'!AQ41</f>
        <v>0.38500000000000023</v>
      </c>
    </row>
    <row r="44" spans="1:4">
      <c r="A44" s="62" t="s">
        <v>104</v>
      </c>
      <c r="B44" s="66">
        <f>'RPS by State'!M42</f>
        <v>0</v>
      </c>
      <c r="C44" s="67">
        <f>'RPS by State'!W42</f>
        <v>0</v>
      </c>
      <c r="D44" s="67">
        <f>'RPS by State'!AQ42</f>
        <v>0</v>
      </c>
    </row>
    <row r="45" spans="1:4">
      <c r="A45" s="62" t="s">
        <v>107</v>
      </c>
      <c r="B45" s="66">
        <f>'RPS by State'!M43</f>
        <v>0</v>
      </c>
      <c r="C45" s="67">
        <f>'RPS by State'!W43</f>
        <v>0</v>
      </c>
      <c r="D45" s="67">
        <f>'RPS by State'!AQ43</f>
        <v>0</v>
      </c>
    </row>
    <row r="46" spans="1:4">
      <c r="A46" s="62" t="s">
        <v>110</v>
      </c>
      <c r="B46" s="66">
        <f>'RPS by State'!M44</f>
        <v>0</v>
      </c>
      <c r="C46" s="67">
        <f>'RPS by State'!W44</f>
        <v>0</v>
      </c>
      <c r="D46" s="67">
        <f>'RPS by State'!AQ44</f>
        <v>0</v>
      </c>
    </row>
    <row r="47" spans="1:4">
      <c r="A47" s="62" t="s">
        <v>113</v>
      </c>
      <c r="B47" s="66">
        <f>'RPS by State'!M45</f>
        <v>6.2261723027246502E-2</v>
      </c>
      <c r="C47" s="67">
        <f>'RPS by State'!W45</f>
        <v>7.9925190022139284E-2</v>
      </c>
      <c r="D47" s="67">
        <f>'RPS by State'!AQ45</f>
        <v>7.9925190022139284E-2</v>
      </c>
    </row>
    <row r="48" spans="1:4">
      <c r="A48" s="62" t="s">
        <v>116</v>
      </c>
      <c r="B48" s="66">
        <f>'RPS by State'!M46</f>
        <v>0</v>
      </c>
      <c r="C48" s="67">
        <f>'RPS by State'!W46</f>
        <v>0</v>
      </c>
      <c r="D48" s="67">
        <f>'RPS by State'!AQ46</f>
        <v>0</v>
      </c>
    </row>
    <row r="49" spans="1:4">
      <c r="A49" s="62" t="s">
        <v>119</v>
      </c>
      <c r="B49" s="66">
        <f>'RPS by State'!M47</f>
        <v>0.59000000000000008</v>
      </c>
      <c r="C49" s="67">
        <f>'RPS by State'!W47</f>
        <v>0.72333333333333338</v>
      </c>
      <c r="D49" s="67">
        <f>'RPS by State'!AQ47</f>
        <v>0.75</v>
      </c>
    </row>
    <row r="50" spans="1:4">
      <c r="A50" s="62" t="s">
        <v>121</v>
      </c>
      <c r="B50" s="66">
        <f>'RPS by State'!M48</f>
        <v>1.9207378972811152E-2</v>
      </c>
      <c r="C50" s="67">
        <f>'RPS by State'!W48</f>
        <v>0.24695201536471476</v>
      </c>
      <c r="D50" s="67">
        <f>'RPS by State'!AQ48</f>
        <v>0.82317338454904931</v>
      </c>
    </row>
    <row r="51" spans="1:4">
      <c r="A51" s="62" t="s">
        <v>124</v>
      </c>
      <c r="B51" s="66">
        <f>'RPS by State'!M49</f>
        <v>0.12566533370186386</v>
      </c>
      <c r="C51" s="67">
        <f>'RPS by State'!W49</f>
        <v>0.41050675675942189</v>
      </c>
      <c r="D51" s="67">
        <f>'RPS by State'!AQ49</f>
        <v>0.83776889134575916</v>
      </c>
    </row>
    <row r="52" spans="1:4">
      <c r="A52" s="62" t="s">
        <v>127</v>
      </c>
      <c r="B52" s="66">
        <f>'RPS by State'!M50</f>
        <v>0</v>
      </c>
      <c r="C52" s="67">
        <f>'RPS by State'!W50</f>
        <v>0</v>
      </c>
      <c r="D52" s="67">
        <f>'RPS by State'!AQ50</f>
        <v>0</v>
      </c>
    </row>
    <row r="53" spans="1:4">
      <c r="A53" s="62" t="s">
        <v>129</v>
      </c>
      <c r="B53" s="66">
        <f>'RPS by State'!M51</f>
        <v>0.1</v>
      </c>
      <c r="C53" s="67">
        <f>'RPS by State'!W51</f>
        <v>0.1</v>
      </c>
      <c r="D53" s="67">
        <f>'RPS by State'!AQ51</f>
        <v>0.1</v>
      </c>
    </row>
    <row r="54" spans="1:4">
      <c r="A54" s="62" t="s">
        <v>133</v>
      </c>
      <c r="B54" s="66">
        <f>'RPS by State'!M52</f>
        <v>0</v>
      </c>
      <c r="C54" s="67">
        <f>'RPS by State'!W52</f>
        <v>0</v>
      </c>
      <c r="D54" s="67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workbookViewId="0">
      <selection activeCell="C3" sqref="C3"/>
    </sheetView>
  </sheetViews>
  <sheetFormatPr baseColWidth="10" defaultColWidth="0" defaultRowHeight="15" zeroHeight="1"/>
  <cols>
    <col min="1" max="1" width="42.83203125" style="2" bestFit="1" customWidth="1"/>
    <col min="2" max="2" width="10.5" style="2" bestFit="1" customWidth="1"/>
    <col min="3" max="3" width="20.5" style="2" bestFit="1" customWidth="1"/>
    <col min="4" max="4" width="17.1640625" style="2" bestFit="1" customWidth="1"/>
    <col min="5" max="7" width="20.5" style="2" bestFit="1" customWidth="1"/>
    <col min="8" max="9" width="9.1640625" style="2" customWidth="1"/>
    <col min="10" max="256" width="9.1640625" style="2" hidden="1"/>
    <col min="257" max="257" width="42.83203125" style="2" hidden="1"/>
    <col min="258" max="258" width="10.5" style="2" hidden="1"/>
    <col min="259" max="259" width="20.5" style="2" hidden="1"/>
    <col min="260" max="260" width="17.1640625" style="2" hidden="1"/>
    <col min="261" max="263" width="20.5" style="2" hidden="1"/>
    <col min="264" max="512" width="9.1640625" style="2" hidden="1"/>
    <col min="513" max="513" width="42.83203125" style="2" hidden="1"/>
    <col min="514" max="514" width="10.5" style="2" hidden="1"/>
    <col min="515" max="515" width="20.5" style="2" hidden="1"/>
    <col min="516" max="516" width="17.1640625" style="2" hidden="1"/>
    <col min="517" max="519" width="20.5" style="2" hidden="1"/>
    <col min="520" max="768" width="9.1640625" style="2" hidden="1"/>
    <col min="769" max="769" width="42.83203125" style="2" hidden="1"/>
    <col min="770" max="770" width="10.5" style="2" hidden="1"/>
    <col min="771" max="771" width="20.5" style="2" hidden="1"/>
    <col min="772" max="772" width="17.1640625" style="2" hidden="1"/>
    <col min="773" max="775" width="20.5" style="2" hidden="1"/>
    <col min="776" max="1024" width="9.1640625" style="2" hidden="1"/>
    <col min="1025" max="1025" width="42.83203125" style="2" hidden="1"/>
    <col min="1026" max="1026" width="10.5" style="2" hidden="1"/>
    <col min="1027" max="1027" width="20.5" style="2" hidden="1"/>
    <col min="1028" max="1028" width="17.1640625" style="2" hidden="1"/>
    <col min="1029" max="1031" width="20.5" style="2" hidden="1"/>
    <col min="1032" max="1280" width="9.1640625" style="2" hidden="1"/>
    <col min="1281" max="1281" width="42.83203125" style="2" hidden="1"/>
    <col min="1282" max="1282" width="10.5" style="2" hidden="1"/>
    <col min="1283" max="1283" width="20.5" style="2" hidden="1"/>
    <col min="1284" max="1284" width="17.1640625" style="2" hidden="1"/>
    <col min="1285" max="1287" width="20.5" style="2" hidden="1"/>
    <col min="1288" max="1536" width="9.1640625" style="2" hidden="1"/>
    <col min="1537" max="1537" width="42.83203125" style="2" hidden="1"/>
    <col min="1538" max="1538" width="10.5" style="2" hidden="1"/>
    <col min="1539" max="1539" width="20.5" style="2" hidden="1"/>
    <col min="1540" max="1540" width="17.1640625" style="2" hidden="1"/>
    <col min="1541" max="1543" width="20.5" style="2" hidden="1"/>
    <col min="1544" max="1792" width="9.1640625" style="2" hidden="1"/>
    <col min="1793" max="1793" width="42.83203125" style="2" hidden="1"/>
    <col min="1794" max="1794" width="10.5" style="2" hidden="1"/>
    <col min="1795" max="1795" width="20.5" style="2" hidden="1"/>
    <col min="1796" max="1796" width="17.1640625" style="2" hidden="1"/>
    <col min="1797" max="1799" width="20.5" style="2" hidden="1"/>
    <col min="1800" max="2048" width="9.1640625" style="2" hidden="1"/>
    <col min="2049" max="2049" width="42.83203125" style="2" hidden="1"/>
    <col min="2050" max="2050" width="10.5" style="2" hidden="1"/>
    <col min="2051" max="2051" width="20.5" style="2" hidden="1"/>
    <col min="2052" max="2052" width="17.1640625" style="2" hidden="1"/>
    <col min="2053" max="2055" width="20.5" style="2" hidden="1"/>
    <col min="2056" max="2304" width="9.1640625" style="2" hidden="1"/>
    <col min="2305" max="2305" width="42.83203125" style="2" hidden="1"/>
    <col min="2306" max="2306" width="10.5" style="2" hidden="1"/>
    <col min="2307" max="2307" width="20.5" style="2" hidden="1"/>
    <col min="2308" max="2308" width="17.1640625" style="2" hidden="1"/>
    <col min="2309" max="2311" width="20.5" style="2" hidden="1"/>
    <col min="2312" max="2560" width="9.1640625" style="2" hidden="1"/>
    <col min="2561" max="2561" width="42.83203125" style="2" hidden="1"/>
    <col min="2562" max="2562" width="10.5" style="2" hidden="1"/>
    <col min="2563" max="2563" width="20.5" style="2" hidden="1"/>
    <col min="2564" max="2564" width="17.1640625" style="2" hidden="1"/>
    <col min="2565" max="2567" width="20.5" style="2" hidden="1"/>
    <col min="2568" max="2816" width="9.1640625" style="2" hidden="1"/>
    <col min="2817" max="2817" width="42.83203125" style="2" hidden="1"/>
    <col min="2818" max="2818" width="10.5" style="2" hidden="1"/>
    <col min="2819" max="2819" width="20.5" style="2" hidden="1"/>
    <col min="2820" max="2820" width="17.1640625" style="2" hidden="1"/>
    <col min="2821" max="2823" width="20.5" style="2" hidden="1"/>
    <col min="2824" max="3072" width="9.1640625" style="2" hidden="1"/>
    <col min="3073" max="3073" width="42.83203125" style="2" hidden="1"/>
    <col min="3074" max="3074" width="10.5" style="2" hidden="1"/>
    <col min="3075" max="3075" width="20.5" style="2" hidden="1"/>
    <col min="3076" max="3076" width="17.1640625" style="2" hidden="1"/>
    <col min="3077" max="3079" width="20.5" style="2" hidden="1"/>
    <col min="3080" max="3328" width="9.1640625" style="2" hidden="1"/>
    <col min="3329" max="3329" width="42.83203125" style="2" hidden="1"/>
    <col min="3330" max="3330" width="10.5" style="2" hidden="1"/>
    <col min="3331" max="3331" width="20.5" style="2" hidden="1"/>
    <col min="3332" max="3332" width="17.1640625" style="2" hidden="1"/>
    <col min="3333" max="3335" width="20.5" style="2" hidden="1"/>
    <col min="3336" max="3584" width="9.1640625" style="2" hidden="1"/>
    <col min="3585" max="3585" width="42.83203125" style="2" hidden="1"/>
    <col min="3586" max="3586" width="10.5" style="2" hidden="1"/>
    <col min="3587" max="3587" width="20.5" style="2" hidden="1"/>
    <col min="3588" max="3588" width="17.1640625" style="2" hidden="1"/>
    <col min="3589" max="3591" width="20.5" style="2" hidden="1"/>
    <col min="3592" max="3840" width="9.1640625" style="2" hidden="1"/>
    <col min="3841" max="3841" width="42.83203125" style="2" hidden="1"/>
    <col min="3842" max="3842" width="10.5" style="2" hidden="1"/>
    <col min="3843" max="3843" width="20.5" style="2" hidden="1"/>
    <col min="3844" max="3844" width="17.1640625" style="2" hidden="1"/>
    <col min="3845" max="3847" width="20.5" style="2" hidden="1"/>
    <col min="3848" max="4096" width="9.1640625" style="2" hidden="1"/>
    <col min="4097" max="4097" width="42.83203125" style="2" hidden="1"/>
    <col min="4098" max="4098" width="10.5" style="2" hidden="1"/>
    <col min="4099" max="4099" width="20.5" style="2" hidden="1"/>
    <col min="4100" max="4100" width="17.1640625" style="2" hidden="1"/>
    <col min="4101" max="4103" width="20.5" style="2" hidden="1"/>
    <col min="4104" max="4352" width="9.1640625" style="2" hidden="1"/>
    <col min="4353" max="4353" width="42.83203125" style="2" hidden="1"/>
    <col min="4354" max="4354" width="10.5" style="2" hidden="1"/>
    <col min="4355" max="4355" width="20.5" style="2" hidden="1"/>
    <col min="4356" max="4356" width="17.1640625" style="2" hidden="1"/>
    <col min="4357" max="4359" width="20.5" style="2" hidden="1"/>
    <col min="4360" max="4608" width="9.1640625" style="2" hidden="1"/>
    <col min="4609" max="4609" width="42.83203125" style="2" hidden="1"/>
    <col min="4610" max="4610" width="10.5" style="2" hidden="1"/>
    <col min="4611" max="4611" width="20.5" style="2" hidden="1"/>
    <col min="4612" max="4612" width="17.1640625" style="2" hidden="1"/>
    <col min="4613" max="4615" width="20.5" style="2" hidden="1"/>
    <col min="4616" max="4864" width="9.1640625" style="2" hidden="1"/>
    <col min="4865" max="4865" width="42.83203125" style="2" hidden="1"/>
    <col min="4866" max="4866" width="10.5" style="2" hidden="1"/>
    <col min="4867" max="4867" width="20.5" style="2" hidden="1"/>
    <col min="4868" max="4868" width="17.1640625" style="2" hidden="1"/>
    <col min="4869" max="4871" width="20.5" style="2" hidden="1"/>
    <col min="4872" max="5120" width="9.1640625" style="2" hidden="1"/>
    <col min="5121" max="5121" width="42.83203125" style="2" hidden="1"/>
    <col min="5122" max="5122" width="10.5" style="2" hidden="1"/>
    <col min="5123" max="5123" width="20.5" style="2" hidden="1"/>
    <col min="5124" max="5124" width="17.1640625" style="2" hidden="1"/>
    <col min="5125" max="5127" width="20.5" style="2" hidden="1"/>
    <col min="5128" max="5376" width="9.1640625" style="2" hidden="1"/>
    <col min="5377" max="5377" width="42.83203125" style="2" hidden="1"/>
    <col min="5378" max="5378" width="10.5" style="2" hidden="1"/>
    <col min="5379" max="5379" width="20.5" style="2" hidden="1"/>
    <col min="5380" max="5380" width="17.1640625" style="2" hidden="1"/>
    <col min="5381" max="5383" width="20.5" style="2" hidden="1"/>
    <col min="5384" max="5632" width="9.1640625" style="2" hidden="1"/>
    <col min="5633" max="5633" width="42.83203125" style="2" hidden="1"/>
    <col min="5634" max="5634" width="10.5" style="2" hidden="1"/>
    <col min="5635" max="5635" width="20.5" style="2" hidden="1"/>
    <col min="5636" max="5636" width="17.1640625" style="2" hidden="1"/>
    <col min="5637" max="5639" width="20.5" style="2" hidden="1"/>
    <col min="5640" max="5888" width="9.1640625" style="2" hidden="1"/>
    <col min="5889" max="5889" width="42.83203125" style="2" hidden="1"/>
    <col min="5890" max="5890" width="10.5" style="2" hidden="1"/>
    <col min="5891" max="5891" width="20.5" style="2" hidden="1"/>
    <col min="5892" max="5892" width="17.1640625" style="2" hidden="1"/>
    <col min="5893" max="5895" width="20.5" style="2" hidden="1"/>
    <col min="5896" max="6144" width="9.1640625" style="2" hidden="1"/>
    <col min="6145" max="6145" width="42.83203125" style="2" hidden="1"/>
    <col min="6146" max="6146" width="10.5" style="2" hidden="1"/>
    <col min="6147" max="6147" width="20.5" style="2" hidden="1"/>
    <col min="6148" max="6148" width="17.1640625" style="2" hidden="1"/>
    <col min="6149" max="6151" width="20.5" style="2" hidden="1"/>
    <col min="6152" max="6400" width="9.1640625" style="2" hidden="1"/>
    <col min="6401" max="6401" width="42.83203125" style="2" hidden="1"/>
    <col min="6402" max="6402" width="10.5" style="2" hidden="1"/>
    <col min="6403" max="6403" width="20.5" style="2" hidden="1"/>
    <col min="6404" max="6404" width="17.1640625" style="2" hidden="1"/>
    <col min="6405" max="6407" width="20.5" style="2" hidden="1"/>
    <col min="6408" max="6656" width="9.1640625" style="2" hidden="1"/>
    <col min="6657" max="6657" width="42.83203125" style="2" hidden="1"/>
    <col min="6658" max="6658" width="10.5" style="2" hidden="1"/>
    <col min="6659" max="6659" width="20.5" style="2" hidden="1"/>
    <col min="6660" max="6660" width="17.1640625" style="2" hidden="1"/>
    <col min="6661" max="6663" width="20.5" style="2" hidden="1"/>
    <col min="6664" max="6912" width="9.1640625" style="2" hidden="1"/>
    <col min="6913" max="6913" width="42.83203125" style="2" hidden="1"/>
    <col min="6914" max="6914" width="10.5" style="2" hidden="1"/>
    <col min="6915" max="6915" width="20.5" style="2" hidden="1"/>
    <col min="6916" max="6916" width="17.1640625" style="2" hidden="1"/>
    <col min="6917" max="6919" width="20.5" style="2" hidden="1"/>
    <col min="6920" max="7168" width="9.1640625" style="2" hidden="1"/>
    <col min="7169" max="7169" width="42.83203125" style="2" hidden="1"/>
    <col min="7170" max="7170" width="10.5" style="2" hidden="1"/>
    <col min="7171" max="7171" width="20.5" style="2" hidden="1"/>
    <col min="7172" max="7172" width="17.1640625" style="2" hidden="1"/>
    <col min="7173" max="7175" width="20.5" style="2" hidden="1"/>
    <col min="7176" max="7424" width="9.1640625" style="2" hidden="1"/>
    <col min="7425" max="7425" width="42.83203125" style="2" hidden="1"/>
    <col min="7426" max="7426" width="10.5" style="2" hidden="1"/>
    <col min="7427" max="7427" width="20.5" style="2" hidden="1"/>
    <col min="7428" max="7428" width="17.1640625" style="2" hidden="1"/>
    <col min="7429" max="7431" width="20.5" style="2" hidden="1"/>
    <col min="7432" max="7680" width="9.1640625" style="2" hidden="1"/>
    <col min="7681" max="7681" width="42.83203125" style="2" hidden="1"/>
    <col min="7682" max="7682" width="10.5" style="2" hidden="1"/>
    <col min="7683" max="7683" width="20.5" style="2" hidden="1"/>
    <col min="7684" max="7684" width="17.1640625" style="2" hidden="1"/>
    <col min="7685" max="7687" width="20.5" style="2" hidden="1"/>
    <col min="7688" max="7936" width="9.1640625" style="2" hidden="1"/>
    <col min="7937" max="7937" width="42.83203125" style="2" hidden="1"/>
    <col min="7938" max="7938" width="10.5" style="2" hidden="1"/>
    <col min="7939" max="7939" width="20.5" style="2" hidden="1"/>
    <col min="7940" max="7940" width="17.1640625" style="2" hidden="1"/>
    <col min="7941" max="7943" width="20.5" style="2" hidden="1"/>
    <col min="7944" max="8192" width="9.1640625" style="2" hidden="1"/>
    <col min="8193" max="8193" width="42.83203125" style="2" hidden="1"/>
    <col min="8194" max="8194" width="10.5" style="2" hidden="1"/>
    <col min="8195" max="8195" width="20.5" style="2" hidden="1"/>
    <col min="8196" max="8196" width="17.1640625" style="2" hidden="1"/>
    <col min="8197" max="8199" width="20.5" style="2" hidden="1"/>
    <col min="8200" max="8448" width="9.1640625" style="2" hidden="1"/>
    <col min="8449" max="8449" width="42.83203125" style="2" hidden="1"/>
    <col min="8450" max="8450" width="10.5" style="2" hidden="1"/>
    <col min="8451" max="8451" width="20.5" style="2" hidden="1"/>
    <col min="8452" max="8452" width="17.1640625" style="2" hidden="1"/>
    <col min="8453" max="8455" width="20.5" style="2" hidden="1"/>
    <col min="8456" max="8704" width="9.1640625" style="2" hidden="1"/>
    <col min="8705" max="8705" width="42.83203125" style="2" hidden="1"/>
    <col min="8706" max="8706" width="10.5" style="2" hidden="1"/>
    <col min="8707" max="8707" width="20.5" style="2" hidden="1"/>
    <col min="8708" max="8708" width="17.1640625" style="2" hidden="1"/>
    <col min="8709" max="8711" width="20.5" style="2" hidden="1"/>
    <col min="8712" max="8960" width="9.1640625" style="2" hidden="1"/>
    <col min="8961" max="8961" width="42.83203125" style="2" hidden="1"/>
    <col min="8962" max="8962" width="10.5" style="2" hidden="1"/>
    <col min="8963" max="8963" width="20.5" style="2" hidden="1"/>
    <col min="8964" max="8964" width="17.1640625" style="2" hidden="1"/>
    <col min="8965" max="8967" width="20.5" style="2" hidden="1"/>
    <col min="8968" max="9216" width="9.1640625" style="2" hidden="1"/>
    <col min="9217" max="9217" width="42.83203125" style="2" hidden="1"/>
    <col min="9218" max="9218" width="10.5" style="2" hidden="1"/>
    <col min="9219" max="9219" width="20.5" style="2" hidden="1"/>
    <col min="9220" max="9220" width="17.1640625" style="2" hidden="1"/>
    <col min="9221" max="9223" width="20.5" style="2" hidden="1"/>
    <col min="9224" max="9472" width="9.1640625" style="2" hidden="1"/>
    <col min="9473" max="9473" width="42.83203125" style="2" hidden="1"/>
    <col min="9474" max="9474" width="10.5" style="2" hidden="1"/>
    <col min="9475" max="9475" width="20.5" style="2" hidden="1"/>
    <col min="9476" max="9476" width="17.1640625" style="2" hidden="1"/>
    <col min="9477" max="9479" width="20.5" style="2" hidden="1"/>
    <col min="9480" max="9728" width="9.1640625" style="2" hidden="1"/>
    <col min="9729" max="9729" width="42.83203125" style="2" hidden="1"/>
    <col min="9730" max="9730" width="10.5" style="2" hidden="1"/>
    <col min="9731" max="9731" width="20.5" style="2" hidden="1"/>
    <col min="9732" max="9732" width="17.1640625" style="2" hidden="1"/>
    <col min="9733" max="9735" width="20.5" style="2" hidden="1"/>
    <col min="9736" max="9984" width="9.1640625" style="2" hidden="1"/>
    <col min="9985" max="9985" width="42.83203125" style="2" hidden="1"/>
    <col min="9986" max="9986" width="10.5" style="2" hidden="1"/>
    <col min="9987" max="9987" width="20.5" style="2" hidden="1"/>
    <col min="9988" max="9988" width="17.1640625" style="2" hidden="1"/>
    <col min="9989" max="9991" width="20.5" style="2" hidden="1"/>
    <col min="9992" max="10240" width="9.1640625" style="2" hidden="1"/>
    <col min="10241" max="10241" width="42.83203125" style="2" hidden="1"/>
    <col min="10242" max="10242" width="10.5" style="2" hidden="1"/>
    <col min="10243" max="10243" width="20.5" style="2" hidden="1"/>
    <col min="10244" max="10244" width="17.1640625" style="2" hidden="1"/>
    <col min="10245" max="10247" width="20.5" style="2" hidden="1"/>
    <col min="10248" max="10496" width="9.1640625" style="2" hidden="1"/>
    <col min="10497" max="10497" width="42.83203125" style="2" hidden="1"/>
    <col min="10498" max="10498" width="10.5" style="2" hidden="1"/>
    <col min="10499" max="10499" width="20.5" style="2" hidden="1"/>
    <col min="10500" max="10500" width="17.1640625" style="2" hidden="1"/>
    <col min="10501" max="10503" width="20.5" style="2" hidden="1"/>
    <col min="10504" max="10752" width="9.1640625" style="2" hidden="1"/>
    <col min="10753" max="10753" width="42.83203125" style="2" hidden="1"/>
    <col min="10754" max="10754" width="10.5" style="2" hidden="1"/>
    <col min="10755" max="10755" width="20.5" style="2" hidden="1"/>
    <col min="10756" max="10756" width="17.1640625" style="2" hidden="1"/>
    <col min="10757" max="10759" width="20.5" style="2" hidden="1"/>
    <col min="10760" max="11008" width="9.1640625" style="2" hidden="1"/>
    <col min="11009" max="11009" width="42.83203125" style="2" hidden="1"/>
    <col min="11010" max="11010" width="10.5" style="2" hidden="1"/>
    <col min="11011" max="11011" width="20.5" style="2" hidden="1"/>
    <col min="11012" max="11012" width="17.1640625" style="2" hidden="1"/>
    <col min="11013" max="11015" width="20.5" style="2" hidden="1"/>
    <col min="11016" max="11264" width="9.1640625" style="2" hidden="1"/>
    <col min="11265" max="11265" width="42.83203125" style="2" hidden="1"/>
    <col min="11266" max="11266" width="10.5" style="2" hidden="1"/>
    <col min="11267" max="11267" width="20.5" style="2" hidden="1"/>
    <col min="11268" max="11268" width="17.1640625" style="2" hidden="1"/>
    <col min="11269" max="11271" width="20.5" style="2" hidden="1"/>
    <col min="11272" max="11520" width="9.1640625" style="2" hidden="1"/>
    <col min="11521" max="11521" width="42.83203125" style="2" hidden="1"/>
    <col min="11522" max="11522" width="10.5" style="2" hidden="1"/>
    <col min="11523" max="11523" width="20.5" style="2" hidden="1"/>
    <col min="11524" max="11524" width="17.1640625" style="2" hidden="1"/>
    <col min="11525" max="11527" width="20.5" style="2" hidden="1"/>
    <col min="11528" max="11776" width="9.1640625" style="2" hidden="1"/>
    <col min="11777" max="11777" width="42.83203125" style="2" hidden="1"/>
    <col min="11778" max="11778" width="10.5" style="2" hidden="1"/>
    <col min="11779" max="11779" width="20.5" style="2" hidden="1"/>
    <col min="11780" max="11780" width="17.1640625" style="2" hidden="1"/>
    <col min="11781" max="11783" width="20.5" style="2" hidden="1"/>
    <col min="11784" max="12032" width="9.1640625" style="2" hidden="1"/>
    <col min="12033" max="12033" width="42.83203125" style="2" hidden="1"/>
    <col min="12034" max="12034" width="10.5" style="2" hidden="1"/>
    <col min="12035" max="12035" width="20.5" style="2" hidden="1"/>
    <col min="12036" max="12036" width="17.1640625" style="2" hidden="1"/>
    <col min="12037" max="12039" width="20.5" style="2" hidden="1"/>
    <col min="12040" max="12288" width="9.1640625" style="2" hidden="1"/>
    <col min="12289" max="12289" width="42.83203125" style="2" hidden="1"/>
    <col min="12290" max="12290" width="10.5" style="2" hidden="1"/>
    <col min="12291" max="12291" width="20.5" style="2" hidden="1"/>
    <col min="12292" max="12292" width="17.1640625" style="2" hidden="1"/>
    <col min="12293" max="12295" width="20.5" style="2" hidden="1"/>
    <col min="12296" max="12544" width="9.1640625" style="2" hidden="1"/>
    <col min="12545" max="12545" width="42.83203125" style="2" hidden="1"/>
    <col min="12546" max="12546" width="10.5" style="2" hidden="1"/>
    <col min="12547" max="12547" width="20.5" style="2" hidden="1"/>
    <col min="12548" max="12548" width="17.1640625" style="2" hidden="1"/>
    <col min="12549" max="12551" width="20.5" style="2" hidden="1"/>
    <col min="12552" max="12800" width="9.1640625" style="2" hidden="1"/>
    <col min="12801" max="12801" width="42.83203125" style="2" hidden="1"/>
    <col min="12802" max="12802" width="10.5" style="2" hidden="1"/>
    <col min="12803" max="12803" width="20.5" style="2" hidden="1"/>
    <col min="12804" max="12804" width="17.1640625" style="2" hidden="1"/>
    <col min="12805" max="12807" width="20.5" style="2" hidden="1"/>
    <col min="12808" max="13056" width="9.1640625" style="2" hidden="1"/>
    <col min="13057" max="13057" width="42.83203125" style="2" hidden="1"/>
    <col min="13058" max="13058" width="10.5" style="2" hidden="1"/>
    <col min="13059" max="13059" width="20.5" style="2" hidden="1"/>
    <col min="13060" max="13060" width="17.1640625" style="2" hidden="1"/>
    <col min="13061" max="13063" width="20.5" style="2" hidden="1"/>
    <col min="13064" max="13312" width="9.1640625" style="2" hidden="1"/>
    <col min="13313" max="13313" width="42.83203125" style="2" hidden="1"/>
    <col min="13314" max="13314" width="10.5" style="2" hidden="1"/>
    <col min="13315" max="13315" width="20.5" style="2" hidden="1"/>
    <col min="13316" max="13316" width="17.1640625" style="2" hidden="1"/>
    <col min="13317" max="13319" width="20.5" style="2" hidden="1"/>
    <col min="13320" max="13568" width="9.1640625" style="2" hidden="1"/>
    <col min="13569" max="13569" width="42.83203125" style="2" hidden="1"/>
    <col min="13570" max="13570" width="10.5" style="2" hidden="1"/>
    <col min="13571" max="13571" width="20.5" style="2" hidden="1"/>
    <col min="13572" max="13572" width="17.1640625" style="2" hidden="1"/>
    <col min="13573" max="13575" width="20.5" style="2" hidden="1"/>
    <col min="13576" max="13824" width="9.1640625" style="2" hidden="1"/>
    <col min="13825" max="13825" width="42.83203125" style="2" hidden="1"/>
    <col min="13826" max="13826" width="10.5" style="2" hidden="1"/>
    <col min="13827" max="13827" width="20.5" style="2" hidden="1"/>
    <col min="13828" max="13828" width="17.1640625" style="2" hidden="1"/>
    <col min="13829" max="13831" width="20.5" style="2" hidden="1"/>
    <col min="13832" max="14080" width="9.1640625" style="2" hidden="1"/>
    <col min="14081" max="14081" width="42.83203125" style="2" hidden="1"/>
    <col min="14082" max="14082" width="10.5" style="2" hidden="1"/>
    <col min="14083" max="14083" width="20.5" style="2" hidden="1"/>
    <col min="14084" max="14084" width="17.1640625" style="2" hidden="1"/>
    <col min="14085" max="14087" width="20.5" style="2" hidden="1"/>
    <col min="14088" max="14336" width="9.1640625" style="2" hidden="1"/>
    <col min="14337" max="14337" width="42.83203125" style="2" hidden="1"/>
    <col min="14338" max="14338" width="10.5" style="2" hidden="1"/>
    <col min="14339" max="14339" width="20.5" style="2" hidden="1"/>
    <col min="14340" max="14340" width="17.1640625" style="2" hidden="1"/>
    <col min="14341" max="14343" width="20.5" style="2" hidden="1"/>
    <col min="14344" max="14592" width="9.1640625" style="2" hidden="1"/>
    <col min="14593" max="14593" width="42.83203125" style="2" hidden="1"/>
    <col min="14594" max="14594" width="10.5" style="2" hidden="1"/>
    <col min="14595" max="14595" width="20.5" style="2" hidden="1"/>
    <col min="14596" max="14596" width="17.1640625" style="2" hidden="1"/>
    <col min="14597" max="14599" width="20.5" style="2" hidden="1"/>
    <col min="14600" max="14848" width="9.1640625" style="2" hidden="1"/>
    <col min="14849" max="14849" width="42.83203125" style="2" hidden="1"/>
    <col min="14850" max="14850" width="10.5" style="2" hidden="1"/>
    <col min="14851" max="14851" width="20.5" style="2" hidden="1"/>
    <col min="14852" max="14852" width="17.1640625" style="2" hidden="1"/>
    <col min="14853" max="14855" width="20.5" style="2" hidden="1"/>
    <col min="14856" max="15104" width="9.1640625" style="2" hidden="1"/>
    <col min="15105" max="15105" width="42.83203125" style="2" hidden="1"/>
    <col min="15106" max="15106" width="10.5" style="2" hidden="1"/>
    <col min="15107" max="15107" width="20.5" style="2" hidden="1"/>
    <col min="15108" max="15108" width="17.1640625" style="2" hidden="1"/>
    <col min="15109" max="15111" width="20.5" style="2" hidden="1"/>
    <col min="15112" max="15360" width="9.1640625" style="2" hidden="1"/>
    <col min="15361" max="15361" width="42.83203125" style="2" hidden="1"/>
    <col min="15362" max="15362" width="10.5" style="2" hidden="1"/>
    <col min="15363" max="15363" width="20.5" style="2" hidden="1"/>
    <col min="15364" max="15364" width="17.1640625" style="2" hidden="1"/>
    <col min="15365" max="15367" width="20.5" style="2" hidden="1"/>
    <col min="15368" max="15616" width="9.1640625" style="2" hidden="1"/>
    <col min="15617" max="15617" width="42.83203125" style="2" hidden="1"/>
    <col min="15618" max="15618" width="10.5" style="2" hidden="1"/>
    <col min="15619" max="15619" width="20.5" style="2" hidden="1"/>
    <col min="15620" max="15620" width="17.1640625" style="2" hidden="1"/>
    <col min="15621" max="15623" width="20.5" style="2" hidden="1"/>
    <col min="15624" max="15872" width="9.1640625" style="2" hidden="1"/>
    <col min="15873" max="15873" width="42.83203125" style="2" hidden="1"/>
    <col min="15874" max="15874" width="10.5" style="2" hidden="1"/>
    <col min="15875" max="15875" width="20.5" style="2" hidden="1"/>
    <col min="15876" max="15876" width="17.1640625" style="2" hidden="1"/>
    <col min="15877" max="15879" width="20.5" style="2" hidden="1"/>
    <col min="15880" max="16128" width="9.1640625" style="2" hidden="1"/>
    <col min="16129" max="16129" width="42.83203125" style="2" hidden="1"/>
    <col min="16130" max="16130" width="10.5" style="2" hidden="1"/>
    <col min="16131" max="16131" width="20.5" style="2" hidden="1"/>
    <col min="16132" max="16132" width="17.1640625" style="2" hidden="1"/>
    <col min="16133" max="16135" width="20.5" style="2" hidden="1"/>
    <col min="16136" max="16384" width="9.1640625" style="2" hidden="1"/>
  </cols>
  <sheetData>
    <row r="1" spans="1:7" s="6" customFormat="1" ht="20" customHeight="1">
      <c r="A1" s="6" t="s">
        <v>2143</v>
      </c>
    </row>
    <row r="2" spans="1:7" s="7" customFormat="1" ht="20" customHeight="1">
      <c r="A2" s="7" t="s">
        <v>230</v>
      </c>
    </row>
    <row r="3" spans="1:7" ht="28">
      <c r="A3" s="49" t="s">
        <v>231</v>
      </c>
      <c r="B3" s="49" t="s">
        <v>2</v>
      </c>
      <c r="C3" s="49" t="s">
        <v>232</v>
      </c>
      <c r="D3" s="49" t="s">
        <v>233</v>
      </c>
      <c r="E3" s="49" t="s">
        <v>234</v>
      </c>
      <c r="F3" s="49" t="s">
        <v>235</v>
      </c>
      <c r="G3" s="49" t="s">
        <v>236</v>
      </c>
    </row>
    <row r="4" spans="1:7">
      <c r="A4" s="50" t="s">
        <v>2144</v>
      </c>
      <c r="B4" s="50" t="s">
        <v>8</v>
      </c>
      <c r="C4" s="50" t="s">
        <v>241</v>
      </c>
      <c r="D4" s="51">
        <v>239</v>
      </c>
      <c r="E4" s="51">
        <v>1755</v>
      </c>
      <c r="F4" s="52">
        <v>1632.9</v>
      </c>
      <c r="G4" s="53">
        <v>93.042734999999993</v>
      </c>
    </row>
    <row r="5" spans="1:7">
      <c r="A5" s="50" t="s">
        <v>237</v>
      </c>
      <c r="B5" s="50" t="s">
        <v>8</v>
      </c>
      <c r="C5" s="50" t="s">
        <v>238</v>
      </c>
      <c r="D5" s="51">
        <v>17280</v>
      </c>
      <c r="E5" s="51">
        <v>337796</v>
      </c>
      <c r="F5" s="52">
        <v>43712.9</v>
      </c>
      <c r="G5" s="53">
        <v>12.940621</v>
      </c>
    </row>
    <row r="6" spans="1:7">
      <c r="A6" s="50" t="s">
        <v>239</v>
      </c>
      <c r="B6" s="50" t="s">
        <v>8</v>
      </c>
      <c r="C6" s="50" t="s">
        <v>238</v>
      </c>
      <c r="D6" s="51">
        <v>8133</v>
      </c>
      <c r="E6" s="51">
        <v>67047</v>
      </c>
      <c r="F6" s="52">
        <v>18401</v>
      </c>
      <c r="G6" s="53">
        <v>27.444927</v>
      </c>
    </row>
    <row r="7" spans="1:7">
      <c r="A7" s="50" t="s">
        <v>240</v>
      </c>
      <c r="B7" s="50" t="s">
        <v>8</v>
      </c>
      <c r="C7" s="50" t="s">
        <v>241</v>
      </c>
      <c r="D7" s="51">
        <v>11447</v>
      </c>
      <c r="E7" s="51">
        <v>118982</v>
      </c>
      <c r="F7" s="52">
        <v>55665.1</v>
      </c>
      <c r="G7" s="53">
        <v>46.784472000000001</v>
      </c>
    </row>
    <row r="8" spans="1:7">
      <c r="A8" s="50" t="s">
        <v>242</v>
      </c>
      <c r="B8" s="50" t="s">
        <v>8</v>
      </c>
      <c r="C8" s="50" t="s">
        <v>243</v>
      </c>
      <c r="D8" s="51">
        <v>31134</v>
      </c>
      <c r="E8" s="51">
        <v>923428</v>
      </c>
      <c r="F8" s="52">
        <v>158568.6</v>
      </c>
      <c r="G8" s="53">
        <v>17.171734000000001</v>
      </c>
    </row>
    <row r="9" spans="1:7">
      <c r="A9" s="50" t="s">
        <v>2145</v>
      </c>
      <c r="B9" s="50" t="s">
        <v>8</v>
      </c>
      <c r="C9" s="50" t="s">
        <v>238</v>
      </c>
      <c r="D9" s="51">
        <v>200</v>
      </c>
      <c r="E9" s="51">
        <v>1745</v>
      </c>
      <c r="F9" s="52">
        <v>1210</v>
      </c>
      <c r="G9" s="53">
        <v>69.340974000000003</v>
      </c>
    </row>
    <row r="10" spans="1:7">
      <c r="A10" s="50" t="s">
        <v>244</v>
      </c>
      <c r="B10" s="50" t="s">
        <v>8</v>
      </c>
      <c r="C10" s="50" t="s">
        <v>241</v>
      </c>
      <c r="D10" s="51">
        <v>2040</v>
      </c>
      <c r="E10" s="51">
        <v>47567</v>
      </c>
      <c r="F10" s="52">
        <v>6399.5</v>
      </c>
      <c r="G10" s="53">
        <v>13.453654999999999</v>
      </c>
    </row>
    <row r="11" spans="1:7">
      <c r="A11" s="50" t="s">
        <v>2146</v>
      </c>
      <c r="B11" s="50" t="s">
        <v>8</v>
      </c>
      <c r="C11" s="50" t="s">
        <v>238</v>
      </c>
      <c r="D11" s="51">
        <v>77</v>
      </c>
      <c r="E11" s="51">
        <v>356</v>
      </c>
      <c r="F11" s="52">
        <v>226.3</v>
      </c>
      <c r="G11" s="53">
        <v>63.567416000000001</v>
      </c>
    </row>
    <row r="12" spans="1:7">
      <c r="A12" s="50" t="s">
        <v>245</v>
      </c>
      <c r="B12" s="50" t="s">
        <v>8</v>
      </c>
      <c r="C12" s="50" t="s">
        <v>241</v>
      </c>
      <c r="D12" s="51">
        <v>81532</v>
      </c>
      <c r="E12" s="51">
        <v>1055695</v>
      </c>
      <c r="F12" s="52">
        <v>200240.9</v>
      </c>
      <c r="G12" s="53">
        <v>18.967684999999999</v>
      </c>
    </row>
    <row r="13" spans="1:7">
      <c r="A13" s="50" t="s">
        <v>246</v>
      </c>
      <c r="B13" s="50" t="s">
        <v>8</v>
      </c>
      <c r="C13" s="50" t="s">
        <v>243</v>
      </c>
      <c r="D13" s="51">
        <v>5819</v>
      </c>
      <c r="E13" s="51">
        <v>103685</v>
      </c>
      <c r="F13" s="52">
        <v>17381</v>
      </c>
      <c r="G13" s="53">
        <v>16.763273000000002</v>
      </c>
    </row>
    <row r="14" spans="1:7">
      <c r="A14" s="50" t="s">
        <v>2147</v>
      </c>
      <c r="B14" s="50" t="s">
        <v>8</v>
      </c>
      <c r="C14" s="50" t="s">
        <v>243</v>
      </c>
      <c r="D14" s="51">
        <v>83</v>
      </c>
      <c r="E14" s="51">
        <v>530</v>
      </c>
      <c r="F14" s="52">
        <v>424.3</v>
      </c>
      <c r="G14" s="53">
        <v>80.056603999999993</v>
      </c>
    </row>
    <row r="15" spans="1:7">
      <c r="A15" s="50" t="s">
        <v>2148</v>
      </c>
      <c r="B15" s="50" t="s">
        <v>8</v>
      </c>
      <c r="C15" s="50" t="s">
        <v>243</v>
      </c>
      <c r="D15" s="51">
        <v>128</v>
      </c>
      <c r="E15" s="51">
        <v>1300</v>
      </c>
      <c r="F15" s="52">
        <v>731</v>
      </c>
      <c r="G15" s="53">
        <v>56.230769000000002</v>
      </c>
    </row>
    <row r="16" spans="1:7">
      <c r="A16" s="50" t="s">
        <v>2149</v>
      </c>
      <c r="B16" s="50" t="s">
        <v>8</v>
      </c>
      <c r="C16" s="50" t="s">
        <v>243</v>
      </c>
      <c r="D16" s="51">
        <v>115</v>
      </c>
      <c r="E16" s="51">
        <v>636</v>
      </c>
      <c r="F16" s="52">
        <v>308</v>
      </c>
      <c r="G16" s="53">
        <v>48.427672999999999</v>
      </c>
    </row>
    <row r="17" spans="1:7">
      <c r="A17" s="50" t="s">
        <v>2150</v>
      </c>
      <c r="B17" s="50" t="s">
        <v>8</v>
      </c>
      <c r="C17" s="50" t="s">
        <v>243</v>
      </c>
      <c r="D17" s="51">
        <v>79</v>
      </c>
      <c r="E17" s="51">
        <v>255</v>
      </c>
      <c r="F17" s="52">
        <v>178</v>
      </c>
      <c r="G17" s="53">
        <v>69.803922</v>
      </c>
    </row>
    <row r="18" spans="1:7">
      <c r="A18" s="50" t="s">
        <v>2151</v>
      </c>
      <c r="B18" s="50" t="s">
        <v>8</v>
      </c>
      <c r="C18" s="50" t="s">
        <v>243</v>
      </c>
      <c r="D18" s="51">
        <v>93</v>
      </c>
      <c r="E18" s="51">
        <v>800</v>
      </c>
      <c r="F18" s="52">
        <v>184.7</v>
      </c>
      <c r="G18" s="53">
        <v>23.087499999999999</v>
      </c>
    </row>
    <row r="19" spans="1:7">
      <c r="A19" s="50" t="s">
        <v>2152</v>
      </c>
      <c r="B19" s="50" t="s">
        <v>8</v>
      </c>
      <c r="C19" s="50" t="s">
        <v>243</v>
      </c>
      <c r="D19" s="51">
        <v>110</v>
      </c>
      <c r="E19" s="51">
        <v>598</v>
      </c>
      <c r="F19" s="52">
        <v>261</v>
      </c>
      <c r="G19" s="53">
        <v>43.645485000000001</v>
      </c>
    </row>
    <row r="20" spans="1:7">
      <c r="A20" s="50" t="s">
        <v>2153</v>
      </c>
      <c r="B20" s="50" t="s">
        <v>8</v>
      </c>
      <c r="C20" s="50" t="s">
        <v>243</v>
      </c>
      <c r="D20" s="51">
        <v>210</v>
      </c>
      <c r="E20" s="51">
        <v>2816</v>
      </c>
      <c r="F20" s="52">
        <v>1306</v>
      </c>
      <c r="G20" s="53">
        <v>46.377840999999997</v>
      </c>
    </row>
    <row r="21" spans="1:7">
      <c r="A21" s="50" t="s">
        <v>2154</v>
      </c>
      <c r="B21" s="50" t="s">
        <v>8</v>
      </c>
      <c r="C21" s="50" t="s">
        <v>243</v>
      </c>
      <c r="D21" s="51">
        <v>165</v>
      </c>
      <c r="E21" s="51">
        <v>328</v>
      </c>
      <c r="F21" s="52">
        <v>194.5</v>
      </c>
      <c r="G21" s="53">
        <v>59.298780000000001</v>
      </c>
    </row>
    <row r="22" spans="1:7">
      <c r="A22" s="50" t="s">
        <v>247</v>
      </c>
      <c r="B22" s="50" t="s">
        <v>8</v>
      </c>
      <c r="C22" s="50" t="s">
        <v>243</v>
      </c>
      <c r="D22" s="51">
        <v>1009</v>
      </c>
      <c r="E22" s="51">
        <v>52732</v>
      </c>
      <c r="F22" s="52">
        <v>17702.2</v>
      </c>
      <c r="G22" s="53">
        <v>33.570127999999997</v>
      </c>
    </row>
    <row r="23" spans="1:7">
      <c r="A23" s="50" t="s">
        <v>2155</v>
      </c>
      <c r="B23" s="50" t="s">
        <v>8</v>
      </c>
      <c r="C23" s="50" t="s">
        <v>243</v>
      </c>
      <c r="D23" s="51">
        <v>104</v>
      </c>
      <c r="E23" s="51">
        <v>758</v>
      </c>
      <c r="F23" s="52">
        <v>416.7</v>
      </c>
      <c r="G23" s="53">
        <v>54.973615000000002</v>
      </c>
    </row>
    <row r="24" spans="1:7">
      <c r="A24" s="50" t="s">
        <v>248</v>
      </c>
      <c r="B24" s="50" t="s">
        <v>8</v>
      </c>
      <c r="C24" s="50" t="s">
        <v>243</v>
      </c>
      <c r="D24" s="51">
        <v>2072</v>
      </c>
      <c r="E24" s="51">
        <v>34166</v>
      </c>
      <c r="F24" s="52">
        <v>3920</v>
      </c>
      <c r="G24" s="53">
        <v>11.473395</v>
      </c>
    </row>
    <row r="25" spans="1:7">
      <c r="A25" s="50" t="s">
        <v>249</v>
      </c>
      <c r="B25" s="50" t="s">
        <v>8</v>
      </c>
      <c r="C25" s="50" t="s">
        <v>241</v>
      </c>
      <c r="D25" s="51">
        <v>3833</v>
      </c>
      <c r="E25" s="51">
        <v>87281</v>
      </c>
      <c r="F25" s="52">
        <v>19467.7</v>
      </c>
      <c r="G25" s="53">
        <v>22.304625000000001</v>
      </c>
    </row>
    <row r="26" spans="1:7">
      <c r="A26" s="50" t="s">
        <v>250</v>
      </c>
      <c r="B26" s="50" t="s">
        <v>8</v>
      </c>
      <c r="C26" s="50" t="s">
        <v>241</v>
      </c>
      <c r="D26" s="51">
        <v>1636</v>
      </c>
      <c r="E26" s="51">
        <v>24471</v>
      </c>
      <c r="F26" s="52">
        <v>6715.4</v>
      </c>
      <c r="G26" s="53">
        <v>27.442278999999999</v>
      </c>
    </row>
    <row r="27" spans="1:7">
      <c r="A27" s="50" t="s">
        <v>2156</v>
      </c>
      <c r="B27" s="50" t="s">
        <v>8</v>
      </c>
      <c r="C27" s="50" t="s">
        <v>238</v>
      </c>
      <c r="D27" s="51">
        <v>127</v>
      </c>
      <c r="E27" s="51">
        <v>1947</v>
      </c>
      <c r="F27" s="52">
        <v>1390.8</v>
      </c>
      <c r="G27" s="53">
        <v>71.432974000000002</v>
      </c>
    </row>
    <row r="28" spans="1:7">
      <c r="A28" s="50" t="s">
        <v>2157</v>
      </c>
      <c r="B28" s="50" t="s">
        <v>8</v>
      </c>
      <c r="C28" s="50" t="s">
        <v>243</v>
      </c>
      <c r="D28" s="51">
        <v>357</v>
      </c>
      <c r="E28" s="51">
        <v>5166</v>
      </c>
      <c r="F28" s="52">
        <v>3060</v>
      </c>
      <c r="G28" s="53">
        <v>59.233449</v>
      </c>
    </row>
    <row r="29" spans="1:7">
      <c r="A29" s="50" t="s">
        <v>2158</v>
      </c>
      <c r="B29" s="50" t="s">
        <v>8</v>
      </c>
      <c r="C29" s="50" t="s">
        <v>238</v>
      </c>
      <c r="D29" s="51">
        <v>144</v>
      </c>
      <c r="E29" s="51">
        <v>340</v>
      </c>
      <c r="F29" s="52">
        <v>230</v>
      </c>
      <c r="G29" s="53">
        <v>67.647058999999999</v>
      </c>
    </row>
    <row r="30" spans="1:7">
      <c r="A30" s="50" t="s">
        <v>251</v>
      </c>
      <c r="B30" s="50" t="s">
        <v>8</v>
      </c>
      <c r="C30" s="50" t="s">
        <v>241</v>
      </c>
      <c r="D30" s="51">
        <v>46703</v>
      </c>
      <c r="E30" s="51">
        <v>1149793</v>
      </c>
      <c r="F30" s="52">
        <v>237555.7</v>
      </c>
      <c r="G30" s="53">
        <v>20.660736</v>
      </c>
    </row>
    <row r="31" spans="1:7">
      <c r="A31" s="50" t="s">
        <v>252</v>
      </c>
      <c r="B31" s="50" t="s">
        <v>8</v>
      </c>
      <c r="C31" s="50" t="s">
        <v>241</v>
      </c>
      <c r="D31" s="51">
        <v>32183</v>
      </c>
      <c r="E31" s="51">
        <v>443838</v>
      </c>
      <c r="F31" s="52">
        <v>93878.9</v>
      </c>
      <c r="G31" s="53">
        <v>21.151613999999999</v>
      </c>
    </row>
    <row r="32" spans="1:7">
      <c r="A32" s="50" t="s">
        <v>2159</v>
      </c>
      <c r="B32" s="50" t="s">
        <v>8</v>
      </c>
      <c r="C32" s="50" t="s">
        <v>238</v>
      </c>
      <c r="D32" s="51">
        <v>51</v>
      </c>
      <c r="E32" s="51">
        <v>400</v>
      </c>
      <c r="F32" s="52">
        <v>285</v>
      </c>
      <c r="G32" s="53">
        <v>71.25</v>
      </c>
    </row>
    <row r="33" spans="1:7">
      <c r="A33" s="50" t="s">
        <v>2160</v>
      </c>
      <c r="B33" s="50" t="s">
        <v>8</v>
      </c>
      <c r="C33" s="50" t="s">
        <v>241</v>
      </c>
      <c r="D33" s="51">
        <v>302</v>
      </c>
      <c r="E33" s="51">
        <v>2994</v>
      </c>
      <c r="F33" s="52">
        <v>1557.2</v>
      </c>
      <c r="G33" s="53">
        <v>52.010688000000002</v>
      </c>
    </row>
    <row r="34" spans="1:7">
      <c r="A34" s="50" t="s">
        <v>2161</v>
      </c>
      <c r="B34" s="50" t="s">
        <v>8</v>
      </c>
      <c r="C34" s="50" t="s">
        <v>342</v>
      </c>
      <c r="D34" s="51">
        <v>56</v>
      </c>
      <c r="E34" s="51">
        <v>247</v>
      </c>
      <c r="F34" s="52">
        <v>230.2</v>
      </c>
      <c r="G34" s="53">
        <v>93.198380999999998</v>
      </c>
    </row>
    <row r="35" spans="1:7">
      <c r="A35" s="50" t="s">
        <v>2162</v>
      </c>
      <c r="B35" s="50" t="s">
        <v>8</v>
      </c>
      <c r="C35" s="50" t="s">
        <v>241</v>
      </c>
      <c r="D35" s="51">
        <v>1347</v>
      </c>
      <c r="E35" s="51">
        <v>9190</v>
      </c>
      <c r="F35" s="52">
        <v>5282</v>
      </c>
      <c r="G35" s="53">
        <v>57.475517000000004</v>
      </c>
    </row>
    <row r="36" spans="1:7">
      <c r="A36" s="50" t="s">
        <v>2163</v>
      </c>
      <c r="B36" s="50" t="s">
        <v>8</v>
      </c>
      <c r="C36" s="50" t="s">
        <v>243</v>
      </c>
      <c r="D36" s="51">
        <v>69</v>
      </c>
      <c r="E36" s="51">
        <v>662</v>
      </c>
      <c r="F36" s="52">
        <v>446.4</v>
      </c>
      <c r="G36" s="53">
        <v>67.432023999999998</v>
      </c>
    </row>
    <row r="37" spans="1:7">
      <c r="A37" s="50" t="s">
        <v>253</v>
      </c>
      <c r="B37" s="50" t="s">
        <v>8</v>
      </c>
      <c r="C37" s="50" t="s">
        <v>243</v>
      </c>
      <c r="D37" s="51">
        <v>7867</v>
      </c>
      <c r="E37" s="51">
        <v>164000</v>
      </c>
      <c r="F37" s="52">
        <v>17560.900000000001</v>
      </c>
      <c r="G37" s="53">
        <v>10.707865999999999</v>
      </c>
    </row>
    <row r="38" spans="1:7">
      <c r="A38" s="50" t="s">
        <v>254</v>
      </c>
      <c r="B38" s="50" t="s">
        <v>8</v>
      </c>
      <c r="C38" s="50" t="s">
        <v>241</v>
      </c>
      <c r="D38" s="51">
        <v>6011</v>
      </c>
      <c r="E38" s="51">
        <v>138506</v>
      </c>
      <c r="F38" s="52">
        <v>22553</v>
      </c>
      <c r="G38" s="53">
        <v>16.283048999999998</v>
      </c>
    </row>
    <row r="39" spans="1:7">
      <c r="A39" s="50" t="s">
        <v>2164</v>
      </c>
      <c r="B39" s="50" t="s">
        <v>8</v>
      </c>
      <c r="C39" s="50" t="s">
        <v>342</v>
      </c>
      <c r="D39" s="51">
        <v>81</v>
      </c>
      <c r="E39" s="51">
        <v>369</v>
      </c>
      <c r="F39" s="52">
        <v>322.10000000000002</v>
      </c>
      <c r="G39" s="53">
        <v>87.289973000000003</v>
      </c>
    </row>
    <row r="40" spans="1:7">
      <c r="A40" s="50" t="s">
        <v>255</v>
      </c>
      <c r="B40" s="50" t="s">
        <v>8</v>
      </c>
      <c r="C40" s="50" t="s">
        <v>241</v>
      </c>
      <c r="D40" s="51">
        <v>1321</v>
      </c>
      <c r="E40" s="51">
        <v>18888</v>
      </c>
      <c r="F40" s="52">
        <v>7123.7</v>
      </c>
      <c r="G40" s="53">
        <v>37.715480999999997</v>
      </c>
    </row>
    <row r="41" spans="1:7">
      <c r="A41" s="50" t="s">
        <v>2165</v>
      </c>
      <c r="B41" s="50" t="s">
        <v>8</v>
      </c>
      <c r="C41" s="50" t="s">
        <v>238</v>
      </c>
      <c r="D41" s="51">
        <v>222</v>
      </c>
      <c r="E41" s="51">
        <v>1556</v>
      </c>
      <c r="F41" s="52">
        <v>872.3</v>
      </c>
      <c r="G41" s="53">
        <v>56.060411000000002</v>
      </c>
    </row>
    <row r="42" spans="1:7">
      <c r="A42" s="50" t="s">
        <v>2166</v>
      </c>
      <c r="B42" s="50" t="s">
        <v>8</v>
      </c>
      <c r="C42" s="50" t="s">
        <v>342</v>
      </c>
      <c r="D42" s="51">
        <v>100</v>
      </c>
      <c r="E42" s="51">
        <v>1036</v>
      </c>
      <c r="F42" s="52">
        <v>632.1</v>
      </c>
      <c r="G42" s="53">
        <v>61.013514000000001</v>
      </c>
    </row>
    <row r="43" spans="1:7">
      <c r="A43" s="50" t="s">
        <v>256</v>
      </c>
      <c r="B43" s="50" t="s">
        <v>8</v>
      </c>
      <c r="C43" s="50" t="s">
        <v>241</v>
      </c>
      <c r="D43" s="51">
        <v>65661</v>
      </c>
      <c r="E43" s="51">
        <v>721111</v>
      </c>
      <c r="F43" s="52">
        <v>146093</v>
      </c>
      <c r="G43" s="53">
        <v>20.259433000000001</v>
      </c>
    </row>
    <row r="44" spans="1:7">
      <c r="A44" s="50" t="s">
        <v>2167</v>
      </c>
      <c r="B44" s="50" t="s">
        <v>8</v>
      </c>
      <c r="C44" s="50" t="s">
        <v>238</v>
      </c>
      <c r="D44" s="51">
        <v>297</v>
      </c>
      <c r="E44" s="51">
        <v>1935</v>
      </c>
      <c r="F44" s="52">
        <v>1297.4000000000001</v>
      </c>
      <c r="G44" s="53">
        <v>67.049096000000006</v>
      </c>
    </row>
    <row r="45" spans="1:7">
      <c r="A45" s="50" t="s">
        <v>2168</v>
      </c>
      <c r="B45" s="50" t="s">
        <v>8</v>
      </c>
      <c r="C45" s="50" t="s">
        <v>243</v>
      </c>
      <c r="D45" s="51">
        <v>939</v>
      </c>
      <c r="E45" s="51">
        <v>15556</v>
      </c>
      <c r="F45" s="52">
        <v>2494.6</v>
      </c>
      <c r="G45" s="53">
        <v>16.036256000000002</v>
      </c>
    </row>
    <row r="46" spans="1:7">
      <c r="A46" s="50" t="s">
        <v>2169</v>
      </c>
      <c r="B46" s="50" t="s">
        <v>8</v>
      </c>
      <c r="C46" s="50" t="s">
        <v>241</v>
      </c>
      <c r="D46" s="51">
        <v>180</v>
      </c>
      <c r="E46" s="51">
        <v>786</v>
      </c>
      <c r="F46" s="52">
        <v>980.1</v>
      </c>
      <c r="G46" s="53">
        <v>124.69466</v>
      </c>
    </row>
    <row r="47" spans="1:7">
      <c r="A47" s="50" t="s">
        <v>2170</v>
      </c>
      <c r="B47" s="50" t="s">
        <v>8</v>
      </c>
      <c r="C47" s="50" t="s">
        <v>238</v>
      </c>
      <c r="D47" s="51">
        <v>131</v>
      </c>
      <c r="E47" s="51">
        <v>600</v>
      </c>
      <c r="F47" s="52">
        <v>315</v>
      </c>
      <c r="G47" s="53">
        <v>52.5</v>
      </c>
    </row>
    <row r="48" spans="1:7">
      <c r="A48" s="50" t="s">
        <v>257</v>
      </c>
      <c r="B48" s="50" t="s">
        <v>8</v>
      </c>
      <c r="C48" s="50" t="s">
        <v>243</v>
      </c>
      <c r="D48" s="51">
        <v>2195</v>
      </c>
      <c r="E48" s="51">
        <v>28671</v>
      </c>
      <c r="F48" s="52">
        <v>9893</v>
      </c>
      <c r="G48" s="53">
        <v>34.505248999999999</v>
      </c>
    </row>
    <row r="49" spans="1:7">
      <c r="A49" s="50" t="s">
        <v>258</v>
      </c>
      <c r="B49" s="50" t="s">
        <v>8</v>
      </c>
      <c r="C49" s="50" t="s">
        <v>243</v>
      </c>
      <c r="D49" s="51">
        <v>1209</v>
      </c>
      <c r="E49" s="51">
        <v>29312</v>
      </c>
      <c r="F49" s="52">
        <v>7660.6</v>
      </c>
      <c r="G49" s="53">
        <v>26.134689000000002</v>
      </c>
    </row>
    <row r="50" spans="1:7">
      <c r="A50" s="50" t="s">
        <v>2171</v>
      </c>
      <c r="B50" s="50" t="s">
        <v>8</v>
      </c>
      <c r="C50" s="50" t="s">
        <v>241</v>
      </c>
      <c r="D50" s="51">
        <v>1496</v>
      </c>
      <c r="E50" s="51">
        <v>17662</v>
      </c>
      <c r="F50" s="52">
        <v>7962.4</v>
      </c>
      <c r="G50" s="53">
        <v>45.082096999999997</v>
      </c>
    </row>
    <row r="51" spans="1:7">
      <c r="A51" s="50" t="s">
        <v>2172</v>
      </c>
      <c r="B51" s="50" t="s">
        <v>8</v>
      </c>
      <c r="C51" s="50" t="s">
        <v>243</v>
      </c>
      <c r="D51" s="51">
        <v>39</v>
      </c>
      <c r="E51" s="51">
        <v>137</v>
      </c>
      <c r="F51" s="52">
        <v>114</v>
      </c>
      <c r="G51" s="53">
        <v>83.211679000000004</v>
      </c>
    </row>
    <row r="52" spans="1:7">
      <c r="A52" s="50" t="s">
        <v>2173</v>
      </c>
      <c r="B52" s="50" t="s">
        <v>8</v>
      </c>
      <c r="C52" s="50" t="s">
        <v>243</v>
      </c>
      <c r="D52" s="51">
        <v>97</v>
      </c>
      <c r="E52" s="51">
        <v>695</v>
      </c>
      <c r="F52" s="52">
        <v>189</v>
      </c>
      <c r="G52" s="53">
        <v>27.194244999999999</v>
      </c>
    </row>
    <row r="53" spans="1:7">
      <c r="A53" s="50" t="s">
        <v>259</v>
      </c>
      <c r="B53" s="50" t="s">
        <v>8</v>
      </c>
      <c r="C53" s="50" t="s">
        <v>243</v>
      </c>
      <c r="D53" s="51">
        <v>2196</v>
      </c>
      <c r="E53" s="51">
        <v>50156</v>
      </c>
      <c r="F53" s="52">
        <v>5313</v>
      </c>
      <c r="G53" s="53">
        <v>10.59295</v>
      </c>
    </row>
    <row r="54" spans="1:7">
      <c r="A54" s="50" t="s">
        <v>2174</v>
      </c>
      <c r="B54" s="50" t="s">
        <v>8</v>
      </c>
      <c r="C54" s="50" t="s">
        <v>238</v>
      </c>
      <c r="D54" s="51">
        <v>114</v>
      </c>
      <c r="E54" s="51">
        <v>434</v>
      </c>
      <c r="F54" s="52">
        <v>464</v>
      </c>
      <c r="G54" s="53">
        <v>106.91244</v>
      </c>
    </row>
    <row r="55" spans="1:7">
      <c r="A55" s="50" t="s">
        <v>260</v>
      </c>
      <c r="B55" s="50" t="s">
        <v>8</v>
      </c>
      <c r="C55" s="50" t="s">
        <v>238</v>
      </c>
      <c r="D55" s="51">
        <v>162</v>
      </c>
      <c r="E55" s="51">
        <v>53764</v>
      </c>
      <c r="F55" s="52">
        <v>11859</v>
      </c>
      <c r="G55" s="53">
        <v>22.057511000000002</v>
      </c>
    </row>
    <row r="56" spans="1:7">
      <c r="A56" s="50" t="s">
        <v>2175</v>
      </c>
      <c r="B56" s="50" t="s">
        <v>8</v>
      </c>
      <c r="C56" s="50" t="s">
        <v>238</v>
      </c>
      <c r="D56" s="51">
        <v>161</v>
      </c>
      <c r="E56" s="51">
        <v>1151</v>
      </c>
      <c r="F56" s="52">
        <v>738.3</v>
      </c>
      <c r="G56" s="53">
        <v>64.144221999999999</v>
      </c>
    </row>
    <row r="57" spans="1:7">
      <c r="A57" s="50" t="s">
        <v>2176</v>
      </c>
      <c r="B57" s="50" t="s">
        <v>8</v>
      </c>
      <c r="C57" s="50" t="s">
        <v>243</v>
      </c>
      <c r="D57" s="51">
        <v>65</v>
      </c>
      <c r="E57" s="51">
        <v>290</v>
      </c>
      <c r="F57" s="52">
        <v>217</v>
      </c>
      <c r="G57" s="53">
        <v>74.827585999999997</v>
      </c>
    </row>
    <row r="58" spans="1:7">
      <c r="A58" s="50" t="s">
        <v>2177</v>
      </c>
      <c r="B58" s="50" t="s">
        <v>8</v>
      </c>
      <c r="C58" s="50" t="s">
        <v>241</v>
      </c>
      <c r="D58" s="51">
        <v>145</v>
      </c>
      <c r="E58" s="51">
        <v>1032</v>
      </c>
      <c r="F58" s="52">
        <v>622.9</v>
      </c>
      <c r="G58" s="53">
        <v>60.358527000000002</v>
      </c>
    </row>
    <row r="59" spans="1:7">
      <c r="A59" s="50" t="s">
        <v>2178</v>
      </c>
      <c r="B59" s="50" t="s">
        <v>8</v>
      </c>
      <c r="C59" s="50" t="s">
        <v>241</v>
      </c>
      <c r="D59" s="51">
        <v>388</v>
      </c>
      <c r="E59" s="51">
        <v>3916</v>
      </c>
      <c r="F59" s="52">
        <v>1721</v>
      </c>
      <c r="G59" s="53">
        <v>43.947906000000003</v>
      </c>
    </row>
    <row r="60" spans="1:7">
      <c r="A60" s="50" t="s">
        <v>261</v>
      </c>
      <c r="B60" s="50" t="s">
        <v>4</v>
      </c>
      <c r="C60" s="50" t="s">
        <v>238</v>
      </c>
      <c r="D60" s="51">
        <v>1488234</v>
      </c>
      <c r="E60" s="51">
        <v>54152400</v>
      </c>
      <c r="F60" s="52">
        <v>5500869</v>
      </c>
      <c r="G60" s="53">
        <v>10.158125999999999</v>
      </c>
    </row>
    <row r="61" spans="1:7">
      <c r="A61" s="50" t="s">
        <v>262</v>
      </c>
      <c r="B61" s="50" t="s">
        <v>4</v>
      </c>
      <c r="C61" s="50" t="s">
        <v>243</v>
      </c>
      <c r="D61" s="51">
        <v>10277</v>
      </c>
      <c r="E61" s="51">
        <v>604222</v>
      </c>
      <c r="F61" s="52">
        <v>47507</v>
      </c>
      <c r="G61" s="53">
        <v>7.8625075000000004</v>
      </c>
    </row>
    <row r="62" spans="1:7">
      <c r="A62" s="50" t="s">
        <v>263</v>
      </c>
      <c r="B62" s="50" t="s">
        <v>4</v>
      </c>
      <c r="C62" s="50" t="s">
        <v>241</v>
      </c>
      <c r="D62" s="51">
        <v>15578</v>
      </c>
      <c r="E62" s="51">
        <v>309523</v>
      </c>
      <c r="F62" s="52">
        <v>33879</v>
      </c>
      <c r="G62" s="53">
        <v>10.945551999999999</v>
      </c>
    </row>
    <row r="63" spans="1:7">
      <c r="A63" s="50" t="s">
        <v>264</v>
      </c>
      <c r="B63" s="50" t="s">
        <v>4</v>
      </c>
      <c r="C63" s="50" t="s">
        <v>241</v>
      </c>
      <c r="D63" s="51">
        <v>78775</v>
      </c>
      <c r="E63" s="51">
        <v>1476269</v>
      </c>
      <c r="F63" s="52">
        <v>162392</v>
      </c>
      <c r="G63" s="53">
        <v>11.000163000000001</v>
      </c>
    </row>
    <row r="64" spans="1:7">
      <c r="A64" s="50" t="s">
        <v>265</v>
      </c>
      <c r="B64" s="50" t="s">
        <v>4</v>
      </c>
      <c r="C64" s="50" t="s">
        <v>241</v>
      </c>
      <c r="D64" s="51">
        <v>26452</v>
      </c>
      <c r="E64" s="51">
        <v>388801</v>
      </c>
      <c r="F64" s="52">
        <v>42129.599999999999</v>
      </c>
      <c r="G64" s="53">
        <v>10.835775</v>
      </c>
    </row>
    <row r="65" spans="1:7">
      <c r="A65" s="50" t="s">
        <v>266</v>
      </c>
      <c r="B65" s="50" t="s">
        <v>4</v>
      </c>
      <c r="C65" s="50" t="s">
        <v>241</v>
      </c>
      <c r="D65" s="51">
        <v>43783</v>
      </c>
      <c r="E65" s="51">
        <v>701306</v>
      </c>
      <c r="F65" s="52">
        <v>91493</v>
      </c>
      <c r="G65" s="53">
        <v>13.046087999999999</v>
      </c>
    </row>
    <row r="66" spans="1:7">
      <c r="A66" s="50" t="s">
        <v>267</v>
      </c>
      <c r="B66" s="50" t="s">
        <v>4</v>
      </c>
      <c r="C66" s="50" t="s">
        <v>241</v>
      </c>
      <c r="D66" s="51">
        <v>24132</v>
      </c>
      <c r="E66" s="51">
        <v>502622</v>
      </c>
      <c r="F66" s="52">
        <v>58670</v>
      </c>
      <c r="G66" s="53">
        <v>11.672788000000001</v>
      </c>
    </row>
    <row r="67" spans="1:7">
      <c r="A67" s="50" t="s">
        <v>268</v>
      </c>
      <c r="B67" s="50" t="s">
        <v>4</v>
      </c>
      <c r="C67" s="50" t="s">
        <v>243</v>
      </c>
      <c r="D67" s="51">
        <v>6054</v>
      </c>
      <c r="E67" s="51">
        <v>129688</v>
      </c>
      <c r="F67" s="52">
        <v>13307</v>
      </c>
      <c r="G67" s="53">
        <v>10.26078</v>
      </c>
    </row>
    <row r="68" spans="1:7">
      <c r="A68" s="50" t="s">
        <v>269</v>
      </c>
      <c r="B68" s="50" t="s">
        <v>4</v>
      </c>
      <c r="C68" s="50" t="s">
        <v>243</v>
      </c>
      <c r="D68" s="51">
        <v>4641</v>
      </c>
      <c r="E68" s="51">
        <v>379208</v>
      </c>
      <c r="F68" s="52">
        <v>28293</v>
      </c>
      <c r="G68" s="53">
        <v>7.4610767999999998</v>
      </c>
    </row>
    <row r="69" spans="1:7">
      <c r="A69" s="50" t="s">
        <v>270</v>
      </c>
      <c r="B69" s="50" t="s">
        <v>4</v>
      </c>
      <c r="C69" s="50" t="s">
        <v>243</v>
      </c>
      <c r="D69" s="51">
        <v>48185</v>
      </c>
      <c r="E69" s="51">
        <v>1244647</v>
      </c>
      <c r="F69" s="52">
        <v>118555</v>
      </c>
      <c r="G69" s="53">
        <v>9.5251906999999996</v>
      </c>
    </row>
    <row r="70" spans="1:7">
      <c r="A70" s="50" t="s">
        <v>271</v>
      </c>
      <c r="B70" s="50" t="s">
        <v>4</v>
      </c>
      <c r="C70" s="50" t="s">
        <v>243</v>
      </c>
      <c r="D70" s="51">
        <v>11130</v>
      </c>
      <c r="E70" s="51">
        <v>298468</v>
      </c>
      <c r="F70" s="52">
        <v>33465</v>
      </c>
      <c r="G70" s="53">
        <v>11.212256999999999</v>
      </c>
    </row>
    <row r="71" spans="1:7">
      <c r="A71" s="50" t="s">
        <v>2179</v>
      </c>
      <c r="B71" s="50" t="s">
        <v>4</v>
      </c>
      <c r="C71" s="50" t="s">
        <v>243</v>
      </c>
      <c r="D71" s="51">
        <v>1253</v>
      </c>
      <c r="E71" s="51">
        <v>52045</v>
      </c>
      <c r="F71" s="52">
        <v>5708.2</v>
      </c>
      <c r="G71" s="53">
        <v>10.967815999999999</v>
      </c>
    </row>
    <row r="72" spans="1:7">
      <c r="A72" s="50" t="s">
        <v>272</v>
      </c>
      <c r="B72" s="50" t="s">
        <v>4</v>
      </c>
      <c r="C72" s="50" t="s">
        <v>243</v>
      </c>
      <c r="D72" s="51">
        <v>785</v>
      </c>
      <c r="E72" s="51">
        <v>21878</v>
      </c>
      <c r="F72" s="52">
        <v>2246</v>
      </c>
      <c r="G72" s="53">
        <v>10.266021</v>
      </c>
    </row>
    <row r="73" spans="1:7">
      <c r="A73" s="50" t="s">
        <v>273</v>
      </c>
      <c r="B73" s="50" t="s">
        <v>4</v>
      </c>
      <c r="C73" s="50" t="s">
        <v>243</v>
      </c>
      <c r="D73" s="51">
        <v>31259</v>
      </c>
      <c r="E73" s="51">
        <v>994238</v>
      </c>
      <c r="F73" s="52">
        <v>89035</v>
      </c>
      <c r="G73" s="53">
        <v>8.9550993000000005</v>
      </c>
    </row>
    <row r="74" spans="1:7">
      <c r="A74" s="50" t="s">
        <v>2180</v>
      </c>
      <c r="B74" s="50" t="s">
        <v>4</v>
      </c>
      <c r="C74" s="50" t="s">
        <v>243</v>
      </c>
      <c r="D74" s="51">
        <v>1551</v>
      </c>
      <c r="E74" s="51">
        <v>42337</v>
      </c>
      <c r="F74" s="52">
        <v>4814</v>
      </c>
      <c r="G74" s="53">
        <v>11.370668999999999</v>
      </c>
    </row>
    <row r="75" spans="1:7">
      <c r="A75" s="50" t="s">
        <v>2181</v>
      </c>
      <c r="B75" s="50" t="s">
        <v>4</v>
      </c>
      <c r="C75" s="50" t="s">
        <v>243</v>
      </c>
      <c r="D75" s="51">
        <v>1863</v>
      </c>
      <c r="E75" s="51">
        <v>52074</v>
      </c>
      <c r="F75" s="52">
        <v>4275</v>
      </c>
      <c r="G75" s="53">
        <v>8.2094711</v>
      </c>
    </row>
    <row r="76" spans="1:7">
      <c r="A76" s="50" t="s">
        <v>274</v>
      </c>
      <c r="B76" s="50" t="s">
        <v>4</v>
      </c>
      <c r="C76" s="50" t="s">
        <v>243</v>
      </c>
      <c r="D76" s="51">
        <v>6870</v>
      </c>
      <c r="E76" s="51">
        <v>163679</v>
      </c>
      <c r="F76" s="52">
        <v>16781</v>
      </c>
      <c r="G76" s="53">
        <v>10.252383999999999</v>
      </c>
    </row>
    <row r="77" spans="1:7">
      <c r="A77" s="50" t="s">
        <v>275</v>
      </c>
      <c r="B77" s="50" t="s">
        <v>4</v>
      </c>
      <c r="C77" s="50" t="s">
        <v>243</v>
      </c>
      <c r="D77" s="51">
        <v>50006</v>
      </c>
      <c r="E77" s="51">
        <v>1168209</v>
      </c>
      <c r="F77" s="52">
        <v>123491</v>
      </c>
      <c r="G77" s="53">
        <v>10.570968000000001</v>
      </c>
    </row>
    <row r="78" spans="1:7">
      <c r="A78" s="50" t="s">
        <v>2182</v>
      </c>
      <c r="B78" s="50" t="s">
        <v>4</v>
      </c>
      <c r="C78" s="50" t="s">
        <v>243</v>
      </c>
      <c r="D78" s="51">
        <v>1448</v>
      </c>
      <c r="E78" s="51">
        <v>29073</v>
      </c>
      <c r="F78" s="52">
        <v>3203</v>
      </c>
      <c r="G78" s="53">
        <v>11.017094999999999</v>
      </c>
    </row>
    <row r="79" spans="1:7">
      <c r="A79" s="50" t="s">
        <v>276</v>
      </c>
      <c r="B79" s="50" t="s">
        <v>4</v>
      </c>
      <c r="C79" s="50" t="s">
        <v>243</v>
      </c>
      <c r="D79" s="51">
        <v>5556</v>
      </c>
      <c r="E79" s="51">
        <v>143926</v>
      </c>
      <c r="F79" s="52">
        <v>14812</v>
      </c>
      <c r="G79" s="53">
        <v>10.291399999999999</v>
      </c>
    </row>
    <row r="80" spans="1:7">
      <c r="A80" s="50" t="s">
        <v>277</v>
      </c>
      <c r="B80" s="50" t="s">
        <v>4</v>
      </c>
      <c r="C80" s="50" t="s">
        <v>243</v>
      </c>
      <c r="D80" s="51">
        <v>188149</v>
      </c>
      <c r="E80" s="51">
        <v>5192764</v>
      </c>
      <c r="F80" s="52">
        <v>511645</v>
      </c>
      <c r="G80" s="53">
        <v>9.8530377999999992</v>
      </c>
    </row>
    <row r="81" spans="1:7">
      <c r="A81" s="50" t="s">
        <v>2183</v>
      </c>
      <c r="B81" s="50" t="s">
        <v>4</v>
      </c>
      <c r="C81" s="50" t="s">
        <v>243</v>
      </c>
      <c r="D81" s="51">
        <v>1481</v>
      </c>
      <c r="E81" s="51">
        <v>34910</v>
      </c>
      <c r="F81" s="52">
        <v>2261</v>
      </c>
      <c r="G81" s="53">
        <v>6.4766542999999999</v>
      </c>
    </row>
    <row r="82" spans="1:7">
      <c r="A82" s="50" t="s">
        <v>2184</v>
      </c>
      <c r="B82" s="50" t="s">
        <v>4</v>
      </c>
      <c r="C82" s="50" t="s">
        <v>243</v>
      </c>
      <c r="D82" s="51">
        <v>3375</v>
      </c>
      <c r="E82" s="51">
        <v>64210</v>
      </c>
      <c r="F82" s="52">
        <v>6421</v>
      </c>
      <c r="G82" s="53">
        <v>10</v>
      </c>
    </row>
    <row r="83" spans="1:7">
      <c r="A83" s="50" t="s">
        <v>2185</v>
      </c>
      <c r="B83" s="50" t="s">
        <v>4</v>
      </c>
      <c r="C83" s="50" t="s">
        <v>243</v>
      </c>
      <c r="D83" s="51">
        <v>1811</v>
      </c>
      <c r="E83" s="51">
        <v>42172</v>
      </c>
      <c r="F83" s="52">
        <v>3119</v>
      </c>
      <c r="G83" s="53">
        <v>7.3959025</v>
      </c>
    </row>
    <row r="84" spans="1:7">
      <c r="A84" s="50" t="s">
        <v>278</v>
      </c>
      <c r="B84" s="50" t="s">
        <v>4</v>
      </c>
      <c r="C84" s="50" t="s">
        <v>243</v>
      </c>
      <c r="D84" s="51">
        <v>8227</v>
      </c>
      <c r="E84" s="51">
        <v>303611</v>
      </c>
      <c r="F84" s="52">
        <v>29307</v>
      </c>
      <c r="G84" s="53">
        <v>9.6528123000000008</v>
      </c>
    </row>
    <row r="85" spans="1:7">
      <c r="A85" s="50" t="s">
        <v>279</v>
      </c>
      <c r="B85" s="50" t="s">
        <v>4</v>
      </c>
      <c r="C85" s="50" t="s">
        <v>243</v>
      </c>
      <c r="D85" s="51">
        <v>13165</v>
      </c>
      <c r="E85" s="51">
        <v>439912</v>
      </c>
      <c r="F85" s="52">
        <v>47191</v>
      </c>
      <c r="G85" s="53">
        <v>10.727373</v>
      </c>
    </row>
    <row r="86" spans="1:7">
      <c r="A86" s="50" t="s">
        <v>2186</v>
      </c>
      <c r="B86" s="50" t="s">
        <v>4</v>
      </c>
      <c r="C86" s="50" t="s">
        <v>243</v>
      </c>
      <c r="D86" s="51">
        <v>3178</v>
      </c>
      <c r="E86" s="51">
        <v>68481</v>
      </c>
      <c r="F86" s="52">
        <v>5992</v>
      </c>
      <c r="G86" s="53">
        <v>8.7498722000000004</v>
      </c>
    </row>
    <row r="87" spans="1:7">
      <c r="A87" s="50" t="s">
        <v>2187</v>
      </c>
      <c r="B87" s="50" t="s">
        <v>4</v>
      </c>
      <c r="C87" s="50" t="s">
        <v>243</v>
      </c>
      <c r="D87" s="51">
        <v>2033</v>
      </c>
      <c r="E87" s="51">
        <v>38160</v>
      </c>
      <c r="F87" s="52">
        <v>4531</v>
      </c>
      <c r="G87" s="53">
        <v>11.87369</v>
      </c>
    </row>
    <row r="88" spans="1:7">
      <c r="A88" s="50" t="s">
        <v>2188</v>
      </c>
      <c r="B88" s="50" t="s">
        <v>4</v>
      </c>
      <c r="C88" s="50" t="s">
        <v>243</v>
      </c>
      <c r="D88" s="51">
        <v>3292</v>
      </c>
      <c r="E88" s="51">
        <v>79245</v>
      </c>
      <c r="F88" s="52">
        <v>8691</v>
      </c>
      <c r="G88" s="53">
        <v>10.967252999999999</v>
      </c>
    </row>
    <row r="89" spans="1:7">
      <c r="A89" s="50" t="s">
        <v>280</v>
      </c>
      <c r="B89" s="50" t="s">
        <v>4</v>
      </c>
      <c r="C89" s="50" t="s">
        <v>243</v>
      </c>
      <c r="D89" s="51">
        <v>5098</v>
      </c>
      <c r="E89" s="51">
        <v>138634</v>
      </c>
      <c r="F89" s="52">
        <v>15572</v>
      </c>
      <c r="G89" s="53">
        <v>11.232454000000001</v>
      </c>
    </row>
    <row r="90" spans="1:7">
      <c r="A90" s="50" t="s">
        <v>281</v>
      </c>
      <c r="B90" s="50" t="s">
        <v>4</v>
      </c>
      <c r="C90" s="50" t="s">
        <v>243</v>
      </c>
      <c r="D90" s="51">
        <v>8347</v>
      </c>
      <c r="E90" s="51">
        <v>324806</v>
      </c>
      <c r="F90" s="52">
        <v>30776</v>
      </c>
      <c r="G90" s="53">
        <v>9.4751943999999995</v>
      </c>
    </row>
    <row r="91" spans="1:7">
      <c r="A91" s="50" t="s">
        <v>282</v>
      </c>
      <c r="B91" s="50" t="s">
        <v>4</v>
      </c>
      <c r="C91" s="50" t="s">
        <v>243</v>
      </c>
      <c r="D91" s="51">
        <v>2764</v>
      </c>
      <c r="E91" s="51">
        <v>65344</v>
      </c>
      <c r="F91" s="52">
        <v>8085</v>
      </c>
      <c r="G91" s="53">
        <v>12.37298</v>
      </c>
    </row>
    <row r="92" spans="1:7">
      <c r="A92" s="50" t="s">
        <v>283</v>
      </c>
      <c r="B92" s="50" t="s">
        <v>4</v>
      </c>
      <c r="C92" s="50" t="s">
        <v>243</v>
      </c>
      <c r="D92" s="51">
        <v>8044</v>
      </c>
      <c r="E92" s="51">
        <v>413024</v>
      </c>
      <c r="F92" s="52">
        <v>30769</v>
      </c>
      <c r="G92" s="53">
        <v>7.4496881999999998</v>
      </c>
    </row>
    <row r="93" spans="1:7">
      <c r="A93" s="50" t="s">
        <v>284</v>
      </c>
      <c r="B93" s="50" t="s">
        <v>4</v>
      </c>
      <c r="C93" s="50" t="s">
        <v>243</v>
      </c>
      <c r="D93" s="51">
        <v>4879</v>
      </c>
      <c r="E93" s="51">
        <v>97438</v>
      </c>
      <c r="F93" s="52">
        <v>10913</v>
      </c>
      <c r="G93" s="53">
        <v>11.199942999999999</v>
      </c>
    </row>
    <row r="94" spans="1:7">
      <c r="A94" s="50" t="s">
        <v>285</v>
      </c>
      <c r="B94" s="50" t="s">
        <v>4</v>
      </c>
      <c r="C94" s="50" t="s">
        <v>243</v>
      </c>
      <c r="D94" s="51">
        <v>6607</v>
      </c>
      <c r="E94" s="51">
        <v>160526</v>
      </c>
      <c r="F94" s="52">
        <v>18430</v>
      </c>
      <c r="G94" s="53">
        <v>11.481006000000001</v>
      </c>
    </row>
    <row r="95" spans="1:7">
      <c r="A95" s="50" t="s">
        <v>286</v>
      </c>
      <c r="B95" s="50" t="s">
        <v>4</v>
      </c>
      <c r="C95" s="50" t="s">
        <v>241</v>
      </c>
      <c r="D95" s="51">
        <v>20066</v>
      </c>
      <c r="E95" s="51">
        <v>278927</v>
      </c>
      <c r="F95" s="52">
        <v>34981</v>
      </c>
      <c r="G95" s="53">
        <v>12.541274</v>
      </c>
    </row>
    <row r="96" spans="1:7">
      <c r="A96" s="50" t="s">
        <v>287</v>
      </c>
      <c r="B96" s="50" t="s">
        <v>4</v>
      </c>
      <c r="C96" s="50" t="s">
        <v>241</v>
      </c>
      <c r="D96" s="51">
        <v>16926</v>
      </c>
      <c r="E96" s="51">
        <v>310371</v>
      </c>
      <c r="F96" s="52">
        <v>39674</v>
      </c>
      <c r="G96" s="53">
        <v>12.782766000000001</v>
      </c>
    </row>
    <row r="97" spans="1:7">
      <c r="A97" s="50" t="s">
        <v>288</v>
      </c>
      <c r="B97" s="50" t="s">
        <v>4</v>
      </c>
      <c r="C97" s="50" t="s">
        <v>241</v>
      </c>
      <c r="D97" s="51">
        <v>23357</v>
      </c>
      <c r="E97" s="51">
        <v>392747</v>
      </c>
      <c r="F97" s="52">
        <v>53283</v>
      </c>
      <c r="G97" s="53">
        <v>13.566749</v>
      </c>
    </row>
    <row r="98" spans="1:7">
      <c r="A98" s="50" t="s">
        <v>289</v>
      </c>
      <c r="B98" s="50" t="s">
        <v>4</v>
      </c>
      <c r="C98" s="50" t="s">
        <v>241</v>
      </c>
      <c r="D98" s="51">
        <v>44065</v>
      </c>
      <c r="E98" s="51">
        <v>1053427</v>
      </c>
      <c r="F98" s="52">
        <v>113150</v>
      </c>
      <c r="G98" s="53">
        <v>10.741133</v>
      </c>
    </row>
    <row r="99" spans="1:7">
      <c r="A99" s="50" t="s">
        <v>290</v>
      </c>
      <c r="B99" s="50" t="s">
        <v>4</v>
      </c>
      <c r="C99" s="50" t="s">
        <v>243</v>
      </c>
      <c r="D99" s="51">
        <v>8754</v>
      </c>
      <c r="E99" s="51">
        <v>277990</v>
      </c>
      <c r="F99" s="52">
        <v>30742</v>
      </c>
      <c r="G99" s="53">
        <v>11.058671</v>
      </c>
    </row>
    <row r="100" spans="1:7">
      <c r="A100" s="50" t="s">
        <v>291</v>
      </c>
      <c r="B100" s="50" t="s">
        <v>4</v>
      </c>
      <c r="C100" s="50" t="s">
        <v>243</v>
      </c>
      <c r="D100" s="51">
        <v>26612</v>
      </c>
      <c r="E100" s="51">
        <v>1198620</v>
      </c>
      <c r="F100" s="52">
        <v>94118</v>
      </c>
      <c r="G100" s="53">
        <v>7.8521967000000004</v>
      </c>
    </row>
    <row r="101" spans="1:7">
      <c r="A101" s="50" t="s">
        <v>292</v>
      </c>
      <c r="B101" s="50" t="s">
        <v>4</v>
      </c>
      <c r="C101" s="50" t="s">
        <v>241</v>
      </c>
      <c r="D101" s="51">
        <v>669</v>
      </c>
      <c r="E101" s="51">
        <v>8831</v>
      </c>
      <c r="F101" s="52">
        <v>1448.5</v>
      </c>
      <c r="G101" s="53">
        <v>16.402446000000001</v>
      </c>
    </row>
    <row r="102" spans="1:7">
      <c r="A102" s="50" t="s">
        <v>293</v>
      </c>
      <c r="B102" s="50" t="s">
        <v>4</v>
      </c>
      <c r="C102" s="50" t="s">
        <v>241</v>
      </c>
      <c r="D102" s="51">
        <v>24479</v>
      </c>
      <c r="E102" s="51">
        <v>535537</v>
      </c>
      <c r="F102" s="52">
        <v>61736</v>
      </c>
      <c r="G102" s="53">
        <v>11.527868</v>
      </c>
    </row>
    <row r="103" spans="1:7">
      <c r="A103" s="50" t="s">
        <v>294</v>
      </c>
      <c r="B103" s="50" t="s">
        <v>4</v>
      </c>
      <c r="C103" s="50" t="s">
        <v>243</v>
      </c>
      <c r="D103" s="51">
        <v>49557</v>
      </c>
      <c r="E103" s="51">
        <v>1106552</v>
      </c>
      <c r="F103" s="52">
        <v>124560</v>
      </c>
      <c r="G103" s="53">
        <v>11.256588000000001</v>
      </c>
    </row>
    <row r="104" spans="1:7">
      <c r="A104" s="50" t="s">
        <v>295</v>
      </c>
      <c r="B104" s="50" t="s">
        <v>4</v>
      </c>
      <c r="C104" s="50" t="s">
        <v>243</v>
      </c>
      <c r="D104" s="51">
        <v>8612</v>
      </c>
      <c r="E104" s="51">
        <v>319395</v>
      </c>
      <c r="F104" s="52">
        <v>30949</v>
      </c>
      <c r="G104" s="53">
        <v>9.6898824000000001</v>
      </c>
    </row>
    <row r="105" spans="1:7">
      <c r="A105" s="50" t="s">
        <v>296</v>
      </c>
      <c r="B105" s="50" t="s">
        <v>4</v>
      </c>
      <c r="C105" s="50" t="s">
        <v>241</v>
      </c>
      <c r="D105" s="51">
        <v>7724</v>
      </c>
      <c r="E105" s="51">
        <v>277241</v>
      </c>
      <c r="F105" s="52">
        <v>28043</v>
      </c>
      <c r="G105" s="53">
        <v>10.115026</v>
      </c>
    </row>
    <row r="106" spans="1:7">
      <c r="A106" s="50" t="s">
        <v>297</v>
      </c>
      <c r="B106" s="50" t="s">
        <v>4</v>
      </c>
      <c r="C106" s="50" t="s">
        <v>243</v>
      </c>
      <c r="D106" s="51">
        <v>6494</v>
      </c>
      <c r="E106" s="51">
        <v>245835</v>
      </c>
      <c r="F106" s="52">
        <v>23724</v>
      </c>
      <c r="G106" s="53">
        <v>9.6503753000000003</v>
      </c>
    </row>
    <row r="107" spans="1:7">
      <c r="A107" s="50" t="s">
        <v>298</v>
      </c>
      <c r="B107" s="50" t="s">
        <v>4</v>
      </c>
      <c r="C107" s="50" t="s">
        <v>241</v>
      </c>
      <c r="D107" s="51">
        <v>43706</v>
      </c>
      <c r="E107" s="51">
        <v>1701886</v>
      </c>
      <c r="F107" s="52">
        <v>152935</v>
      </c>
      <c r="G107" s="53">
        <v>8.9862070999999997</v>
      </c>
    </row>
    <row r="108" spans="1:7">
      <c r="A108" s="50" t="s">
        <v>299</v>
      </c>
      <c r="B108" s="50" t="s">
        <v>4</v>
      </c>
      <c r="C108" s="50" t="s">
        <v>241</v>
      </c>
      <c r="D108" s="51">
        <v>20010</v>
      </c>
      <c r="E108" s="51">
        <v>448909</v>
      </c>
      <c r="F108" s="52">
        <v>50013</v>
      </c>
      <c r="G108" s="53">
        <v>11.141011000000001</v>
      </c>
    </row>
    <row r="109" spans="1:7">
      <c r="A109" s="50" t="s">
        <v>300</v>
      </c>
      <c r="B109" s="50" t="s">
        <v>4</v>
      </c>
      <c r="C109" s="50" t="s">
        <v>241</v>
      </c>
      <c r="D109" s="51">
        <v>18358</v>
      </c>
      <c r="E109" s="51">
        <v>420889</v>
      </c>
      <c r="F109" s="52">
        <v>41003</v>
      </c>
      <c r="G109" s="53">
        <v>9.7419984999999993</v>
      </c>
    </row>
    <row r="110" spans="1:7">
      <c r="A110" s="50" t="s">
        <v>301</v>
      </c>
      <c r="B110" s="50" t="s">
        <v>4</v>
      </c>
      <c r="C110" s="50" t="s">
        <v>241</v>
      </c>
      <c r="D110" s="51">
        <v>19036</v>
      </c>
      <c r="E110" s="51">
        <v>322028</v>
      </c>
      <c r="F110" s="52">
        <v>39766.699999999997</v>
      </c>
      <c r="G110" s="53">
        <v>12.348833000000001</v>
      </c>
    </row>
    <row r="111" spans="1:7">
      <c r="A111" s="50" t="s">
        <v>302</v>
      </c>
      <c r="B111" s="50" t="s">
        <v>4</v>
      </c>
      <c r="C111" s="50" t="s">
        <v>241</v>
      </c>
      <c r="D111" s="51">
        <v>12775</v>
      </c>
      <c r="E111" s="51">
        <v>176438</v>
      </c>
      <c r="F111" s="52">
        <v>28466</v>
      </c>
      <c r="G111" s="53">
        <v>16.133713</v>
      </c>
    </row>
    <row r="112" spans="1:7">
      <c r="A112" s="50" t="s">
        <v>303</v>
      </c>
      <c r="B112" s="50" t="s">
        <v>4</v>
      </c>
      <c r="C112" s="50" t="s">
        <v>241</v>
      </c>
      <c r="D112" s="51">
        <v>31476</v>
      </c>
      <c r="E112" s="51">
        <v>617441</v>
      </c>
      <c r="F112" s="52">
        <v>70044</v>
      </c>
      <c r="G112" s="53">
        <v>11.344241999999999</v>
      </c>
    </row>
    <row r="113" spans="1:7">
      <c r="A113" s="50" t="s">
        <v>304</v>
      </c>
      <c r="B113" s="50" t="s">
        <v>4</v>
      </c>
      <c r="C113" s="50" t="s">
        <v>243</v>
      </c>
      <c r="D113" s="51">
        <v>18965</v>
      </c>
      <c r="E113" s="51">
        <v>733269</v>
      </c>
      <c r="F113" s="52">
        <v>61563</v>
      </c>
      <c r="G113" s="53">
        <v>8.3956911000000005</v>
      </c>
    </row>
    <row r="114" spans="1:7">
      <c r="A114" s="50" t="s">
        <v>2189</v>
      </c>
      <c r="B114" s="50" t="s">
        <v>4</v>
      </c>
      <c r="C114" s="50" t="s">
        <v>241</v>
      </c>
      <c r="D114" s="51">
        <v>336</v>
      </c>
      <c r="E114" s="51">
        <v>5102</v>
      </c>
      <c r="F114" s="52">
        <v>572.70000000000005</v>
      </c>
      <c r="G114" s="53">
        <v>11.225009999999999</v>
      </c>
    </row>
    <row r="115" spans="1:7">
      <c r="A115" s="50" t="s">
        <v>305</v>
      </c>
      <c r="B115" s="50" t="s">
        <v>4</v>
      </c>
      <c r="C115" s="50" t="s">
        <v>241</v>
      </c>
      <c r="D115" s="51">
        <v>16683</v>
      </c>
      <c r="E115" s="51">
        <v>356342</v>
      </c>
      <c r="F115" s="52">
        <v>42443</v>
      </c>
      <c r="G115" s="53">
        <v>11.910748999999999</v>
      </c>
    </row>
    <row r="116" spans="1:7">
      <c r="A116" s="50" t="s">
        <v>306</v>
      </c>
      <c r="B116" s="50" t="s">
        <v>4</v>
      </c>
      <c r="C116" s="50" t="s">
        <v>241</v>
      </c>
      <c r="D116" s="51">
        <v>21724</v>
      </c>
      <c r="E116" s="51">
        <v>483681</v>
      </c>
      <c r="F116" s="52">
        <v>50572</v>
      </c>
      <c r="G116" s="53">
        <v>10.455652000000001</v>
      </c>
    </row>
    <row r="117" spans="1:7">
      <c r="A117" s="50" t="s">
        <v>307</v>
      </c>
      <c r="B117" s="50" t="s">
        <v>4</v>
      </c>
      <c r="C117" s="50" t="s">
        <v>243</v>
      </c>
      <c r="D117" s="51">
        <v>6125</v>
      </c>
      <c r="E117" s="51">
        <v>199836</v>
      </c>
      <c r="F117" s="52">
        <v>18448.599999999999</v>
      </c>
      <c r="G117" s="53">
        <v>9.2318701000000001</v>
      </c>
    </row>
    <row r="118" spans="1:7">
      <c r="A118" s="50" t="s">
        <v>308</v>
      </c>
      <c r="B118" s="50" t="s">
        <v>4</v>
      </c>
      <c r="C118" s="50" t="s">
        <v>241</v>
      </c>
      <c r="D118" s="51">
        <v>27516</v>
      </c>
      <c r="E118" s="51">
        <v>575423</v>
      </c>
      <c r="F118" s="52">
        <v>60791</v>
      </c>
      <c r="G118" s="53">
        <v>10.564576000000001</v>
      </c>
    </row>
    <row r="119" spans="1:7">
      <c r="A119" s="50" t="s">
        <v>309</v>
      </c>
      <c r="B119" s="50" t="s">
        <v>4</v>
      </c>
      <c r="C119" s="50" t="s">
        <v>310</v>
      </c>
      <c r="D119" s="51">
        <v>11</v>
      </c>
      <c r="E119" s="51">
        <v>5206957</v>
      </c>
      <c r="F119" s="52">
        <v>209578</v>
      </c>
      <c r="G119" s="53">
        <v>4.0249611999999999</v>
      </c>
    </row>
    <row r="120" spans="1:7">
      <c r="A120" s="50" t="s">
        <v>311</v>
      </c>
      <c r="B120" s="50" t="s">
        <v>4</v>
      </c>
      <c r="C120" s="50" t="s">
        <v>241</v>
      </c>
      <c r="D120" s="51">
        <v>9376</v>
      </c>
      <c r="E120" s="51">
        <v>115753</v>
      </c>
      <c r="F120" s="52">
        <v>15857</v>
      </c>
      <c r="G120" s="53">
        <v>13.698997</v>
      </c>
    </row>
    <row r="121" spans="1:7">
      <c r="A121" s="50" t="s">
        <v>312</v>
      </c>
      <c r="B121" s="50" t="s">
        <v>4</v>
      </c>
      <c r="C121" s="50" t="s">
        <v>241</v>
      </c>
      <c r="D121" s="51">
        <v>24773</v>
      </c>
      <c r="E121" s="51">
        <v>389668</v>
      </c>
      <c r="F121" s="52">
        <v>49912.800000000003</v>
      </c>
      <c r="G121" s="53">
        <v>12.809058</v>
      </c>
    </row>
    <row r="122" spans="1:7">
      <c r="A122" s="50" t="s">
        <v>313</v>
      </c>
      <c r="B122" s="50" t="s">
        <v>13</v>
      </c>
      <c r="C122" s="50" t="s">
        <v>241</v>
      </c>
      <c r="D122" s="51">
        <v>55362</v>
      </c>
      <c r="E122" s="51">
        <v>1199727</v>
      </c>
      <c r="F122" s="52">
        <v>112016.8</v>
      </c>
      <c r="G122" s="53">
        <v>9.3368575000000007</v>
      </c>
    </row>
    <row r="123" spans="1:7">
      <c r="A123" s="50" t="s">
        <v>2190</v>
      </c>
      <c r="B123" s="50" t="s">
        <v>13</v>
      </c>
      <c r="C123" s="50" t="s">
        <v>241</v>
      </c>
      <c r="D123" s="51">
        <v>4903</v>
      </c>
      <c r="E123" s="51">
        <v>75904</v>
      </c>
      <c r="F123" s="52">
        <v>9346</v>
      </c>
      <c r="G123" s="53">
        <v>12.312922</v>
      </c>
    </row>
    <row r="124" spans="1:7">
      <c r="A124" s="50" t="s">
        <v>314</v>
      </c>
      <c r="B124" s="50" t="s">
        <v>13</v>
      </c>
      <c r="C124" s="50" t="s">
        <v>241</v>
      </c>
      <c r="D124" s="51">
        <v>22207</v>
      </c>
      <c r="E124" s="51">
        <v>361368</v>
      </c>
      <c r="F124" s="52">
        <v>40007</v>
      </c>
      <c r="G124" s="53">
        <v>11.070986</v>
      </c>
    </row>
    <row r="125" spans="1:7">
      <c r="A125" s="50" t="s">
        <v>315</v>
      </c>
      <c r="B125" s="50" t="s">
        <v>13</v>
      </c>
      <c r="C125" s="50" t="s">
        <v>241</v>
      </c>
      <c r="D125" s="51">
        <v>90670</v>
      </c>
      <c r="E125" s="51">
        <v>1904785</v>
      </c>
      <c r="F125" s="52">
        <v>164959</v>
      </c>
      <c r="G125" s="53">
        <v>8.6602425000000007</v>
      </c>
    </row>
    <row r="126" spans="1:7">
      <c r="A126" s="50" t="s">
        <v>316</v>
      </c>
      <c r="B126" s="50" t="s">
        <v>13</v>
      </c>
      <c r="C126" s="50" t="s">
        <v>243</v>
      </c>
      <c r="D126" s="51">
        <v>37925</v>
      </c>
      <c r="E126" s="51">
        <v>1371912</v>
      </c>
      <c r="F126" s="52">
        <v>78563</v>
      </c>
      <c r="G126" s="53">
        <v>5.7265335000000004</v>
      </c>
    </row>
    <row r="127" spans="1:7">
      <c r="A127" s="50" t="s">
        <v>2191</v>
      </c>
      <c r="B127" s="50" t="s">
        <v>13</v>
      </c>
      <c r="C127" s="50" t="s">
        <v>243</v>
      </c>
      <c r="D127" s="51">
        <v>926</v>
      </c>
      <c r="E127" s="51">
        <v>12141</v>
      </c>
      <c r="F127" s="52">
        <v>1339</v>
      </c>
      <c r="G127" s="53">
        <v>11.028746</v>
      </c>
    </row>
    <row r="128" spans="1:7">
      <c r="A128" s="50" t="s">
        <v>317</v>
      </c>
      <c r="B128" s="50" t="s">
        <v>13</v>
      </c>
      <c r="C128" s="50" t="s">
        <v>243</v>
      </c>
      <c r="D128" s="51">
        <v>14030</v>
      </c>
      <c r="E128" s="51">
        <v>261702</v>
      </c>
      <c r="F128" s="52">
        <v>25363</v>
      </c>
      <c r="G128" s="53">
        <v>9.6915575999999994</v>
      </c>
    </row>
    <row r="129" spans="1:7">
      <c r="A129" s="50" t="s">
        <v>318</v>
      </c>
      <c r="B129" s="50" t="s">
        <v>13</v>
      </c>
      <c r="C129" s="50" t="s">
        <v>243</v>
      </c>
      <c r="D129" s="51">
        <v>24696</v>
      </c>
      <c r="E129" s="51">
        <v>675865</v>
      </c>
      <c r="F129" s="52">
        <v>67175</v>
      </c>
      <c r="G129" s="53">
        <v>9.9391151000000004</v>
      </c>
    </row>
    <row r="130" spans="1:7">
      <c r="A130" s="50" t="s">
        <v>319</v>
      </c>
      <c r="B130" s="50" t="s">
        <v>13</v>
      </c>
      <c r="C130" s="50" t="s">
        <v>243</v>
      </c>
      <c r="D130" s="51">
        <v>9392</v>
      </c>
      <c r="E130" s="51">
        <v>257036</v>
      </c>
      <c r="F130" s="52">
        <v>24035.4</v>
      </c>
      <c r="G130" s="53">
        <v>9.3509858999999995</v>
      </c>
    </row>
    <row r="131" spans="1:7">
      <c r="A131" s="50" t="s">
        <v>320</v>
      </c>
      <c r="B131" s="50" t="s">
        <v>13</v>
      </c>
      <c r="C131" s="50" t="s">
        <v>243</v>
      </c>
      <c r="D131" s="51">
        <v>39057</v>
      </c>
      <c r="E131" s="51">
        <v>904128</v>
      </c>
      <c r="F131" s="52">
        <v>89655</v>
      </c>
      <c r="G131" s="53">
        <v>9.9161844000000006</v>
      </c>
    </row>
    <row r="132" spans="1:7">
      <c r="A132" s="50" t="s">
        <v>321</v>
      </c>
      <c r="B132" s="50" t="s">
        <v>13</v>
      </c>
      <c r="C132" s="50" t="s">
        <v>243</v>
      </c>
      <c r="D132" s="51">
        <v>3456</v>
      </c>
      <c r="E132" s="51">
        <v>142301</v>
      </c>
      <c r="F132" s="52">
        <v>15045</v>
      </c>
      <c r="G132" s="53">
        <v>10.572659</v>
      </c>
    </row>
    <row r="133" spans="1:7">
      <c r="A133" s="50" t="s">
        <v>2192</v>
      </c>
      <c r="B133" s="50" t="s">
        <v>13</v>
      </c>
      <c r="C133" s="50" t="s">
        <v>243</v>
      </c>
      <c r="D133" s="51">
        <v>1913</v>
      </c>
      <c r="E133" s="51">
        <v>39298</v>
      </c>
      <c r="F133" s="52">
        <v>3633</v>
      </c>
      <c r="G133" s="53">
        <v>9.2447452999999999</v>
      </c>
    </row>
    <row r="134" spans="1:7">
      <c r="A134" s="50" t="s">
        <v>2193</v>
      </c>
      <c r="B134" s="50" t="s">
        <v>13</v>
      </c>
      <c r="C134" s="50" t="s">
        <v>243</v>
      </c>
      <c r="D134" s="51">
        <v>2182</v>
      </c>
      <c r="E134" s="51">
        <v>35122</v>
      </c>
      <c r="F134" s="52">
        <v>4074.8</v>
      </c>
      <c r="G134" s="53">
        <v>11.601845000000001</v>
      </c>
    </row>
    <row r="135" spans="1:7">
      <c r="A135" s="50" t="s">
        <v>2194</v>
      </c>
      <c r="B135" s="50" t="s">
        <v>13</v>
      </c>
      <c r="C135" s="50" t="s">
        <v>243</v>
      </c>
      <c r="D135" s="51">
        <v>1677</v>
      </c>
      <c r="E135" s="51">
        <v>34214</v>
      </c>
      <c r="F135" s="52">
        <v>7029.5</v>
      </c>
      <c r="G135" s="53">
        <v>20.545683</v>
      </c>
    </row>
    <row r="136" spans="1:7">
      <c r="A136" s="50" t="s">
        <v>322</v>
      </c>
      <c r="B136" s="50" t="s">
        <v>13</v>
      </c>
      <c r="C136" s="50" t="s">
        <v>243</v>
      </c>
      <c r="D136" s="51">
        <v>8020</v>
      </c>
      <c r="E136" s="51">
        <v>265570</v>
      </c>
      <c r="F136" s="52">
        <v>22366</v>
      </c>
      <c r="G136" s="53">
        <v>8.4218849999999996</v>
      </c>
    </row>
    <row r="137" spans="1:7">
      <c r="A137" s="50" t="s">
        <v>323</v>
      </c>
      <c r="B137" s="50" t="s">
        <v>13</v>
      </c>
      <c r="C137" s="50" t="s">
        <v>243</v>
      </c>
      <c r="D137" s="51">
        <v>11892</v>
      </c>
      <c r="E137" s="51">
        <v>365486</v>
      </c>
      <c r="F137" s="52">
        <v>25676</v>
      </c>
      <c r="G137" s="53">
        <v>7.0251665000000001</v>
      </c>
    </row>
    <row r="138" spans="1:7">
      <c r="A138" s="50" t="s">
        <v>324</v>
      </c>
      <c r="B138" s="50" t="s">
        <v>13</v>
      </c>
      <c r="C138" s="50" t="s">
        <v>243</v>
      </c>
      <c r="D138" s="51">
        <v>4550</v>
      </c>
      <c r="E138" s="51">
        <v>228974</v>
      </c>
      <c r="F138" s="52">
        <v>16602</v>
      </c>
      <c r="G138" s="53">
        <v>7.2506048999999999</v>
      </c>
    </row>
    <row r="139" spans="1:7">
      <c r="A139" s="50" t="s">
        <v>325</v>
      </c>
      <c r="B139" s="50" t="s">
        <v>13</v>
      </c>
      <c r="C139" s="50" t="s">
        <v>241</v>
      </c>
      <c r="D139" s="51">
        <v>12856</v>
      </c>
      <c r="E139" s="51">
        <v>274939</v>
      </c>
      <c r="F139" s="52">
        <v>33922.300000000003</v>
      </c>
      <c r="G139" s="53">
        <v>12.338119000000001</v>
      </c>
    </row>
    <row r="140" spans="1:7">
      <c r="A140" s="50" t="s">
        <v>326</v>
      </c>
      <c r="B140" s="50" t="s">
        <v>13</v>
      </c>
      <c r="C140" s="50" t="s">
        <v>243</v>
      </c>
      <c r="D140" s="51">
        <v>31125</v>
      </c>
      <c r="E140" s="51">
        <v>974400</v>
      </c>
      <c r="F140" s="52">
        <v>60406.6</v>
      </c>
      <c r="G140" s="53">
        <v>6.1993637000000001</v>
      </c>
    </row>
    <row r="141" spans="1:7">
      <c r="A141" s="50" t="s">
        <v>327</v>
      </c>
      <c r="B141" s="50" t="s">
        <v>13</v>
      </c>
      <c r="C141" s="50" t="s">
        <v>241</v>
      </c>
      <c r="D141" s="51">
        <v>31095</v>
      </c>
      <c r="E141" s="51">
        <v>574183</v>
      </c>
      <c r="F141" s="52">
        <v>57252</v>
      </c>
      <c r="G141" s="53">
        <v>9.9710371000000002</v>
      </c>
    </row>
    <row r="142" spans="1:7">
      <c r="A142" s="50" t="s">
        <v>328</v>
      </c>
      <c r="B142" s="50" t="s">
        <v>13</v>
      </c>
      <c r="C142" s="50" t="s">
        <v>238</v>
      </c>
      <c r="D142" s="51">
        <v>4771</v>
      </c>
      <c r="E142" s="51">
        <v>175460</v>
      </c>
      <c r="F142" s="52">
        <v>15625.2</v>
      </c>
      <c r="G142" s="53">
        <v>8.9052775999999998</v>
      </c>
    </row>
    <row r="143" spans="1:7">
      <c r="A143" s="50" t="s">
        <v>2195</v>
      </c>
      <c r="B143" s="50" t="s">
        <v>13</v>
      </c>
      <c r="C143" s="50" t="s">
        <v>238</v>
      </c>
      <c r="D143" s="51">
        <v>713072</v>
      </c>
      <c r="E143" s="51">
        <v>21818109</v>
      </c>
      <c r="F143" s="52">
        <v>1861395.8</v>
      </c>
      <c r="G143" s="53">
        <v>8.5314259000000003</v>
      </c>
    </row>
    <row r="144" spans="1:7">
      <c r="A144" s="50" t="s">
        <v>2196</v>
      </c>
      <c r="B144" s="50" t="s">
        <v>13</v>
      </c>
      <c r="C144" s="50" t="s">
        <v>241</v>
      </c>
      <c r="D144" s="51">
        <v>4947</v>
      </c>
      <c r="E144" s="51">
        <v>78961</v>
      </c>
      <c r="F144" s="52">
        <v>9180.6</v>
      </c>
      <c r="G144" s="53">
        <v>11.626752</v>
      </c>
    </row>
    <row r="145" spans="1:7">
      <c r="A145" s="50" t="s">
        <v>329</v>
      </c>
      <c r="B145" s="50" t="s">
        <v>13</v>
      </c>
      <c r="C145" s="50" t="s">
        <v>241</v>
      </c>
      <c r="D145" s="51">
        <v>95463</v>
      </c>
      <c r="E145" s="51">
        <v>1977327</v>
      </c>
      <c r="F145" s="52">
        <v>187246.9</v>
      </c>
      <c r="G145" s="53">
        <v>9.4696981999999998</v>
      </c>
    </row>
    <row r="146" spans="1:7">
      <c r="A146" s="50" t="s">
        <v>2197</v>
      </c>
      <c r="B146" s="50" t="s">
        <v>13</v>
      </c>
      <c r="C146" s="50" t="s">
        <v>241</v>
      </c>
      <c r="D146" s="51">
        <v>4805</v>
      </c>
      <c r="E146" s="51">
        <v>3266388</v>
      </c>
      <c r="F146" s="52">
        <v>150175</v>
      </c>
      <c r="G146" s="53">
        <v>4.5975861</v>
      </c>
    </row>
    <row r="147" spans="1:7">
      <c r="A147" s="50" t="s">
        <v>330</v>
      </c>
      <c r="B147" s="50" t="s">
        <v>13</v>
      </c>
      <c r="C147" s="50" t="s">
        <v>241</v>
      </c>
      <c r="D147" s="51">
        <v>37022</v>
      </c>
      <c r="E147" s="51">
        <v>619054</v>
      </c>
      <c r="F147" s="52">
        <v>65059.3</v>
      </c>
      <c r="G147" s="53">
        <v>10.509471</v>
      </c>
    </row>
    <row r="148" spans="1:7">
      <c r="A148" s="50" t="s">
        <v>331</v>
      </c>
      <c r="B148" s="50" t="s">
        <v>13</v>
      </c>
      <c r="C148" s="50" t="s">
        <v>238</v>
      </c>
      <c r="D148" s="51">
        <v>67599</v>
      </c>
      <c r="E148" s="51">
        <v>2566880</v>
      </c>
      <c r="F148" s="52">
        <v>170642.4</v>
      </c>
      <c r="G148" s="53">
        <v>6.6478526000000002</v>
      </c>
    </row>
    <row r="149" spans="1:7">
      <c r="A149" s="50" t="s">
        <v>332</v>
      </c>
      <c r="B149" s="50" t="s">
        <v>13</v>
      </c>
      <c r="C149" s="50" t="s">
        <v>241</v>
      </c>
      <c r="D149" s="51">
        <v>9290</v>
      </c>
      <c r="E149" s="51">
        <v>216758</v>
      </c>
      <c r="F149" s="52">
        <v>24935</v>
      </c>
      <c r="G149" s="53">
        <v>11.503612</v>
      </c>
    </row>
    <row r="150" spans="1:7">
      <c r="A150" s="50" t="s">
        <v>333</v>
      </c>
      <c r="B150" s="50" t="s">
        <v>13</v>
      </c>
      <c r="C150" s="50" t="s">
        <v>241</v>
      </c>
      <c r="D150" s="51">
        <v>65697</v>
      </c>
      <c r="E150" s="51">
        <v>1253492</v>
      </c>
      <c r="F150" s="52">
        <v>125468</v>
      </c>
      <c r="G150" s="53">
        <v>10.009478</v>
      </c>
    </row>
    <row r="151" spans="1:7">
      <c r="A151" s="50" t="s">
        <v>334</v>
      </c>
      <c r="B151" s="50" t="s">
        <v>13</v>
      </c>
      <c r="C151" s="50" t="s">
        <v>243</v>
      </c>
      <c r="D151" s="51">
        <v>13822</v>
      </c>
      <c r="E151" s="51">
        <v>591958</v>
      </c>
      <c r="F151" s="52">
        <v>40504</v>
      </c>
      <c r="G151" s="53">
        <v>6.8423772999999999</v>
      </c>
    </row>
    <row r="152" spans="1:7">
      <c r="A152" s="50" t="s">
        <v>335</v>
      </c>
      <c r="B152" s="50" t="s">
        <v>13</v>
      </c>
      <c r="C152" s="50" t="s">
        <v>241</v>
      </c>
      <c r="D152" s="51">
        <v>20072</v>
      </c>
      <c r="E152" s="51">
        <v>314566</v>
      </c>
      <c r="F152" s="52">
        <v>33577.9</v>
      </c>
      <c r="G152" s="53">
        <v>10.674358</v>
      </c>
    </row>
    <row r="153" spans="1:7">
      <c r="A153" s="50" t="s">
        <v>336</v>
      </c>
      <c r="B153" s="50" t="s">
        <v>13</v>
      </c>
      <c r="C153" s="50" t="s">
        <v>241</v>
      </c>
      <c r="D153" s="51">
        <v>8426</v>
      </c>
      <c r="E153" s="51">
        <v>164085</v>
      </c>
      <c r="F153" s="52">
        <v>15800</v>
      </c>
      <c r="G153" s="53">
        <v>9.6291556000000007</v>
      </c>
    </row>
    <row r="154" spans="1:7">
      <c r="A154" s="50" t="s">
        <v>337</v>
      </c>
      <c r="B154" s="50" t="s">
        <v>13</v>
      </c>
      <c r="C154" s="50" t="s">
        <v>241</v>
      </c>
      <c r="D154" s="51">
        <v>10198</v>
      </c>
      <c r="E154" s="51">
        <v>245954</v>
      </c>
      <c r="F154" s="52">
        <v>23915</v>
      </c>
      <c r="G154" s="53">
        <v>9.7233628999999997</v>
      </c>
    </row>
    <row r="155" spans="1:7">
      <c r="A155" s="50" t="s">
        <v>338</v>
      </c>
      <c r="B155" s="50" t="s">
        <v>13</v>
      </c>
      <c r="C155" s="50" t="s">
        <v>241</v>
      </c>
      <c r="D155" s="51">
        <v>26975</v>
      </c>
      <c r="E155" s="51">
        <v>683042</v>
      </c>
      <c r="F155" s="52">
        <v>60594</v>
      </c>
      <c r="G155" s="53">
        <v>8.8711967999999999</v>
      </c>
    </row>
    <row r="156" spans="1:7">
      <c r="A156" s="50" t="s">
        <v>339</v>
      </c>
      <c r="B156" s="50" t="s">
        <v>13</v>
      </c>
      <c r="C156" s="50" t="s">
        <v>238</v>
      </c>
      <c r="D156" s="51">
        <v>121474</v>
      </c>
      <c r="E156" s="51">
        <v>3754333</v>
      </c>
      <c r="F156" s="52">
        <v>265683.7</v>
      </c>
      <c r="G156" s="53">
        <v>7.0767217999999996</v>
      </c>
    </row>
    <row r="157" spans="1:7">
      <c r="A157" s="50" t="s">
        <v>340</v>
      </c>
      <c r="B157" s="50" t="s">
        <v>13</v>
      </c>
      <c r="C157" s="50" t="s">
        <v>241</v>
      </c>
      <c r="D157" s="51">
        <v>19027</v>
      </c>
      <c r="E157" s="51">
        <v>384812</v>
      </c>
      <c r="F157" s="52">
        <v>42709.3</v>
      </c>
      <c r="G157" s="53">
        <v>11.098744</v>
      </c>
    </row>
    <row r="158" spans="1:7">
      <c r="A158" s="50" t="s">
        <v>2198</v>
      </c>
      <c r="B158" s="50" t="s">
        <v>11</v>
      </c>
      <c r="C158" s="50" t="s">
        <v>342</v>
      </c>
      <c r="D158" s="51">
        <v>56</v>
      </c>
      <c r="E158" s="51">
        <v>26569</v>
      </c>
      <c r="F158" s="52">
        <v>1523</v>
      </c>
      <c r="G158" s="53">
        <v>5.7322442999999996</v>
      </c>
    </row>
    <row r="159" spans="1:7">
      <c r="A159" s="50" t="s">
        <v>341</v>
      </c>
      <c r="B159" s="50" t="s">
        <v>11</v>
      </c>
      <c r="C159" s="50" t="s">
        <v>342</v>
      </c>
      <c r="D159" s="51">
        <v>592</v>
      </c>
      <c r="E159" s="51">
        <v>18948</v>
      </c>
      <c r="F159" s="52">
        <v>2131.9</v>
      </c>
      <c r="G159" s="53">
        <v>11.251319000000001</v>
      </c>
    </row>
    <row r="160" spans="1:7">
      <c r="A160" s="50" t="s">
        <v>343</v>
      </c>
      <c r="B160" s="50" t="s">
        <v>11</v>
      </c>
      <c r="C160" s="50" t="s">
        <v>238</v>
      </c>
      <c r="D160" s="51">
        <v>942</v>
      </c>
      <c r="E160" s="51">
        <v>7729</v>
      </c>
      <c r="F160" s="52">
        <v>793.1</v>
      </c>
      <c r="G160" s="53">
        <v>10.261353</v>
      </c>
    </row>
    <row r="161" spans="1:7">
      <c r="A161" s="50" t="s">
        <v>344</v>
      </c>
      <c r="B161" s="50" t="s">
        <v>11</v>
      </c>
      <c r="C161" s="50" t="s">
        <v>2</v>
      </c>
      <c r="D161" s="51">
        <v>474</v>
      </c>
      <c r="E161" s="51">
        <v>41495</v>
      </c>
      <c r="F161" s="52">
        <v>3337</v>
      </c>
      <c r="G161" s="53">
        <v>8.0419327999999997</v>
      </c>
    </row>
    <row r="162" spans="1:7">
      <c r="A162" s="50" t="s">
        <v>345</v>
      </c>
      <c r="B162" s="50" t="s">
        <v>11</v>
      </c>
      <c r="C162" s="50" t="s">
        <v>238</v>
      </c>
      <c r="D162" s="51">
        <v>1260386</v>
      </c>
      <c r="E162" s="51">
        <v>27844577</v>
      </c>
      <c r="F162" s="52">
        <v>3333394</v>
      </c>
      <c r="G162" s="53">
        <v>11.97143</v>
      </c>
    </row>
    <row r="163" spans="1:7">
      <c r="A163" s="50" t="s">
        <v>2199</v>
      </c>
      <c r="B163" s="50" t="s">
        <v>11</v>
      </c>
      <c r="C163" s="50" t="s">
        <v>342</v>
      </c>
      <c r="D163" s="51">
        <v>93</v>
      </c>
      <c r="E163" s="51">
        <v>6288</v>
      </c>
      <c r="F163" s="52">
        <v>563</v>
      </c>
      <c r="G163" s="53">
        <v>8.9535622999999998</v>
      </c>
    </row>
    <row r="164" spans="1:7">
      <c r="A164" s="50" t="s">
        <v>2200</v>
      </c>
      <c r="B164" s="50" t="s">
        <v>11</v>
      </c>
      <c r="C164" s="50" t="s">
        <v>243</v>
      </c>
      <c r="D164" s="51">
        <v>811</v>
      </c>
      <c r="E164" s="51">
        <v>10949</v>
      </c>
      <c r="F164" s="52">
        <v>1008</v>
      </c>
      <c r="G164" s="53">
        <v>9.2063202000000004</v>
      </c>
    </row>
    <row r="165" spans="1:7">
      <c r="A165" s="50" t="s">
        <v>346</v>
      </c>
      <c r="B165" s="50" t="s">
        <v>11</v>
      </c>
      <c r="C165" s="50" t="s">
        <v>243</v>
      </c>
      <c r="D165" s="51">
        <v>16872</v>
      </c>
      <c r="E165" s="51">
        <v>316719</v>
      </c>
      <c r="F165" s="52">
        <v>29116.400000000001</v>
      </c>
      <c r="G165" s="53">
        <v>9.1931332999999995</v>
      </c>
    </row>
    <row r="166" spans="1:7">
      <c r="A166" s="50" t="s">
        <v>2201</v>
      </c>
      <c r="B166" s="50" t="s">
        <v>11</v>
      </c>
      <c r="C166" s="50" t="s">
        <v>243</v>
      </c>
      <c r="D166" s="51">
        <v>4799</v>
      </c>
      <c r="E166" s="51">
        <v>83562</v>
      </c>
      <c r="F166" s="52">
        <v>9309</v>
      </c>
      <c r="G166" s="53">
        <v>11.140231</v>
      </c>
    </row>
    <row r="167" spans="1:7">
      <c r="A167" s="50" t="s">
        <v>2202</v>
      </c>
      <c r="B167" s="50" t="s">
        <v>11</v>
      </c>
      <c r="C167" s="50" t="s">
        <v>243</v>
      </c>
      <c r="D167" s="51">
        <v>1908</v>
      </c>
      <c r="E167" s="51">
        <v>43763</v>
      </c>
      <c r="F167" s="52">
        <v>4540</v>
      </c>
      <c r="G167" s="53">
        <v>10.37406</v>
      </c>
    </row>
    <row r="168" spans="1:7">
      <c r="A168" s="50" t="s">
        <v>2203</v>
      </c>
      <c r="B168" s="50" t="s">
        <v>11</v>
      </c>
      <c r="C168" s="50" t="s">
        <v>310</v>
      </c>
      <c r="D168" s="51">
        <v>2589</v>
      </c>
      <c r="E168" s="51">
        <v>58224</v>
      </c>
      <c r="F168" s="52">
        <v>3817.9</v>
      </c>
      <c r="G168" s="53">
        <v>6.5572616000000004</v>
      </c>
    </row>
    <row r="169" spans="1:7">
      <c r="A169" s="50" t="s">
        <v>347</v>
      </c>
      <c r="B169" s="50" t="s">
        <v>11</v>
      </c>
      <c r="C169" s="50" t="s">
        <v>241</v>
      </c>
      <c r="D169" s="51">
        <v>489</v>
      </c>
      <c r="E169" s="51">
        <v>5863</v>
      </c>
      <c r="F169" s="52">
        <v>844.2</v>
      </c>
      <c r="G169" s="53">
        <v>14.398771999999999</v>
      </c>
    </row>
    <row r="170" spans="1:7">
      <c r="A170" s="50" t="s">
        <v>348</v>
      </c>
      <c r="B170" s="50" t="s">
        <v>11</v>
      </c>
      <c r="C170" s="50" t="s">
        <v>349</v>
      </c>
      <c r="D170" s="51">
        <v>10</v>
      </c>
      <c r="E170" s="51">
        <v>79318</v>
      </c>
      <c r="F170" s="52">
        <v>8263.6</v>
      </c>
      <c r="G170" s="53">
        <v>10.418316000000001</v>
      </c>
    </row>
    <row r="171" spans="1:7">
      <c r="A171" s="50" t="s">
        <v>350</v>
      </c>
      <c r="B171" s="50" t="s">
        <v>11</v>
      </c>
      <c r="C171" s="50" t="s">
        <v>241</v>
      </c>
      <c r="D171" s="51">
        <v>2574</v>
      </c>
      <c r="E171" s="51">
        <v>35966</v>
      </c>
      <c r="F171" s="52">
        <v>2991.8</v>
      </c>
      <c r="G171" s="53">
        <v>8.3184117999999998</v>
      </c>
    </row>
    <row r="172" spans="1:7">
      <c r="A172" s="50" t="s">
        <v>2204</v>
      </c>
      <c r="B172" s="50" t="s">
        <v>11</v>
      </c>
      <c r="C172" s="50" t="s">
        <v>241</v>
      </c>
      <c r="D172" s="51">
        <v>2128</v>
      </c>
      <c r="E172" s="51">
        <v>22703</v>
      </c>
      <c r="F172" s="52">
        <v>3014</v>
      </c>
      <c r="G172" s="53">
        <v>13.275779</v>
      </c>
    </row>
    <row r="173" spans="1:7">
      <c r="A173" s="50" t="s">
        <v>351</v>
      </c>
      <c r="B173" s="50" t="s">
        <v>11</v>
      </c>
      <c r="C173" s="50" t="s">
        <v>342</v>
      </c>
      <c r="D173" s="51">
        <v>5170</v>
      </c>
      <c r="E173" s="51">
        <v>247470</v>
      </c>
      <c r="F173" s="52">
        <v>22021</v>
      </c>
      <c r="G173" s="53">
        <v>8.8984523000000006</v>
      </c>
    </row>
    <row r="174" spans="1:7">
      <c r="A174" s="50" t="s">
        <v>352</v>
      </c>
      <c r="B174" s="50" t="s">
        <v>11</v>
      </c>
      <c r="C174" s="50" t="s">
        <v>342</v>
      </c>
      <c r="D174" s="51">
        <v>26146</v>
      </c>
      <c r="E174" s="51">
        <v>668642</v>
      </c>
      <c r="F174" s="52">
        <v>68408</v>
      </c>
      <c r="G174" s="53">
        <v>10.230886</v>
      </c>
    </row>
    <row r="175" spans="1:7">
      <c r="A175" s="50" t="s">
        <v>353</v>
      </c>
      <c r="B175" s="50" t="s">
        <v>11</v>
      </c>
      <c r="C175" s="50" t="s">
        <v>342</v>
      </c>
      <c r="D175" s="51">
        <v>2601</v>
      </c>
      <c r="E175" s="51">
        <v>171080</v>
      </c>
      <c r="F175" s="52">
        <v>11677</v>
      </c>
      <c r="G175" s="53">
        <v>6.8254618000000002</v>
      </c>
    </row>
    <row r="176" spans="1:7">
      <c r="A176" s="50" t="s">
        <v>2205</v>
      </c>
      <c r="B176" s="50" t="s">
        <v>11</v>
      </c>
      <c r="C176" s="50" t="s">
        <v>342</v>
      </c>
      <c r="D176" s="51">
        <v>129</v>
      </c>
      <c r="E176" s="51">
        <v>37707</v>
      </c>
      <c r="F176" s="52">
        <v>2360</v>
      </c>
      <c r="G176" s="53">
        <v>6.2587847999999999</v>
      </c>
    </row>
    <row r="177" spans="1:7">
      <c r="A177" s="50" t="s">
        <v>2206</v>
      </c>
      <c r="B177" s="50" t="s">
        <v>11</v>
      </c>
      <c r="C177" s="50" t="s">
        <v>342</v>
      </c>
      <c r="D177" s="51">
        <v>108</v>
      </c>
      <c r="E177" s="51">
        <v>42787</v>
      </c>
      <c r="F177" s="52">
        <v>2499</v>
      </c>
      <c r="G177" s="53">
        <v>5.8405589999999998</v>
      </c>
    </row>
    <row r="178" spans="1:7">
      <c r="A178" s="50" t="s">
        <v>354</v>
      </c>
      <c r="B178" s="50" t="s">
        <v>11</v>
      </c>
      <c r="C178" s="50" t="s">
        <v>342</v>
      </c>
      <c r="D178" s="51">
        <v>635</v>
      </c>
      <c r="E178" s="51">
        <v>358579</v>
      </c>
      <c r="F178" s="52">
        <v>19725</v>
      </c>
      <c r="G178" s="53">
        <v>5.5008799000000002</v>
      </c>
    </row>
    <row r="179" spans="1:7">
      <c r="A179" s="50" t="s">
        <v>355</v>
      </c>
      <c r="B179" s="50" t="s">
        <v>11</v>
      </c>
      <c r="C179" s="50" t="s">
        <v>241</v>
      </c>
      <c r="D179" s="51">
        <v>1432</v>
      </c>
      <c r="E179" s="51">
        <v>35368</v>
      </c>
      <c r="F179" s="52">
        <v>3607</v>
      </c>
      <c r="G179" s="53">
        <v>10.198485</v>
      </c>
    </row>
    <row r="180" spans="1:7">
      <c r="A180" s="50" t="s">
        <v>356</v>
      </c>
      <c r="B180" s="50" t="s">
        <v>11</v>
      </c>
      <c r="C180" s="50" t="s">
        <v>241</v>
      </c>
      <c r="D180" s="51">
        <v>7742</v>
      </c>
      <c r="E180" s="51">
        <v>121752</v>
      </c>
      <c r="F180" s="52">
        <v>14942.2</v>
      </c>
      <c r="G180" s="53">
        <v>12.272653</v>
      </c>
    </row>
    <row r="181" spans="1:7">
      <c r="A181" s="50" t="s">
        <v>357</v>
      </c>
      <c r="B181" s="50" t="s">
        <v>11</v>
      </c>
      <c r="C181" s="50" t="s">
        <v>349</v>
      </c>
      <c r="D181" s="51">
        <v>493</v>
      </c>
      <c r="E181" s="51">
        <v>7483</v>
      </c>
      <c r="F181" s="52">
        <v>864</v>
      </c>
      <c r="G181" s="53">
        <v>11.546170999999999</v>
      </c>
    </row>
    <row r="182" spans="1:7">
      <c r="A182" s="50" t="s">
        <v>2207</v>
      </c>
      <c r="B182" s="50" t="s">
        <v>11</v>
      </c>
      <c r="C182" s="50" t="s">
        <v>349</v>
      </c>
      <c r="D182" s="51">
        <v>1</v>
      </c>
      <c r="E182" s="51">
        <v>14210</v>
      </c>
      <c r="F182" s="52">
        <v>937.8</v>
      </c>
      <c r="G182" s="53">
        <v>6.5995777999999996</v>
      </c>
    </row>
    <row r="183" spans="1:7">
      <c r="A183" s="50" t="s">
        <v>2208</v>
      </c>
      <c r="B183" s="50" t="s">
        <v>11</v>
      </c>
      <c r="C183" s="50" t="s">
        <v>342</v>
      </c>
      <c r="D183" s="51">
        <v>116</v>
      </c>
      <c r="E183" s="51">
        <v>94995</v>
      </c>
      <c r="F183" s="52">
        <v>4595</v>
      </c>
      <c r="G183" s="53">
        <v>4.8370967</v>
      </c>
    </row>
    <row r="184" spans="1:7">
      <c r="A184" s="50" t="s">
        <v>2209</v>
      </c>
      <c r="B184" s="50" t="s">
        <v>11</v>
      </c>
      <c r="C184" s="50" t="s">
        <v>342</v>
      </c>
      <c r="D184" s="51">
        <v>1776</v>
      </c>
      <c r="E184" s="51">
        <v>36924</v>
      </c>
      <c r="F184" s="52">
        <v>4451</v>
      </c>
      <c r="G184" s="53">
        <v>12.054489999999999</v>
      </c>
    </row>
    <row r="185" spans="1:7">
      <c r="A185" s="50" t="s">
        <v>358</v>
      </c>
      <c r="B185" s="50" t="s">
        <v>11</v>
      </c>
      <c r="C185" s="50" t="s">
        <v>349</v>
      </c>
      <c r="D185" s="51">
        <v>16</v>
      </c>
      <c r="E185" s="51">
        <v>8506</v>
      </c>
      <c r="F185" s="52">
        <v>678</v>
      </c>
      <c r="G185" s="53">
        <v>7.9708440999999999</v>
      </c>
    </row>
    <row r="186" spans="1:7">
      <c r="A186" s="50" t="s">
        <v>2210</v>
      </c>
      <c r="B186" s="50" t="s">
        <v>11</v>
      </c>
      <c r="C186" s="50" t="s">
        <v>342</v>
      </c>
      <c r="D186" s="51">
        <v>136</v>
      </c>
      <c r="E186" s="51">
        <v>39114</v>
      </c>
      <c r="F186" s="52">
        <v>3697</v>
      </c>
      <c r="G186" s="53">
        <v>9.4518587000000007</v>
      </c>
    </row>
    <row r="187" spans="1:7">
      <c r="A187" s="50" t="s">
        <v>2211</v>
      </c>
      <c r="B187" s="50" t="s">
        <v>11</v>
      </c>
      <c r="C187" s="50" t="s">
        <v>342</v>
      </c>
      <c r="D187" s="51">
        <v>192</v>
      </c>
      <c r="E187" s="51">
        <v>136937</v>
      </c>
      <c r="F187" s="52">
        <v>7740</v>
      </c>
      <c r="G187" s="53">
        <v>5.6522341999999997</v>
      </c>
    </row>
    <row r="188" spans="1:7">
      <c r="A188" s="50" t="s">
        <v>2212</v>
      </c>
      <c r="B188" s="50" t="s">
        <v>11</v>
      </c>
      <c r="C188" s="50" t="s">
        <v>241</v>
      </c>
      <c r="D188" s="51">
        <v>41814</v>
      </c>
      <c r="E188" s="51">
        <v>681478</v>
      </c>
      <c r="F188" s="52">
        <v>69893.100000000006</v>
      </c>
      <c r="G188" s="53">
        <v>10.256105</v>
      </c>
    </row>
    <row r="189" spans="1:7">
      <c r="A189" s="50" t="s">
        <v>2213</v>
      </c>
      <c r="B189" s="50" t="s">
        <v>11</v>
      </c>
      <c r="C189" s="50" t="s">
        <v>238</v>
      </c>
      <c r="D189" s="51">
        <v>2696</v>
      </c>
      <c r="E189" s="51">
        <v>2643933</v>
      </c>
      <c r="F189" s="52">
        <v>104391</v>
      </c>
      <c r="G189" s="53">
        <v>3.9483223999999999</v>
      </c>
    </row>
    <row r="190" spans="1:7">
      <c r="A190" s="50" t="s">
        <v>359</v>
      </c>
      <c r="B190" s="50" t="s">
        <v>11</v>
      </c>
      <c r="C190" s="50" t="s">
        <v>2</v>
      </c>
      <c r="D190" s="51">
        <v>28997</v>
      </c>
      <c r="E190" s="51">
        <v>469001</v>
      </c>
      <c r="F190" s="52">
        <v>60718</v>
      </c>
      <c r="G190" s="53">
        <v>12.946241000000001</v>
      </c>
    </row>
    <row r="191" spans="1:7">
      <c r="A191" s="50" t="s">
        <v>360</v>
      </c>
      <c r="B191" s="50" t="s">
        <v>11</v>
      </c>
      <c r="C191" s="50" t="s">
        <v>241</v>
      </c>
      <c r="D191" s="51">
        <v>40340</v>
      </c>
      <c r="E191" s="51">
        <v>413827</v>
      </c>
      <c r="F191" s="52">
        <v>49626</v>
      </c>
      <c r="G191" s="53">
        <v>11.991968</v>
      </c>
    </row>
    <row r="192" spans="1:7">
      <c r="A192" s="50" t="s">
        <v>2214</v>
      </c>
      <c r="B192" s="50" t="s">
        <v>11</v>
      </c>
      <c r="C192" s="50" t="s">
        <v>342</v>
      </c>
      <c r="D192" s="51">
        <v>174</v>
      </c>
      <c r="E192" s="51">
        <v>12645</v>
      </c>
      <c r="F192" s="52">
        <v>865</v>
      </c>
      <c r="G192" s="53">
        <v>6.8406485000000004</v>
      </c>
    </row>
    <row r="193" spans="1:7">
      <c r="A193" s="50" t="s">
        <v>361</v>
      </c>
      <c r="B193" s="50" t="s">
        <v>11</v>
      </c>
      <c r="C193" s="50" t="s">
        <v>243</v>
      </c>
      <c r="D193" s="51">
        <v>4422</v>
      </c>
      <c r="E193" s="51">
        <v>117761</v>
      </c>
      <c r="F193" s="52">
        <v>8998.6</v>
      </c>
      <c r="G193" s="53">
        <v>7.6414093000000003</v>
      </c>
    </row>
    <row r="194" spans="1:7">
      <c r="A194" s="50" t="s">
        <v>2215</v>
      </c>
      <c r="B194" s="50" t="s">
        <v>11</v>
      </c>
      <c r="C194" s="50" t="s">
        <v>342</v>
      </c>
      <c r="D194" s="51">
        <v>189</v>
      </c>
      <c r="E194" s="51">
        <v>38841</v>
      </c>
      <c r="F194" s="52">
        <v>3213</v>
      </c>
      <c r="G194" s="53">
        <v>8.2721865999999995</v>
      </c>
    </row>
    <row r="195" spans="1:7">
      <c r="A195" s="50" t="s">
        <v>362</v>
      </c>
      <c r="B195" s="50" t="s">
        <v>11</v>
      </c>
      <c r="C195" s="50" t="s">
        <v>342</v>
      </c>
      <c r="D195" s="51">
        <v>1076347</v>
      </c>
      <c r="E195" s="51">
        <v>28853719</v>
      </c>
      <c r="F195" s="52">
        <v>2827149</v>
      </c>
      <c r="G195" s="53">
        <v>9.7982134999999992</v>
      </c>
    </row>
    <row r="196" spans="1:7">
      <c r="A196" s="50" t="s">
        <v>363</v>
      </c>
      <c r="B196" s="50" t="s">
        <v>11</v>
      </c>
      <c r="C196" s="50" t="s">
        <v>349</v>
      </c>
      <c r="D196" s="51">
        <v>41057</v>
      </c>
      <c r="E196" s="51">
        <v>596325</v>
      </c>
      <c r="F196" s="52">
        <v>66681</v>
      </c>
      <c r="G196" s="53">
        <v>11.181990000000001</v>
      </c>
    </row>
    <row r="197" spans="1:7">
      <c r="A197" s="50" t="s">
        <v>364</v>
      </c>
      <c r="B197" s="50" t="s">
        <v>11</v>
      </c>
      <c r="C197" s="50" t="s">
        <v>349</v>
      </c>
      <c r="D197" s="51">
        <v>911</v>
      </c>
      <c r="E197" s="51">
        <v>10271</v>
      </c>
      <c r="F197" s="52">
        <v>1314</v>
      </c>
      <c r="G197" s="53">
        <v>12.793302000000001</v>
      </c>
    </row>
    <row r="198" spans="1:7">
      <c r="A198" s="50" t="s">
        <v>365</v>
      </c>
      <c r="B198" s="50" t="s">
        <v>11</v>
      </c>
      <c r="C198" s="50" t="s">
        <v>241</v>
      </c>
      <c r="D198" s="51">
        <v>52220</v>
      </c>
      <c r="E198" s="51">
        <v>843618</v>
      </c>
      <c r="F198" s="52">
        <v>104432</v>
      </c>
      <c r="G198" s="53">
        <v>12.379063</v>
      </c>
    </row>
    <row r="199" spans="1:7">
      <c r="A199" s="50" t="s">
        <v>367</v>
      </c>
      <c r="B199" s="50" t="s">
        <v>11</v>
      </c>
      <c r="C199" s="50" t="s">
        <v>349</v>
      </c>
      <c r="D199" s="51">
        <v>1048</v>
      </c>
      <c r="E199" s="51">
        <v>5992</v>
      </c>
      <c r="F199" s="52">
        <v>589.9</v>
      </c>
      <c r="G199" s="53">
        <v>9.8447931000000004</v>
      </c>
    </row>
    <row r="200" spans="1:7">
      <c r="A200" s="50" t="s">
        <v>368</v>
      </c>
      <c r="B200" s="50" t="s">
        <v>11</v>
      </c>
      <c r="C200" s="50" t="s">
        <v>349</v>
      </c>
      <c r="D200" s="51">
        <v>11131</v>
      </c>
      <c r="E200" s="51">
        <v>173464</v>
      </c>
      <c r="F200" s="52">
        <v>16519.900000000001</v>
      </c>
      <c r="G200" s="53">
        <v>9.5235322999999994</v>
      </c>
    </row>
    <row r="201" spans="1:7">
      <c r="A201" s="50" t="s">
        <v>369</v>
      </c>
      <c r="B201" s="50" t="s">
        <v>11</v>
      </c>
      <c r="C201" s="50" t="s">
        <v>349</v>
      </c>
      <c r="D201" s="51">
        <v>1536</v>
      </c>
      <c r="E201" s="51">
        <v>16337</v>
      </c>
      <c r="F201" s="52">
        <v>2831.9</v>
      </c>
      <c r="G201" s="53">
        <v>17.334271999999999</v>
      </c>
    </row>
    <row r="202" spans="1:7">
      <c r="A202" s="50" t="s">
        <v>370</v>
      </c>
      <c r="B202" s="50" t="s">
        <v>11</v>
      </c>
      <c r="C202" s="50" t="s">
        <v>349</v>
      </c>
      <c r="D202" s="51">
        <v>22495</v>
      </c>
      <c r="E202" s="51">
        <v>263877</v>
      </c>
      <c r="F202" s="52">
        <v>35629</v>
      </c>
      <c r="G202" s="53">
        <v>13.502124</v>
      </c>
    </row>
    <row r="203" spans="1:7">
      <c r="A203" s="50" t="s">
        <v>371</v>
      </c>
      <c r="B203" s="50" t="s">
        <v>11</v>
      </c>
      <c r="C203" s="50" t="s">
        <v>349</v>
      </c>
      <c r="D203" s="51">
        <v>29</v>
      </c>
      <c r="E203" s="51">
        <v>16399</v>
      </c>
      <c r="F203" s="52">
        <v>1813.2</v>
      </c>
      <c r="G203" s="53">
        <v>11.056772</v>
      </c>
    </row>
    <row r="204" spans="1:7">
      <c r="A204" s="50" t="s">
        <v>2216</v>
      </c>
      <c r="B204" s="50" t="s">
        <v>11</v>
      </c>
      <c r="C204" s="50" t="s">
        <v>342</v>
      </c>
      <c r="D204" s="51">
        <v>3893</v>
      </c>
      <c r="E204" s="51">
        <v>88320</v>
      </c>
      <c r="F204" s="52">
        <v>11268</v>
      </c>
      <c r="G204" s="53">
        <v>12.758152000000001</v>
      </c>
    </row>
    <row r="205" spans="1:7">
      <c r="A205" s="50" t="s">
        <v>2217</v>
      </c>
      <c r="B205" s="50" t="s">
        <v>11</v>
      </c>
      <c r="C205" s="50" t="s">
        <v>342</v>
      </c>
      <c r="D205" s="51">
        <v>52</v>
      </c>
      <c r="E205" s="51">
        <v>32850</v>
      </c>
      <c r="F205" s="52">
        <v>1963</v>
      </c>
      <c r="G205" s="53">
        <v>5.9756469000000001</v>
      </c>
    </row>
    <row r="206" spans="1:7">
      <c r="A206" s="50" t="s">
        <v>2218</v>
      </c>
      <c r="B206" s="50" t="s">
        <v>11</v>
      </c>
      <c r="C206" s="50" t="s">
        <v>243</v>
      </c>
      <c r="D206" s="51">
        <v>2590</v>
      </c>
      <c r="E206" s="51">
        <v>43971</v>
      </c>
      <c r="F206" s="52">
        <v>4524</v>
      </c>
      <c r="G206" s="53">
        <v>10.288599</v>
      </c>
    </row>
    <row r="207" spans="1:7">
      <c r="A207" s="50" t="s">
        <v>2219</v>
      </c>
      <c r="B207" s="50" t="s">
        <v>11</v>
      </c>
      <c r="C207" s="50" t="s">
        <v>243</v>
      </c>
      <c r="D207" s="51">
        <v>1441</v>
      </c>
      <c r="E207" s="51">
        <v>24499</v>
      </c>
      <c r="F207" s="52">
        <v>2309</v>
      </c>
      <c r="G207" s="53">
        <v>9.4248744999999996</v>
      </c>
    </row>
    <row r="208" spans="1:7">
      <c r="A208" s="50" t="s">
        <v>372</v>
      </c>
      <c r="B208" s="50" t="s">
        <v>11</v>
      </c>
      <c r="C208" s="50" t="s">
        <v>241</v>
      </c>
      <c r="D208" s="51">
        <v>48274</v>
      </c>
      <c r="E208" s="51">
        <v>724628</v>
      </c>
      <c r="F208" s="52">
        <v>97662.6</v>
      </c>
      <c r="G208" s="53">
        <v>13.477619000000001</v>
      </c>
    </row>
    <row r="209" spans="1:7">
      <c r="A209" s="50" t="s">
        <v>373</v>
      </c>
      <c r="B209" s="50" t="s">
        <v>11</v>
      </c>
      <c r="C209" s="50" t="s">
        <v>238</v>
      </c>
      <c r="D209" s="51">
        <v>428627</v>
      </c>
      <c r="E209" s="51">
        <v>8744023</v>
      </c>
      <c r="F209" s="52">
        <v>940758.1</v>
      </c>
      <c r="G209" s="53">
        <v>10.75887</v>
      </c>
    </row>
    <row r="210" spans="1:7">
      <c r="A210" s="50" t="s">
        <v>374</v>
      </c>
      <c r="B210" s="50" t="s">
        <v>11</v>
      </c>
      <c r="C210" s="50" t="s">
        <v>238</v>
      </c>
      <c r="D210" s="51">
        <v>97992</v>
      </c>
      <c r="E210" s="51">
        <v>1687399</v>
      </c>
      <c r="F210" s="52">
        <v>153081.20000000001</v>
      </c>
      <c r="G210" s="53">
        <v>9.0720215</v>
      </c>
    </row>
    <row r="211" spans="1:7">
      <c r="A211" s="50" t="s">
        <v>375</v>
      </c>
      <c r="B211" s="50" t="s">
        <v>11</v>
      </c>
      <c r="C211" s="50" t="s">
        <v>310</v>
      </c>
      <c r="D211" s="51">
        <v>12520</v>
      </c>
      <c r="E211" s="51">
        <v>232966</v>
      </c>
      <c r="F211" s="52">
        <v>27541</v>
      </c>
      <c r="G211" s="53">
        <v>11.821897</v>
      </c>
    </row>
    <row r="212" spans="1:7">
      <c r="A212" s="50" t="s">
        <v>376</v>
      </c>
      <c r="B212" s="50" t="s">
        <v>11</v>
      </c>
      <c r="C212" s="50" t="s">
        <v>349</v>
      </c>
      <c r="D212" s="51">
        <v>4372</v>
      </c>
      <c r="E212" s="51">
        <v>59834</v>
      </c>
      <c r="F212" s="52">
        <v>5742.6</v>
      </c>
      <c r="G212" s="53">
        <v>9.5975532000000001</v>
      </c>
    </row>
    <row r="213" spans="1:7">
      <c r="A213" s="50" t="s">
        <v>377</v>
      </c>
      <c r="B213" s="50" t="s">
        <v>11</v>
      </c>
      <c r="C213" s="50" t="s">
        <v>310</v>
      </c>
      <c r="D213" s="51">
        <v>24</v>
      </c>
      <c r="E213" s="51">
        <v>357488</v>
      </c>
      <c r="F213" s="52">
        <v>6138.4</v>
      </c>
      <c r="G213" s="53">
        <v>1.7170926</v>
      </c>
    </row>
    <row r="214" spans="1:7">
      <c r="A214" s="50" t="s">
        <v>378</v>
      </c>
      <c r="B214" s="50" t="s">
        <v>11</v>
      </c>
      <c r="C214" s="50" t="s">
        <v>342</v>
      </c>
      <c r="D214" s="51">
        <v>3745</v>
      </c>
      <c r="E214" s="51">
        <v>68045</v>
      </c>
      <c r="F214" s="52">
        <v>7523</v>
      </c>
      <c r="G214" s="53">
        <v>11.055918999999999</v>
      </c>
    </row>
    <row r="215" spans="1:7">
      <c r="A215" s="50" t="s">
        <v>341</v>
      </c>
      <c r="B215" s="50" t="s">
        <v>16</v>
      </c>
      <c r="C215" s="50" t="s">
        <v>342</v>
      </c>
      <c r="D215" s="51">
        <v>120</v>
      </c>
      <c r="E215" s="51">
        <v>3089</v>
      </c>
      <c r="F215" s="52">
        <v>341.4</v>
      </c>
      <c r="G215" s="53">
        <v>11.05212</v>
      </c>
    </row>
    <row r="216" spans="1:7">
      <c r="A216" s="50" t="s">
        <v>379</v>
      </c>
      <c r="B216" s="50" t="s">
        <v>16</v>
      </c>
      <c r="C216" s="50" t="s">
        <v>349</v>
      </c>
      <c r="D216" s="51">
        <v>25</v>
      </c>
      <c r="E216" s="51">
        <v>9981</v>
      </c>
      <c r="F216" s="52">
        <v>2125.1</v>
      </c>
      <c r="G216" s="53">
        <v>21.291454000000002</v>
      </c>
    </row>
    <row r="217" spans="1:7">
      <c r="A217" s="50" t="s">
        <v>380</v>
      </c>
      <c r="B217" s="50" t="s">
        <v>16</v>
      </c>
      <c r="C217" s="50" t="s">
        <v>241</v>
      </c>
      <c r="D217" s="51">
        <v>4778</v>
      </c>
      <c r="E217" s="51">
        <v>61032</v>
      </c>
      <c r="F217" s="52">
        <v>11402</v>
      </c>
      <c r="G217" s="53">
        <v>18.682003000000002</v>
      </c>
    </row>
    <row r="218" spans="1:7">
      <c r="A218" s="50" t="s">
        <v>381</v>
      </c>
      <c r="B218" s="50" t="s">
        <v>16</v>
      </c>
      <c r="C218" s="50" t="s">
        <v>238</v>
      </c>
      <c r="D218" s="51">
        <v>24358</v>
      </c>
      <c r="E218" s="51">
        <v>131177</v>
      </c>
      <c r="F218" s="52">
        <v>33421.9</v>
      </c>
      <c r="G218" s="53">
        <v>25.478476000000001</v>
      </c>
    </row>
    <row r="219" spans="1:7">
      <c r="A219" s="50" t="s">
        <v>382</v>
      </c>
      <c r="B219" s="50" t="s">
        <v>16</v>
      </c>
      <c r="C219" s="50" t="s">
        <v>243</v>
      </c>
      <c r="D219" s="51">
        <v>1392</v>
      </c>
      <c r="E219" s="51">
        <v>1000230</v>
      </c>
      <c r="F219" s="52">
        <v>132662.6</v>
      </c>
      <c r="G219" s="53">
        <v>13.263209</v>
      </c>
    </row>
    <row r="220" spans="1:7">
      <c r="A220" s="50" t="s">
        <v>383</v>
      </c>
      <c r="B220" s="50" t="s">
        <v>16</v>
      </c>
      <c r="C220" s="50" t="s">
        <v>243</v>
      </c>
      <c r="D220" s="51">
        <v>33631</v>
      </c>
      <c r="E220" s="51">
        <v>342755</v>
      </c>
      <c r="F220" s="52">
        <v>62579.9</v>
      </c>
      <c r="G220" s="53">
        <v>18.257909999999999</v>
      </c>
    </row>
    <row r="221" spans="1:7">
      <c r="A221" s="50" t="s">
        <v>384</v>
      </c>
      <c r="B221" s="50" t="s">
        <v>16</v>
      </c>
      <c r="C221" s="50" t="s">
        <v>243</v>
      </c>
      <c r="D221" s="51">
        <v>120279</v>
      </c>
      <c r="E221" s="51">
        <v>2237118</v>
      </c>
      <c r="F221" s="52">
        <v>362872</v>
      </c>
      <c r="G221" s="53">
        <v>16.220511999999999</v>
      </c>
    </row>
    <row r="222" spans="1:7">
      <c r="A222" s="50" t="s">
        <v>385</v>
      </c>
      <c r="B222" s="50" t="s">
        <v>16</v>
      </c>
      <c r="C222" s="50" t="s">
        <v>243</v>
      </c>
      <c r="D222" s="51">
        <v>16058</v>
      </c>
      <c r="E222" s="51">
        <v>248413</v>
      </c>
      <c r="F222" s="52">
        <v>35537</v>
      </c>
      <c r="G222" s="53">
        <v>14.305612</v>
      </c>
    </row>
    <row r="223" spans="1:7">
      <c r="A223" s="50" t="s">
        <v>386</v>
      </c>
      <c r="B223" s="50" t="s">
        <v>16</v>
      </c>
      <c r="C223" s="50" t="s">
        <v>243</v>
      </c>
      <c r="D223" s="51">
        <v>12049</v>
      </c>
      <c r="E223" s="51">
        <v>132030</v>
      </c>
      <c r="F223" s="52">
        <v>25099.5</v>
      </c>
      <c r="G223" s="53">
        <v>19.010452000000001</v>
      </c>
    </row>
    <row r="224" spans="1:7">
      <c r="A224" s="50" t="s">
        <v>2220</v>
      </c>
      <c r="B224" s="50" t="s">
        <v>16</v>
      </c>
      <c r="C224" s="50" t="s">
        <v>243</v>
      </c>
      <c r="D224" s="51">
        <v>741</v>
      </c>
      <c r="E224" s="51">
        <v>15470</v>
      </c>
      <c r="F224" s="52">
        <v>2416.9</v>
      </c>
      <c r="G224" s="53">
        <v>15.623142</v>
      </c>
    </row>
    <row r="225" spans="1:7">
      <c r="A225" s="50" t="s">
        <v>387</v>
      </c>
      <c r="B225" s="50" t="s">
        <v>16</v>
      </c>
      <c r="C225" s="50" t="s">
        <v>243</v>
      </c>
      <c r="D225" s="51">
        <v>53298</v>
      </c>
      <c r="E225" s="51">
        <v>1060549</v>
      </c>
      <c r="F225" s="52">
        <v>162449.79999999999</v>
      </c>
      <c r="G225" s="53">
        <v>15.31752</v>
      </c>
    </row>
    <row r="226" spans="1:7">
      <c r="A226" s="50" t="s">
        <v>388</v>
      </c>
      <c r="B226" s="50" t="s">
        <v>16</v>
      </c>
      <c r="C226" s="50" t="s">
        <v>243</v>
      </c>
      <c r="D226" s="51">
        <v>20023</v>
      </c>
      <c r="E226" s="51">
        <v>338218</v>
      </c>
      <c r="F226" s="52">
        <v>54088</v>
      </c>
      <c r="G226" s="53">
        <v>15.992051999999999</v>
      </c>
    </row>
    <row r="227" spans="1:7">
      <c r="A227" s="50" t="s">
        <v>389</v>
      </c>
      <c r="B227" s="50" t="s">
        <v>16</v>
      </c>
      <c r="C227" s="50" t="s">
        <v>243</v>
      </c>
      <c r="D227" s="51">
        <v>1823</v>
      </c>
      <c r="E227" s="51">
        <v>83509</v>
      </c>
      <c r="F227" s="52">
        <v>11050</v>
      </c>
      <c r="G227" s="53">
        <v>13.232106999999999</v>
      </c>
    </row>
    <row r="228" spans="1:7">
      <c r="A228" s="50" t="s">
        <v>390</v>
      </c>
      <c r="B228" s="50" t="s">
        <v>16</v>
      </c>
      <c r="C228" s="50" t="s">
        <v>243</v>
      </c>
      <c r="D228" s="51">
        <v>89564</v>
      </c>
      <c r="E228" s="51">
        <v>996036</v>
      </c>
      <c r="F228" s="52">
        <v>185170</v>
      </c>
      <c r="G228" s="53">
        <v>18.590693999999999</v>
      </c>
    </row>
    <row r="229" spans="1:7">
      <c r="A229" s="50" t="s">
        <v>2221</v>
      </c>
      <c r="B229" s="50" t="s">
        <v>16</v>
      </c>
      <c r="C229" s="50" t="s">
        <v>243</v>
      </c>
      <c r="D229" s="51">
        <v>2939</v>
      </c>
      <c r="E229" s="51">
        <v>30195</v>
      </c>
      <c r="F229" s="52">
        <v>6196</v>
      </c>
      <c r="G229" s="53">
        <v>20.519953999999998</v>
      </c>
    </row>
    <row r="230" spans="1:7">
      <c r="A230" s="50" t="s">
        <v>391</v>
      </c>
      <c r="B230" s="50" t="s">
        <v>16</v>
      </c>
      <c r="C230" s="50" t="s">
        <v>243</v>
      </c>
      <c r="D230" s="51">
        <v>5999</v>
      </c>
      <c r="E230" s="51">
        <v>75132</v>
      </c>
      <c r="F230" s="52">
        <v>12280.3</v>
      </c>
      <c r="G230" s="53">
        <v>16.344965999999999</v>
      </c>
    </row>
    <row r="231" spans="1:7">
      <c r="A231" s="50" t="s">
        <v>2222</v>
      </c>
      <c r="B231" s="50" t="s">
        <v>16</v>
      </c>
      <c r="C231" s="50" t="s">
        <v>243</v>
      </c>
      <c r="D231" s="51">
        <v>109</v>
      </c>
      <c r="E231" s="51">
        <v>39314</v>
      </c>
      <c r="F231" s="52">
        <v>4501</v>
      </c>
      <c r="G231" s="53">
        <v>11.448848</v>
      </c>
    </row>
    <row r="232" spans="1:7">
      <c r="A232" s="50" t="s">
        <v>392</v>
      </c>
      <c r="B232" s="50" t="s">
        <v>16</v>
      </c>
      <c r="C232" s="50" t="s">
        <v>243</v>
      </c>
      <c r="D232" s="51">
        <v>24687</v>
      </c>
      <c r="E232" s="51">
        <v>413119</v>
      </c>
      <c r="F232" s="52">
        <v>69316.899999999994</v>
      </c>
      <c r="G232" s="53">
        <v>16.778918000000001</v>
      </c>
    </row>
    <row r="233" spans="1:7">
      <c r="A233" s="50" t="s">
        <v>393</v>
      </c>
      <c r="B233" s="50" t="s">
        <v>16</v>
      </c>
      <c r="C233" s="50" t="s">
        <v>243</v>
      </c>
      <c r="D233" s="51">
        <v>15140</v>
      </c>
      <c r="E233" s="51">
        <v>130286</v>
      </c>
      <c r="F233" s="52">
        <v>21776.6</v>
      </c>
      <c r="G233" s="53">
        <v>16.714459000000002</v>
      </c>
    </row>
    <row r="234" spans="1:7">
      <c r="A234" s="50" t="s">
        <v>394</v>
      </c>
      <c r="B234" s="50" t="s">
        <v>16</v>
      </c>
      <c r="C234" s="50" t="s">
        <v>243</v>
      </c>
      <c r="D234" s="51">
        <v>6857</v>
      </c>
      <c r="E234" s="51">
        <v>193012</v>
      </c>
      <c r="F234" s="52">
        <v>29687.4</v>
      </c>
      <c r="G234" s="53">
        <v>15.381116</v>
      </c>
    </row>
    <row r="235" spans="1:7">
      <c r="A235" s="50" t="s">
        <v>2223</v>
      </c>
      <c r="B235" s="50" t="s">
        <v>16</v>
      </c>
      <c r="C235" s="50" t="s">
        <v>243</v>
      </c>
      <c r="D235" s="51">
        <v>2850</v>
      </c>
      <c r="E235" s="51">
        <v>62260</v>
      </c>
      <c r="F235" s="52">
        <v>6805</v>
      </c>
      <c r="G235" s="53">
        <v>10.929971</v>
      </c>
    </row>
    <row r="236" spans="1:7">
      <c r="A236" s="50" t="s">
        <v>395</v>
      </c>
      <c r="B236" s="50" t="s">
        <v>16</v>
      </c>
      <c r="C236" s="50" t="s">
        <v>243</v>
      </c>
      <c r="D236" s="51">
        <v>29790</v>
      </c>
      <c r="E236" s="51">
        <v>888126</v>
      </c>
      <c r="F236" s="52">
        <v>138009</v>
      </c>
      <c r="G236" s="53">
        <v>15.539349</v>
      </c>
    </row>
    <row r="237" spans="1:7">
      <c r="A237" s="50" t="s">
        <v>396</v>
      </c>
      <c r="B237" s="50" t="s">
        <v>16</v>
      </c>
      <c r="C237" s="50" t="s">
        <v>243</v>
      </c>
      <c r="D237" s="51">
        <v>64882</v>
      </c>
      <c r="E237" s="51">
        <v>991981</v>
      </c>
      <c r="F237" s="52">
        <v>185425.4</v>
      </c>
      <c r="G237" s="53">
        <v>18.692435</v>
      </c>
    </row>
    <row r="238" spans="1:7">
      <c r="A238" s="50" t="s">
        <v>397</v>
      </c>
      <c r="B238" s="50" t="s">
        <v>16</v>
      </c>
      <c r="C238" s="50" t="s">
        <v>243</v>
      </c>
      <c r="D238" s="51">
        <v>43879</v>
      </c>
      <c r="E238" s="51">
        <v>719486</v>
      </c>
      <c r="F238" s="52">
        <v>118689</v>
      </c>
      <c r="G238" s="53">
        <v>16.496359999999999</v>
      </c>
    </row>
    <row r="239" spans="1:7">
      <c r="A239" s="50" t="s">
        <v>398</v>
      </c>
      <c r="B239" s="50" t="s">
        <v>16</v>
      </c>
      <c r="C239" s="50" t="s">
        <v>243</v>
      </c>
      <c r="D239" s="51">
        <v>110439</v>
      </c>
      <c r="E239" s="51">
        <v>2105661</v>
      </c>
      <c r="F239" s="52">
        <v>302298</v>
      </c>
      <c r="G239" s="53">
        <v>14.356441999999999</v>
      </c>
    </row>
    <row r="240" spans="1:7">
      <c r="A240" s="50" t="s">
        <v>399</v>
      </c>
      <c r="B240" s="50" t="s">
        <v>16</v>
      </c>
      <c r="C240" s="50" t="s">
        <v>243</v>
      </c>
      <c r="D240" s="51">
        <v>61657</v>
      </c>
      <c r="E240" s="51">
        <v>1133635</v>
      </c>
      <c r="F240" s="52">
        <v>156861.5</v>
      </c>
      <c r="G240" s="53">
        <v>13.837037</v>
      </c>
    </row>
    <row r="241" spans="1:7">
      <c r="A241" s="50" t="s">
        <v>400</v>
      </c>
      <c r="B241" s="50" t="s">
        <v>16</v>
      </c>
      <c r="C241" s="50" t="s">
        <v>243</v>
      </c>
      <c r="D241" s="51">
        <v>56903</v>
      </c>
      <c r="E241" s="51">
        <v>3571590</v>
      </c>
      <c r="F241" s="52">
        <v>418173.8</v>
      </c>
      <c r="G241" s="53">
        <v>11.708337</v>
      </c>
    </row>
    <row r="242" spans="1:7">
      <c r="A242" s="50" t="s">
        <v>401</v>
      </c>
      <c r="B242" s="50" t="s">
        <v>16</v>
      </c>
      <c r="C242" s="50" t="s">
        <v>243</v>
      </c>
      <c r="D242" s="51">
        <v>4547</v>
      </c>
      <c r="E242" s="51">
        <v>194017</v>
      </c>
      <c r="F242" s="52">
        <v>21635.9</v>
      </c>
      <c r="G242" s="53">
        <v>11.151548999999999</v>
      </c>
    </row>
    <row r="243" spans="1:7">
      <c r="A243" s="50" t="s">
        <v>402</v>
      </c>
      <c r="B243" s="50" t="s">
        <v>16</v>
      </c>
      <c r="C243" s="50" t="s">
        <v>243</v>
      </c>
      <c r="D243" s="51">
        <v>7950</v>
      </c>
      <c r="E243" s="51">
        <v>111164</v>
      </c>
      <c r="F243" s="52">
        <v>16124</v>
      </c>
      <c r="G243" s="53">
        <v>14.504695999999999</v>
      </c>
    </row>
    <row r="244" spans="1:7">
      <c r="A244" s="50" t="s">
        <v>403</v>
      </c>
      <c r="B244" s="50" t="s">
        <v>16</v>
      </c>
      <c r="C244" s="50" t="s">
        <v>243</v>
      </c>
      <c r="D244" s="51">
        <v>1918</v>
      </c>
      <c r="E244" s="51">
        <v>1069224</v>
      </c>
      <c r="F244" s="52">
        <v>161360.29999999999</v>
      </c>
      <c r="G244" s="53">
        <v>15.091347000000001</v>
      </c>
    </row>
    <row r="245" spans="1:7">
      <c r="A245" s="50" t="s">
        <v>404</v>
      </c>
      <c r="B245" s="50" t="s">
        <v>16</v>
      </c>
      <c r="C245" s="50" t="s">
        <v>243</v>
      </c>
      <c r="D245" s="51">
        <v>72</v>
      </c>
      <c r="E245" s="51">
        <v>92821</v>
      </c>
      <c r="F245" s="52">
        <v>11873</v>
      </c>
      <c r="G245" s="53">
        <v>12.791285999999999</v>
      </c>
    </row>
    <row r="246" spans="1:7">
      <c r="A246" s="50" t="s">
        <v>2203</v>
      </c>
      <c r="B246" s="50" t="s">
        <v>16</v>
      </c>
      <c r="C246" s="50" t="s">
        <v>310</v>
      </c>
      <c r="D246" s="51">
        <v>1947</v>
      </c>
      <c r="E246" s="51">
        <v>20572</v>
      </c>
      <c r="F246" s="52">
        <v>1549</v>
      </c>
      <c r="G246" s="53">
        <v>7.5296519999999996</v>
      </c>
    </row>
    <row r="247" spans="1:7">
      <c r="A247" s="50" t="s">
        <v>348</v>
      </c>
      <c r="B247" s="50" t="s">
        <v>16</v>
      </c>
      <c r="C247" s="50" t="s">
        <v>349</v>
      </c>
      <c r="D247" s="51">
        <v>19</v>
      </c>
      <c r="E247" s="51">
        <v>63315</v>
      </c>
      <c r="F247" s="52">
        <v>10199.200000000001</v>
      </c>
      <c r="G247" s="53">
        <v>16.108663</v>
      </c>
    </row>
    <row r="248" spans="1:7">
      <c r="A248" s="50" t="s">
        <v>357</v>
      </c>
      <c r="B248" s="50" t="s">
        <v>16</v>
      </c>
      <c r="C248" s="50" t="s">
        <v>349</v>
      </c>
      <c r="D248" s="51">
        <v>1278</v>
      </c>
      <c r="E248" s="51">
        <v>11792</v>
      </c>
      <c r="F248" s="52">
        <v>2086</v>
      </c>
      <c r="G248" s="53">
        <v>17.689959000000002</v>
      </c>
    </row>
    <row r="249" spans="1:7">
      <c r="A249" s="50" t="s">
        <v>2207</v>
      </c>
      <c r="B249" s="50" t="s">
        <v>16</v>
      </c>
      <c r="C249" s="50" t="s">
        <v>349</v>
      </c>
      <c r="D249" s="51">
        <v>3</v>
      </c>
      <c r="E249" s="51">
        <v>58139</v>
      </c>
      <c r="F249" s="52">
        <v>4511</v>
      </c>
      <c r="G249" s="53">
        <v>7.7589914000000002</v>
      </c>
    </row>
    <row r="250" spans="1:7">
      <c r="A250" s="50" t="s">
        <v>405</v>
      </c>
      <c r="B250" s="50" t="s">
        <v>16</v>
      </c>
      <c r="C250" s="50" t="s">
        <v>342</v>
      </c>
      <c r="D250" s="51">
        <v>156715</v>
      </c>
      <c r="E250" s="51">
        <v>3306221</v>
      </c>
      <c r="F250" s="52">
        <v>402952</v>
      </c>
      <c r="G250" s="53">
        <v>12.187690999999999</v>
      </c>
    </row>
    <row r="251" spans="1:7">
      <c r="A251" s="50" t="s">
        <v>406</v>
      </c>
      <c r="B251" s="50" t="s">
        <v>16</v>
      </c>
      <c r="C251" s="50" t="s">
        <v>342</v>
      </c>
      <c r="D251" s="51">
        <v>1</v>
      </c>
      <c r="E251" s="51">
        <v>714557</v>
      </c>
      <c r="F251" s="52">
        <v>5430.6</v>
      </c>
      <c r="G251" s="53">
        <v>0.75999539999999999</v>
      </c>
    </row>
    <row r="252" spans="1:7">
      <c r="A252" s="50" t="s">
        <v>407</v>
      </c>
      <c r="B252" s="50" t="s">
        <v>16</v>
      </c>
      <c r="C252" s="50" t="s">
        <v>243</v>
      </c>
      <c r="D252" s="51">
        <v>12015</v>
      </c>
      <c r="E252" s="51">
        <v>125217</v>
      </c>
      <c r="F252" s="52">
        <v>20396</v>
      </c>
      <c r="G252" s="53">
        <v>16.288523000000001</v>
      </c>
    </row>
    <row r="253" spans="1:7">
      <c r="A253" s="50" t="s">
        <v>2224</v>
      </c>
      <c r="B253" s="50" t="s">
        <v>16</v>
      </c>
      <c r="C253" s="50" t="s">
        <v>342</v>
      </c>
      <c r="D253" s="51">
        <v>1600</v>
      </c>
      <c r="E253" s="51">
        <v>12000</v>
      </c>
      <c r="F253" s="52">
        <v>2152</v>
      </c>
      <c r="G253" s="53">
        <v>17.933333000000001</v>
      </c>
    </row>
    <row r="254" spans="1:7">
      <c r="A254" s="50" t="s">
        <v>408</v>
      </c>
      <c r="B254" s="50" t="s">
        <v>16</v>
      </c>
      <c r="C254" s="50" t="s">
        <v>238</v>
      </c>
      <c r="D254" s="51">
        <v>48770</v>
      </c>
      <c r="E254" s="51">
        <v>564462</v>
      </c>
      <c r="F254" s="52">
        <v>76987.7</v>
      </c>
      <c r="G254" s="53">
        <v>13.639129000000001</v>
      </c>
    </row>
    <row r="255" spans="1:7">
      <c r="A255" s="50" t="s">
        <v>358</v>
      </c>
      <c r="B255" s="50" t="s">
        <v>16</v>
      </c>
      <c r="C255" s="50" t="s">
        <v>349</v>
      </c>
      <c r="D255" s="51">
        <v>157</v>
      </c>
      <c r="E255" s="51">
        <v>54734</v>
      </c>
      <c r="F255" s="52">
        <v>8698.7999999999993</v>
      </c>
      <c r="G255" s="53">
        <v>15.892863999999999</v>
      </c>
    </row>
    <row r="256" spans="1:7">
      <c r="A256" s="50" t="s">
        <v>409</v>
      </c>
      <c r="B256" s="50" t="s">
        <v>16</v>
      </c>
      <c r="C256" s="50" t="s">
        <v>243</v>
      </c>
      <c r="D256" s="51">
        <v>1447371</v>
      </c>
      <c r="E256" s="51">
        <v>21530203</v>
      </c>
      <c r="F256" s="52">
        <v>4042184.6</v>
      </c>
      <c r="G256" s="53">
        <v>18.774484000000001</v>
      </c>
    </row>
    <row r="257" spans="1:7">
      <c r="A257" s="50" t="s">
        <v>410</v>
      </c>
      <c r="B257" s="50" t="s">
        <v>16</v>
      </c>
      <c r="C257" s="50" t="s">
        <v>342</v>
      </c>
      <c r="D257" s="51">
        <v>10414</v>
      </c>
      <c r="E257" s="51">
        <v>512889</v>
      </c>
      <c r="F257" s="52">
        <v>58607.3</v>
      </c>
      <c r="G257" s="53">
        <v>11.426897</v>
      </c>
    </row>
    <row r="258" spans="1:7">
      <c r="A258" s="50" t="s">
        <v>411</v>
      </c>
      <c r="B258" s="50" t="s">
        <v>16</v>
      </c>
      <c r="C258" s="50" t="s">
        <v>342</v>
      </c>
      <c r="D258" s="51">
        <v>129642</v>
      </c>
      <c r="E258" s="51">
        <v>2486395</v>
      </c>
      <c r="F258" s="52">
        <v>353937.9</v>
      </c>
      <c r="G258" s="53">
        <v>14.234983</v>
      </c>
    </row>
    <row r="259" spans="1:7">
      <c r="A259" s="50" t="s">
        <v>412</v>
      </c>
      <c r="B259" s="50" t="s">
        <v>16</v>
      </c>
      <c r="C259" s="50" t="s">
        <v>238</v>
      </c>
      <c r="D259" s="51">
        <v>45483</v>
      </c>
      <c r="E259" s="51">
        <v>740931</v>
      </c>
      <c r="F259" s="52">
        <v>101435.4</v>
      </c>
      <c r="G259" s="53">
        <v>13.690263</v>
      </c>
    </row>
    <row r="260" spans="1:7">
      <c r="A260" s="50" t="s">
        <v>413</v>
      </c>
      <c r="B260" s="50" t="s">
        <v>16</v>
      </c>
      <c r="C260" s="50" t="s">
        <v>238</v>
      </c>
      <c r="D260" s="51">
        <v>2635291</v>
      </c>
      <c r="E260" s="51">
        <v>36462157</v>
      </c>
      <c r="F260" s="52">
        <v>7885748</v>
      </c>
      <c r="G260" s="53">
        <v>21.627212</v>
      </c>
    </row>
    <row r="261" spans="1:7">
      <c r="A261" s="50" t="s">
        <v>414</v>
      </c>
      <c r="B261" s="50" t="s">
        <v>16</v>
      </c>
      <c r="C261" s="50" t="s">
        <v>243</v>
      </c>
      <c r="D261" s="51">
        <v>620</v>
      </c>
      <c r="E261" s="51">
        <v>21013</v>
      </c>
      <c r="F261" s="52">
        <v>4764</v>
      </c>
      <c r="G261" s="53">
        <v>22.671679000000001</v>
      </c>
    </row>
    <row r="262" spans="1:7">
      <c r="A262" s="50" t="s">
        <v>415</v>
      </c>
      <c r="B262" s="50" t="s">
        <v>16</v>
      </c>
      <c r="C262" s="50" t="s">
        <v>241</v>
      </c>
      <c r="D262" s="51">
        <v>7614</v>
      </c>
      <c r="E262" s="51">
        <v>140802</v>
      </c>
      <c r="F262" s="52">
        <v>24033</v>
      </c>
      <c r="G262" s="53">
        <v>17.068650000000002</v>
      </c>
    </row>
    <row r="263" spans="1:7">
      <c r="A263" s="50" t="s">
        <v>416</v>
      </c>
      <c r="B263" s="50" t="s">
        <v>16</v>
      </c>
      <c r="C263" s="50" t="s">
        <v>243</v>
      </c>
      <c r="D263" s="51">
        <v>136</v>
      </c>
      <c r="E263" s="51">
        <v>84098</v>
      </c>
      <c r="F263" s="52">
        <v>13603</v>
      </c>
      <c r="G263" s="53">
        <v>16.175177000000001</v>
      </c>
    </row>
    <row r="264" spans="1:7">
      <c r="A264" s="50" t="s">
        <v>417</v>
      </c>
      <c r="B264" s="50" t="s">
        <v>16</v>
      </c>
      <c r="C264" s="50" t="s">
        <v>243</v>
      </c>
      <c r="D264" s="51">
        <v>108</v>
      </c>
      <c r="E264" s="51">
        <v>15130</v>
      </c>
      <c r="F264" s="52">
        <v>2411</v>
      </c>
      <c r="G264" s="53">
        <v>15.935228</v>
      </c>
    </row>
    <row r="265" spans="1:7">
      <c r="A265" s="50" t="s">
        <v>418</v>
      </c>
      <c r="B265" s="50" t="s">
        <v>16</v>
      </c>
      <c r="C265" s="50" t="s">
        <v>349</v>
      </c>
      <c r="D265" s="51">
        <v>41</v>
      </c>
      <c r="E265" s="51">
        <v>372</v>
      </c>
      <c r="F265" s="52">
        <v>75.2</v>
      </c>
      <c r="G265" s="53">
        <v>20.215053999999999</v>
      </c>
    </row>
    <row r="266" spans="1:7">
      <c r="A266" s="50" t="s">
        <v>2225</v>
      </c>
      <c r="B266" s="50" t="s">
        <v>16</v>
      </c>
      <c r="C266" s="50" t="s">
        <v>243</v>
      </c>
      <c r="D266" s="51">
        <v>1379</v>
      </c>
      <c r="E266" s="51">
        <v>77500</v>
      </c>
      <c r="F266" s="52">
        <v>11043</v>
      </c>
      <c r="G266" s="53">
        <v>14.249032</v>
      </c>
    </row>
    <row r="267" spans="1:7">
      <c r="A267" s="50" t="s">
        <v>419</v>
      </c>
      <c r="B267" s="50" t="s">
        <v>16</v>
      </c>
      <c r="C267" s="50" t="s">
        <v>342</v>
      </c>
      <c r="D267" s="51">
        <v>633683</v>
      </c>
      <c r="E267" s="51">
        <v>10166238</v>
      </c>
      <c r="F267" s="52">
        <v>1391222.1</v>
      </c>
      <c r="G267" s="53">
        <v>13.684729000000001</v>
      </c>
    </row>
    <row r="268" spans="1:7">
      <c r="A268" s="50" t="s">
        <v>420</v>
      </c>
      <c r="B268" s="50" t="s">
        <v>16</v>
      </c>
      <c r="C268" s="50" t="s">
        <v>238</v>
      </c>
      <c r="D268" s="51">
        <v>1452138</v>
      </c>
      <c r="E268" s="51">
        <v>14405807</v>
      </c>
      <c r="F268" s="52">
        <v>3428671.1</v>
      </c>
      <c r="G268" s="53">
        <v>23.800618</v>
      </c>
    </row>
    <row r="269" spans="1:7">
      <c r="A269" s="50" t="s">
        <v>363</v>
      </c>
      <c r="B269" s="50" t="s">
        <v>16</v>
      </c>
      <c r="C269" s="50" t="s">
        <v>349</v>
      </c>
      <c r="D269" s="51">
        <v>150145</v>
      </c>
      <c r="E269" s="51">
        <v>1391256</v>
      </c>
      <c r="F269" s="52">
        <v>229498</v>
      </c>
      <c r="G269" s="53">
        <v>16.495742</v>
      </c>
    </row>
    <row r="270" spans="1:7">
      <c r="A270" s="50" t="s">
        <v>421</v>
      </c>
      <c r="B270" s="50" t="s">
        <v>16</v>
      </c>
      <c r="C270" s="50" t="s">
        <v>238</v>
      </c>
      <c r="D270" s="51">
        <v>4120399</v>
      </c>
      <c r="E270" s="51">
        <v>62259607</v>
      </c>
      <c r="F270" s="52">
        <v>9220750</v>
      </c>
      <c r="G270" s="53">
        <v>14.810164</v>
      </c>
    </row>
    <row r="271" spans="1:7">
      <c r="A271" s="50" t="s">
        <v>364</v>
      </c>
      <c r="B271" s="50" t="s">
        <v>16</v>
      </c>
      <c r="C271" s="50" t="s">
        <v>349</v>
      </c>
      <c r="D271" s="51">
        <v>12784</v>
      </c>
      <c r="E271" s="51">
        <v>109032</v>
      </c>
      <c r="F271" s="52">
        <v>22052.1</v>
      </c>
      <c r="G271" s="53">
        <v>20.225346999999999</v>
      </c>
    </row>
    <row r="272" spans="1:7">
      <c r="A272" s="50" t="s">
        <v>367</v>
      </c>
      <c r="B272" s="50" t="s">
        <v>16</v>
      </c>
      <c r="C272" s="50" t="s">
        <v>349</v>
      </c>
      <c r="D272" s="51">
        <v>2993</v>
      </c>
      <c r="E272" s="51">
        <v>10607</v>
      </c>
      <c r="F272" s="52">
        <v>2268.8000000000002</v>
      </c>
      <c r="G272" s="53">
        <v>21.389648000000001</v>
      </c>
    </row>
    <row r="273" spans="1:7">
      <c r="A273" s="50" t="s">
        <v>368</v>
      </c>
      <c r="B273" s="50" t="s">
        <v>16</v>
      </c>
      <c r="C273" s="50" t="s">
        <v>349</v>
      </c>
      <c r="D273" s="51">
        <v>43317</v>
      </c>
      <c r="E273" s="51">
        <v>441057</v>
      </c>
      <c r="F273" s="52">
        <v>70624.100000000006</v>
      </c>
      <c r="G273" s="53">
        <v>16.012466</v>
      </c>
    </row>
    <row r="274" spans="1:7">
      <c r="A274" s="50" t="s">
        <v>369</v>
      </c>
      <c r="B274" s="50" t="s">
        <v>16</v>
      </c>
      <c r="C274" s="50" t="s">
        <v>349</v>
      </c>
      <c r="D274" s="51">
        <v>17594</v>
      </c>
      <c r="E274" s="51">
        <v>134130</v>
      </c>
      <c r="F274" s="52">
        <v>28601.1</v>
      </c>
      <c r="G274" s="53">
        <v>21.323418</v>
      </c>
    </row>
    <row r="275" spans="1:7">
      <c r="A275" s="50" t="s">
        <v>370</v>
      </c>
      <c r="B275" s="50" t="s">
        <v>16</v>
      </c>
      <c r="C275" s="50" t="s">
        <v>349</v>
      </c>
      <c r="D275" s="51">
        <v>84597</v>
      </c>
      <c r="E275" s="51">
        <v>650545</v>
      </c>
      <c r="F275" s="52">
        <v>151554</v>
      </c>
      <c r="G275" s="53">
        <v>23.296467</v>
      </c>
    </row>
    <row r="276" spans="1:7">
      <c r="A276" s="50" t="s">
        <v>422</v>
      </c>
      <c r="B276" s="50" t="s">
        <v>16</v>
      </c>
      <c r="C276" s="50" t="s">
        <v>241</v>
      </c>
      <c r="D276" s="51">
        <v>4282</v>
      </c>
      <c r="E276" s="51">
        <v>90524</v>
      </c>
      <c r="F276" s="52">
        <v>8507.9</v>
      </c>
      <c r="G276" s="53">
        <v>9.3985021</v>
      </c>
    </row>
    <row r="277" spans="1:7">
      <c r="A277" s="50" t="s">
        <v>371</v>
      </c>
      <c r="B277" s="50" t="s">
        <v>16</v>
      </c>
      <c r="C277" s="50" t="s">
        <v>349</v>
      </c>
      <c r="D277" s="51">
        <v>82</v>
      </c>
      <c r="E277" s="51">
        <v>40826</v>
      </c>
      <c r="F277" s="52">
        <v>6473.2</v>
      </c>
      <c r="G277" s="53">
        <v>15.855582</v>
      </c>
    </row>
    <row r="278" spans="1:7">
      <c r="A278" s="50" t="s">
        <v>2226</v>
      </c>
      <c r="B278" s="50" t="s">
        <v>16</v>
      </c>
      <c r="C278" s="50" t="s">
        <v>342</v>
      </c>
      <c r="D278" s="51">
        <v>7256</v>
      </c>
      <c r="E278" s="51">
        <v>107666</v>
      </c>
      <c r="F278" s="52">
        <v>9881.5</v>
      </c>
      <c r="G278" s="53">
        <v>9.1779206000000002</v>
      </c>
    </row>
    <row r="279" spans="1:7">
      <c r="A279" s="50" t="s">
        <v>423</v>
      </c>
      <c r="B279" s="50" t="s">
        <v>16</v>
      </c>
      <c r="C279" s="50" t="s">
        <v>342</v>
      </c>
      <c r="D279" s="51">
        <v>14079</v>
      </c>
      <c r="E279" s="51">
        <v>156715</v>
      </c>
      <c r="F279" s="52">
        <v>25430.5</v>
      </c>
      <c r="G279" s="53">
        <v>16.227228</v>
      </c>
    </row>
    <row r="280" spans="1:7">
      <c r="A280" s="50" t="s">
        <v>2227</v>
      </c>
      <c r="B280" s="50" t="s">
        <v>16</v>
      </c>
      <c r="C280" s="50" t="s">
        <v>342</v>
      </c>
      <c r="D280" s="51">
        <v>33</v>
      </c>
      <c r="E280" s="51">
        <v>25496</v>
      </c>
      <c r="F280" s="52">
        <v>2107.4</v>
      </c>
      <c r="G280" s="53">
        <v>8.2656103000000005</v>
      </c>
    </row>
    <row r="281" spans="1:7">
      <c r="A281" s="50" t="s">
        <v>424</v>
      </c>
      <c r="B281" s="50" t="s">
        <v>16</v>
      </c>
      <c r="C281" s="50" t="s">
        <v>342</v>
      </c>
      <c r="D281" s="51">
        <v>103264</v>
      </c>
      <c r="E281" s="51">
        <v>2045819</v>
      </c>
      <c r="F281" s="52">
        <v>285053</v>
      </c>
      <c r="G281" s="53">
        <v>13.933441999999999</v>
      </c>
    </row>
    <row r="282" spans="1:7">
      <c r="A282" s="50" t="s">
        <v>425</v>
      </c>
      <c r="B282" s="50" t="s">
        <v>16</v>
      </c>
      <c r="C282" s="50" t="s">
        <v>241</v>
      </c>
      <c r="D282" s="51">
        <v>44</v>
      </c>
      <c r="E282" s="51">
        <v>8449</v>
      </c>
      <c r="F282" s="52">
        <v>850.9</v>
      </c>
      <c r="G282" s="53">
        <v>10.071014</v>
      </c>
    </row>
    <row r="283" spans="1:7">
      <c r="A283" s="50" t="s">
        <v>376</v>
      </c>
      <c r="B283" s="50" t="s">
        <v>16</v>
      </c>
      <c r="C283" s="50" t="s">
        <v>349</v>
      </c>
      <c r="D283" s="51">
        <v>70625</v>
      </c>
      <c r="E283" s="51">
        <v>455581</v>
      </c>
      <c r="F283" s="52">
        <v>76771.8</v>
      </c>
      <c r="G283" s="53">
        <v>16.851405</v>
      </c>
    </row>
    <row r="284" spans="1:7">
      <c r="A284" s="50" t="s">
        <v>377</v>
      </c>
      <c r="B284" s="50" t="s">
        <v>16</v>
      </c>
      <c r="C284" s="50" t="s">
        <v>310</v>
      </c>
      <c r="D284" s="51">
        <v>95</v>
      </c>
      <c r="E284" s="51">
        <v>3487598</v>
      </c>
      <c r="F284" s="52">
        <v>89919.5</v>
      </c>
      <c r="G284" s="53">
        <v>2.5782645</v>
      </c>
    </row>
    <row r="285" spans="1:7">
      <c r="A285" s="50" t="s">
        <v>2228</v>
      </c>
      <c r="B285" s="50" t="s">
        <v>19</v>
      </c>
      <c r="C285" s="50" t="s">
        <v>238</v>
      </c>
      <c r="D285" s="51">
        <v>97890</v>
      </c>
      <c r="E285" s="51">
        <v>1954358</v>
      </c>
      <c r="F285" s="52">
        <v>239496</v>
      </c>
      <c r="G285" s="53">
        <v>12.254459000000001</v>
      </c>
    </row>
    <row r="286" spans="1:7">
      <c r="A286" s="50" t="s">
        <v>426</v>
      </c>
      <c r="B286" s="50" t="s">
        <v>19</v>
      </c>
      <c r="C286" s="50" t="s">
        <v>243</v>
      </c>
      <c r="D286" s="51">
        <v>3093</v>
      </c>
      <c r="E286" s="51">
        <v>68303</v>
      </c>
      <c r="F286" s="52">
        <v>7976</v>
      </c>
      <c r="G286" s="53">
        <v>11.677379</v>
      </c>
    </row>
    <row r="287" spans="1:7">
      <c r="A287" s="50" t="s">
        <v>2229</v>
      </c>
      <c r="B287" s="50" t="s">
        <v>19</v>
      </c>
      <c r="C287" s="50" t="s">
        <v>243</v>
      </c>
      <c r="D287" s="51">
        <v>2187</v>
      </c>
      <c r="E287" s="51">
        <v>32054</v>
      </c>
      <c r="F287" s="52">
        <v>3963.4</v>
      </c>
      <c r="G287" s="53">
        <v>12.364758999999999</v>
      </c>
    </row>
    <row r="288" spans="1:7">
      <c r="A288" s="50" t="s">
        <v>2230</v>
      </c>
      <c r="B288" s="50" t="s">
        <v>19</v>
      </c>
      <c r="C288" s="50" t="s">
        <v>243</v>
      </c>
      <c r="D288" s="51">
        <v>996</v>
      </c>
      <c r="E288" s="51">
        <v>16640</v>
      </c>
      <c r="F288" s="52">
        <v>2483.1</v>
      </c>
      <c r="G288" s="53">
        <v>14.922476</v>
      </c>
    </row>
    <row r="289" spans="1:7">
      <c r="A289" s="50" t="s">
        <v>427</v>
      </c>
      <c r="B289" s="50" t="s">
        <v>19</v>
      </c>
      <c r="C289" s="50" t="s">
        <v>243</v>
      </c>
      <c r="D289" s="51">
        <v>235098</v>
      </c>
      <c r="E289" s="51">
        <v>4702325</v>
      </c>
      <c r="F289" s="52">
        <v>443616.3</v>
      </c>
      <c r="G289" s="53">
        <v>9.4339779000000004</v>
      </c>
    </row>
    <row r="290" spans="1:7">
      <c r="A290" s="50" t="s">
        <v>2231</v>
      </c>
      <c r="B290" s="50" t="s">
        <v>19</v>
      </c>
      <c r="C290" s="50" t="s">
        <v>243</v>
      </c>
      <c r="D290" s="51">
        <v>3464</v>
      </c>
      <c r="E290" s="51">
        <v>58283</v>
      </c>
      <c r="F290" s="52">
        <v>6622</v>
      </c>
      <c r="G290" s="53">
        <v>11.361803999999999</v>
      </c>
    </row>
    <row r="291" spans="1:7">
      <c r="A291" s="50" t="s">
        <v>428</v>
      </c>
      <c r="B291" s="50" t="s">
        <v>19</v>
      </c>
      <c r="C291" s="50" t="s">
        <v>243</v>
      </c>
      <c r="D291" s="51">
        <v>75656</v>
      </c>
      <c r="E291" s="51">
        <v>1483955</v>
      </c>
      <c r="F291" s="52">
        <v>135131.29999999999</v>
      </c>
      <c r="G291" s="53">
        <v>9.1061589000000005</v>
      </c>
    </row>
    <row r="292" spans="1:7">
      <c r="A292" s="50" t="s">
        <v>429</v>
      </c>
      <c r="B292" s="50" t="s">
        <v>19</v>
      </c>
      <c r="C292" s="50" t="s">
        <v>243</v>
      </c>
      <c r="D292" s="51">
        <v>6062</v>
      </c>
      <c r="E292" s="51">
        <v>256466</v>
      </c>
      <c r="F292" s="52">
        <v>19073.8</v>
      </c>
      <c r="G292" s="53">
        <v>7.4371651999999999</v>
      </c>
    </row>
    <row r="293" spans="1:7">
      <c r="A293" s="50" t="s">
        <v>430</v>
      </c>
      <c r="B293" s="50" t="s">
        <v>19</v>
      </c>
      <c r="C293" s="50" t="s">
        <v>243</v>
      </c>
      <c r="D293" s="51">
        <v>18814</v>
      </c>
      <c r="E293" s="51">
        <v>219805</v>
      </c>
      <c r="F293" s="52">
        <v>21283</v>
      </c>
      <c r="G293" s="53">
        <v>9.6826732999999994</v>
      </c>
    </row>
    <row r="294" spans="1:7">
      <c r="A294" s="50" t="s">
        <v>431</v>
      </c>
      <c r="B294" s="50" t="s">
        <v>19</v>
      </c>
      <c r="C294" s="50" t="s">
        <v>243</v>
      </c>
      <c r="D294" s="51">
        <v>6373</v>
      </c>
      <c r="E294" s="51">
        <v>131331</v>
      </c>
      <c r="F294" s="52">
        <v>14171</v>
      </c>
      <c r="G294" s="53">
        <v>10.790293</v>
      </c>
    </row>
    <row r="295" spans="1:7">
      <c r="A295" s="50" t="s">
        <v>432</v>
      </c>
      <c r="B295" s="50" t="s">
        <v>19</v>
      </c>
      <c r="C295" s="50" t="s">
        <v>243</v>
      </c>
      <c r="D295" s="51">
        <v>4398</v>
      </c>
      <c r="E295" s="51">
        <v>70117</v>
      </c>
      <c r="F295" s="52">
        <v>6688</v>
      </c>
      <c r="G295" s="53">
        <v>9.5383431000000005</v>
      </c>
    </row>
    <row r="296" spans="1:7">
      <c r="A296" s="50" t="s">
        <v>2232</v>
      </c>
      <c r="B296" s="50" t="s">
        <v>19</v>
      </c>
      <c r="C296" s="50" t="s">
        <v>243</v>
      </c>
      <c r="D296" s="51">
        <v>1168</v>
      </c>
      <c r="E296" s="51">
        <v>22438</v>
      </c>
      <c r="F296" s="52">
        <v>2708</v>
      </c>
      <c r="G296" s="53">
        <v>12.068811999999999</v>
      </c>
    </row>
    <row r="297" spans="1:7">
      <c r="A297" s="50" t="s">
        <v>2233</v>
      </c>
      <c r="B297" s="50" t="s">
        <v>19</v>
      </c>
      <c r="C297" s="50" t="s">
        <v>243</v>
      </c>
      <c r="D297" s="51">
        <v>898</v>
      </c>
      <c r="E297" s="51">
        <v>10891</v>
      </c>
      <c r="F297" s="52">
        <v>1179</v>
      </c>
      <c r="G297" s="53">
        <v>10.825452</v>
      </c>
    </row>
    <row r="298" spans="1:7">
      <c r="A298" s="50" t="s">
        <v>2234</v>
      </c>
      <c r="B298" s="50" t="s">
        <v>19</v>
      </c>
      <c r="C298" s="50" t="s">
        <v>243</v>
      </c>
      <c r="D298" s="51">
        <v>3774</v>
      </c>
      <c r="E298" s="51">
        <v>81503</v>
      </c>
      <c r="F298" s="52">
        <v>11380</v>
      </c>
      <c r="G298" s="53">
        <v>13.962676</v>
      </c>
    </row>
    <row r="299" spans="1:7">
      <c r="A299" s="50" t="s">
        <v>2235</v>
      </c>
      <c r="B299" s="50" t="s">
        <v>19</v>
      </c>
      <c r="C299" s="50" t="s">
        <v>243</v>
      </c>
      <c r="D299" s="51">
        <v>4291</v>
      </c>
      <c r="E299" s="51">
        <v>86875</v>
      </c>
      <c r="F299" s="52">
        <v>14879</v>
      </c>
      <c r="G299" s="53">
        <v>17.126906000000002</v>
      </c>
    </row>
    <row r="300" spans="1:7">
      <c r="A300" s="50" t="s">
        <v>2236</v>
      </c>
      <c r="B300" s="50" t="s">
        <v>19</v>
      </c>
      <c r="C300" s="50" t="s">
        <v>243</v>
      </c>
      <c r="D300" s="51">
        <v>1628</v>
      </c>
      <c r="E300" s="51">
        <v>23564</v>
      </c>
      <c r="F300" s="52">
        <v>3829.7</v>
      </c>
      <c r="G300" s="53">
        <v>16.252334000000001</v>
      </c>
    </row>
    <row r="301" spans="1:7">
      <c r="A301" s="50" t="s">
        <v>433</v>
      </c>
      <c r="B301" s="50" t="s">
        <v>19</v>
      </c>
      <c r="C301" s="50" t="s">
        <v>243</v>
      </c>
      <c r="D301" s="51">
        <v>41337</v>
      </c>
      <c r="E301" s="51">
        <v>791039</v>
      </c>
      <c r="F301" s="52">
        <v>67541.8</v>
      </c>
      <c r="G301" s="53">
        <v>8.5383654</v>
      </c>
    </row>
    <row r="302" spans="1:7">
      <c r="A302" s="50" t="s">
        <v>434</v>
      </c>
      <c r="B302" s="50" t="s">
        <v>19</v>
      </c>
      <c r="C302" s="50" t="s">
        <v>243</v>
      </c>
      <c r="D302" s="51">
        <v>37444</v>
      </c>
      <c r="E302" s="51">
        <v>702638</v>
      </c>
      <c r="F302" s="52">
        <v>67756</v>
      </c>
      <c r="G302" s="53">
        <v>9.6430878999999994</v>
      </c>
    </row>
    <row r="303" spans="1:7">
      <c r="A303" s="50" t="s">
        <v>2237</v>
      </c>
      <c r="B303" s="50" t="s">
        <v>19</v>
      </c>
      <c r="C303" s="50" t="s">
        <v>243</v>
      </c>
      <c r="D303" s="51">
        <v>928</v>
      </c>
      <c r="E303" s="51">
        <v>10385</v>
      </c>
      <c r="F303" s="52">
        <v>1626</v>
      </c>
      <c r="G303" s="53">
        <v>15.657197999999999</v>
      </c>
    </row>
    <row r="304" spans="1:7">
      <c r="A304" s="50" t="s">
        <v>2238</v>
      </c>
      <c r="B304" s="50" t="s">
        <v>19</v>
      </c>
      <c r="C304" s="50" t="s">
        <v>243</v>
      </c>
      <c r="D304" s="51">
        <v>5325</v>
      </c>
      <c r="E304" s="51">
        <v>50215</v>
      </c>
      <c r="F304" s="52">
        <v>8035</v>
      </c>
      <c r="G304" s="53">
        <v>16.001194999999999</v>
      </c>
    </row>
    <row r="305" spans="1:7">
      <c r="A305" s="50" t="s">
        <v>2239</v>
      </c>
      <c r="B305" s="50" t="s">
        <v>19</v>
      </c>
      <c r="C305" s="50" t="s">
        <v>243</v>
      </c>
      <c r="D305" s="51">
        <v>1321</v>
      </c>
      <c r="E305" s="51">
        <v>23854</v>
      </c>
      <c r="F305" s="52">
        <v>2825</v>
      </c>
      <c r="G305" s="53">
        <v>11.842878000000001</v>
      </c>
    </row>
    <row r="306" spans="1:7">
      <c r="A306" s="50" t="s">
        <v>2240</v>
      </c>
      <c r="B306" s="50" t="s">
        <v>19</v>
      </c>
      <c r="C306" s="50" t="s">
        <v>243</v>
      </c>
      <c r="D306" s="51">
        <v>1650</v>
      </c>
      <c r="E306" s="51">
        <v>28277</v>
      </c>
      <c r="F306" s="52">
        <v>3032</v>
      </c>
      <c r="G306" s="53">
        <v>10.722495</v>
      </c>
    </row>
    <row r="307" spans="1:7">
      <c r="A307" s="50" t="s">
        <v>435</v>
      </c>
      <c r="B307" s="50" t="s">
        <v>19</v>
      </c>
      <c r="C307" s="50" t="s">
        <v>241</v>
      </c>
      <c r="D307" s="51">
        <v>33850</v>
      </c>
      <c r="E307" s="51">
        <v>524692</v>
      </c>
      <c r="F307" s="52">
        <v>64565.5</v>
      </c>
      <c r="G307" s="53">
        <v>12.30541</v>
      </c>
    </row>
    <row r="308" spans="1:7">
      <c r="A308" s="50" t="s">
        <v>2241</v>
      </c>
      <c r="B308" s="50" t="s">
        <v>19</v>
      </c>
      <c r="C308" s="50" t="s">
        <v>241</v>
      </c>
      <c r="D308" s="51">
        <v>1</v>
      </c>
      <c r="E308" s="51">
        <v>42488</v>
      </c>
      <c r="F308" s="52">
        <v>4316.6000000000004</v>
      </c>
      <c r="G308" s="53">
        <v>10.159573999999999</v>
      </c>
    </row>
    <row r="309" spans="1:7">
      <c r="A309" s="50" t="s">
        <v>436</v>
      </c>
      <c r="B309" s="50" t="s">
        <v>19</v>
      </c>
      <c r="C309" s="50" t="s">
        <v>241</v>
      </c>
      <c r="D309" s="51">
        <v>15091</v>
      </c>
      <c r="E309" s="51">
        <v>834086</v>
      </c>
      <c r="F309" s="52">
        <v>72943.399999999994</v>
      </c>
      <c r="G309" s="53">
        <v>8.7453091999999994</v>
      </c>
    </row>
    <row r="310" spans="1:7">
      <c r="A310" s="50" t="s">
        <v>437</v>
      </c>
      <c r="B310" s="50" t="s">
        <v>19</v>
      </c>
      <c r="C310" s="50" t="s">
        <v>241</v>
      </c>
      <c r="D310" s="51">
        <v>17812</v>
      </c>
      <c r="E310" s="51">
        <v>244721</v>
      </c>
      <c r="F310" s="52">
        <v>31470</v>
      </c>
      <c r="G310" s="53">
        <v>12.859541999999999</v>
      </c>
    </row>
    <row r="311" spans="1:7">
      <c r="A311" s="50" t="s">
        <v>357</v>
      </c>
      <c r="B311" s="50" t="s">
        <v>19</v>
      </c>
      <c r="C311" s="50" t="s">
        <v>349</v>
      </c>
      <c r="D311" s="51">
        <v>703</v>
      </c>
      <c r="E311" s="51">
        <v>6545</v>
      </c>
      <c r="F311" s="52">
        <v>535</v>
      </c>
      <c r="G311" s="53">
        <v>8.1741788</v>
      </c>
    </row>
    <row r="312" spans="1:7">
      <c r="A312" s="50" t="s">
        <v>438</v>
      </c>
      <c r="B312" s="50" t="s">
        <v>19</v>
      </c>
      <c r="C312" s="50" t="s">
        <v>241</v>
      </c>
      <c r="D312" s="51">
        <v>11062</v>
      </c>
      <c r="E312" s="51">
        <v>124395</v>
      </c>
      <c r="F312" s="52">
        <v>19482</v>
      </c>
      <c r="G312" s="53">
        <v>15.661401</v>
      </c>
    </row>
    <row r="313" spans="1:7">
      <c r="A313" s="50" t="s">
        <v>439</v>
      </c>
      <c r="B313" s="50" t="s">
        <v>19</v>
      </c>
      <c r="C313" s="50" t="s">
        <v>241</v>
      </c>
      <c r="D313" s="51">
        <v>1023</v>
      </c>
      <c r="E313" s="51">
        <v>127893</v>
      </c>
      <c r="F313" s="52">
        <v>14939</v>
      </c>
      <c r="G313" s="53">
        <v>11.680858000000001</v>
      </c>
    </row>
    <row r="314" spans="1:7">
      <c r="A314" s="50" t="s">
        <v>440</v>
      </c>
      <c r="B314" s="50" t="s">
        <v>19</v>
      </c>
      <c r="C314" s="50" t="s">
        <v>241</v>
      </c>
      <c r="D314" s="51">
        <v>8477</v>
      </c>
      <c r="E314" s="51">
        <v>355015</v>
      </c>
      <c r="F314" s="52">
        <v>40169.199999999997</v>
      </c>
      <c r="G314" s="53">
        <v>11.31479</v>
      </c>
    </row>
    <row r="315" spans="1:7">
      <c r="A315" s="50" t="s">
        <v>441</v>
      </c>
      <c r="B315" s="50" t="s">
        <v>19</v>
      </c>
      <c r="C315" s="50" t="s">
        <v>241</v>
      </c>
      <c r="D315" s="51">
        <v>57934</v>
      </c>
      <c r="E315" s="51">
        <v>1218050</v>
      </c>
      <c r="F315" s="52">
        <v>132242.79999999999</v>
      </c>
      <c r="G315" s="53">
        <v>10.856927000000001</v>
      </c>
    </row>
    <row r="316" spans="1:7">
      <c r="A316" s="50" t="s">
        <v>442</v>
      </c>
      <c r="B316" s="50" t="s">
        <v>19</v>
      </c>
      <c r="C316" s="50" t="s">
        <v>241</v>
      </c>
      <c r="D316" s="51">
        <v>161814</v>
      </c>
      <c r="E316" s="51">
        <v>2401189</v>
      </c>
      <c r="F316" s="52">
        <v>297122</v>
      </c>
      <c r="G316" s="53">
        <v>12.373953</v>
      </c>
    </row>
    <row r="317" spans="1:7">
      <c r="A317" s="50" t="s">
        <v>443</v>
      </c>
      <c r="B317" s="50" t="s">
        <v>19</v>
      </c>
      <c r="C317" s="50" t="s">
        <v>241</v>
      </c>
      <c r="D317" s="51">
        <v>6558</v>
      </c>
      <c r="E317" s="51">
        <v>215279</v>
      </c>
      <c r="F317" s="52">
        <v>24562.1</v>
      </c>
      <c r="G317" s="53">
        <v>11.409427000000001</v>
      </c>
    </row>
    <row r="318" spans="1:7">
      <c r="A318" s="50" t="s">
        <v>444</v>
      </c>
      <c r="B318" s="50" t="s">
        <v>19</v>
      </c>
      <c r="C318" s="50" t="s">
        <v>241</v>
      </c>
      <c r="D318" s="51">
        <v>43962</v>
      </c>
      <c r="E318" s="51">
        <v>965837</v>
      </c>
      <c r="F318" s="52">
        <v>106971</v>
      </c>
      <c r="G318" s="53">
        <v>11.075471</v>
      </c>
    </row>
    <row r="319" spans="1:7">
      <c r="A319" s="50" t="s">
        <v>358</v>
      </c>
      <c r="B319" s="50" t="s">
        <v>19</v>
      </c>
      <c r="C319" s="50" t="s">
        <v>349</v>
      </c>
      <c r="D319" s="51">
        <v>16</v>
      </c>
      <c r="E319" s="51">
        <v>6485</v>
      </c>
      <c r="F319" s="52">
        <v>460.6</v>
      </c>
      <c r="G319" s="53">
        <v>7.1025442999999999</v>
      </c>
    </row>
    <row r="320" spans="1:7">
      <c r="A320" s="50" t="s">
        <v>445</v>
      </c>
      <c r="B320" s="50" t="s">
        <v>19</v>
      </c>
      <c r="C320" s="50" t="s">
        <v>241</v>
      </c>
      <c r="D320" s="51">
        <v>2266</v>
      </c>
      <c r="E320" s="51">
        <v>511707</v>
      </c>
      <c r="F320" s="52">
        <v>34823.199999999997</v>
      </c>
      <c r="G320" s="53">
        <v>6.8053007000000001</v>
      </c>
    </row>
    <row r="321" spans="1:7">
      <c r="A321" s="50" t="s">
        <v>446</v>
      </c>
      <c r="B321" s="50" t="s">
        <v>19</v>
      </c>
      <c r="C321" s="50" t="s">
        <v>241</v>
      </c>
      <c r="D321" s="51">
        <v>8668</v>
      </c>
      <c r="E321" s="51">
        <v>378844</v>
      </c>
      <c r="F321" s="52">
        <v>42997</v>
      </c>
      <c r="G321" s="53">
        <v>11.349525999999999</v>
      </c>
    </row>
    <row r="322" spans="1:7">
      <c r="A322" s="50" t="s">
        <v>447</v>
      </c>
      <c r="B322" s="50" t="s">
        <v>19</v>
      </c>
      <c r="C322" s="50" t="s">
        <v>241</v>
      </c>
      <c r="D322" s="51">
        <v>21070</v>
      </c>
      <c r="E322" s="51">
        <v>315208</v>
      </c>
      <c r="F322" s="52">
        <v>39575</v>
      </c>
      <c r="G322" s="53">
        <v>12.555202</v>
      </c>
    </row>
    <row r="323" spans="1:7">
      <c r="A323" s="50" t="s">
        <v>448</v>
      </c>
      <c r="B323" s="50" t="s">
        <v>19</v>
      </c>
      <c r="C323" s="50" t="s">
        <v>241</v>
      </c>
      <c r="D323" s="51">
        <v>54664</v>
      </c>
      <c r="E323" s="51">
        <v>868962</v>
      </c>
      <c r="F323" s="52">
        <v>114719.2</v>
      </c>
      <c r="G323" s="53">
        <v>13.201866000000001</v>
      </c>
    </row>
    <row r="324" spans="1:7">
      <c r="A324" s="50" t="s">
        <v>449</v>
      </c>
      <c r="B324" s="50" t="s">
        <v>19</v>
      </c>
      <c r="C324" s="50" t="s">
        <v>241</v>
      </c>
      <c r="D324" s="51">
        <v>43959</v>
      </c>
      <c r="E324" s="51">
        <v>1323824</v>
      </c>
      <c r="F324" s="52">
        <v>132119.5</v>
      </c>
      <c r="G324" s="53">
        <v>9.9801409000000003</v>
      </c>
    </row>
    <row r="325" spans="1:7">
      <c r="A325" s="50" t="s">
        <v>450</v>
      </c>
      <c r="B325" s="50" t="s">
        <v>19</v>
      </c>
      <c r="C325" s="50" t="s">
        <v>238</v>
      </c>
      <c r="D325" s="51">
        <v>1499395</v>
      </c>
      <c r="E325" s="51">
        <v>29156848</v>
      </c>
      <c r="F325" s="52">
        <v>2733195.7</v>
      </c>
      <c r="G325" s="53">
        <v>9.3741123999999996</v>
      </c>
    </row>
    <row r="326" spans="1:7">
      <c r="A326" s="50" t="s">
        <v>451</v>
      </c>
      <c r="B326" s="50" t="s">
        <v>19</v>
      </c>
      <c r="C326" s="50" t="s">
        <v>241</v>
      </c>
      <c r="D326" s="51">
        <v>24450</v>
      </c>
      <c r="E326" s="51">
        <v>424326</v>
      </c>
      <c r="F326" s="52">
        <v>55866</v>
      </c>
      <c r="G326" s="53">
        <v>13.165820999999999</v>
      </c>
    </row>
    <row r="327" spans="1:7">
      <c r="A327" s="50" t="s">
        <v>452</v>
      </c>
      <c r="B327" s="50" t="s">
        <v>19</v>
      </c>
      <c r="C327" s="50" t="s">
        <v>241</v>
      </c>
      <c r="D327" s="51">
        <v>12709</v>
      </c>
      <c r="E327" s="51">
        <v>221014</v>
      </c>
      <c r="F327" s="52">
        <v>34342</v>
      </c>
      <c r="G327" s="53">
        <v>15.538382</v>
      </c>
    </row>
    <row r="328" spans="1:7">
      <c r="A328" s="50" t="s">
        <v>453</v>
      </c>
      <c r="B328" s="50" t="s">
        <v>19</v>
      </c>
      <c r="C328" s="50" t="s">
        <v>241</v>
      </c>
      <c r="D328" s="51">
        <v>13813</v>
      </c>
      <c r="E328" s="51">
        <v>200760</v>
      </c>
      <c r="F328" s="52">
        <v>29355.5</v>
      </c>
      <c r="G328" s="53">
        <v>14.622185999999999</v>
      </c>
    </row>
    <row r="329" spans="1:7">
      <c r="A329" s="50" t="s">
        <v>454</v>
      </c>
      <c r="B329" s="50" t="s">
        <v>19</v>
      </c>
      <c r="C329" s="50" t="s">
        <v>241</v>
      </c>
      <c r="D329" s="51">
        <v>12754</v>
      </c>
      <c r="E329" s="51">
        <v>120790</v>
      </c>
      <c r="F329" s="52">
        <v>20218</v>
      </c>
      <c r="G329" s="53">
        <v>16.738140999999999</v>
      </c>
    </row>
    <row r="330" spans="1:7">
      <c r="A330" s="50" t="s">
        <v>363</v>
      </c>
      <c r="B330" s="50" t="s">
        <v>19</v>
      </c>
      <c r="C330" s="50" t="s">
        <v>349</v>
      </c>
      <c r="D330" s="51">
        <v>13896</v>
      </c>
      <c r="E330" s="51">
        <v>103912</v>
      </c>
      <c r="F330" s="52">
        <v>11308</v>
      </c>
      <c r="G330" s="53">
        <v>10.882285</v>
      </c>
    </row>
    <row r="331" spans="1:7">
      <c r="A331" s="50" t="s">
        <v>455</v>
      </c>
      <c r="B331" s="50" t="s">
        <v>19</v>
      </c>
      <c r="C331" s="50" t="s">
        <v>241</v>
      </c>
      <c r="D331" s="51">
        <v>10495</v>
      </c>
      <c r="E331" s="51">
        <v>200096</v>
      </c>
      <c r="F331" s="52">
        <v>29215</v>
      </c>
      <c r="G331" s="53">
        <v>14.600491999999999</v>
      </c>
    </row>
    <row r="332" spans="1:7">
      <c r="A332" s="50" t="s">
        <v>456</v>
      </c>
      <c r="B332" s="50" t="s">
        <v>19</v>
      </c>
      <c r="C332" s="50" t="s">
        <v>241</v>
      </c>
      <c r="D332" s="51">
        <v>7</v>
      </c>
      <c r="E332" s="51">
        <v>106</v>
      </c>
      <c r="F332" s="52">
        <v>21.7</v>
      </c>
      <c r="G332" s="53">
        <v>20.471698</v>
      </c>
    </row>
    <row r="333" spans="1:7">
      <c r="A333" s="50" t="s">
        <v>364</v>
      </c>
      <c r="B333" s="50" t="s">
        <v>19</v>
      </c>
      <c r="C333" s="50" t="s">
        <v>349</v>
      </c>
      <c r="D333" s="51">
        <v>747</v>
      </c>
      <c r="E333" s="51">
        <v>6855</v>
      </c>
      <c r="F333" s="52">
        <v>666.6</v>
      </c>
      <c r="G333" s="53">
        <v>9.7242888000000001</v>
      </c>
    </row>
    <row r="334" spans="1:7">
      <c r="A334" s="50" t="s">
        <v>366</v>
      </c>
      <c r="B334" s="50" t="s">
        <v>19</v>
      </c>
      <c r="C334" s="50" t="s">
        <v>349</v>
      </c>
      <c r="D334" s="51">
        <v>3</v>
      </c>
      <c r="E334" s="51">
        <v>583</v>
      </c>
      <c r="F334" s="52">
        <v>20.2</v>
      </c>
      <c r="G334" s="53">
        <v>3.4648370000000002</v>
      </c>
    </row>
    <row r="335" spans="1:7">
      <c r="A335" s="50" t="s">
        <v>367</v>
      </c>
      <c r="B335" s="50" t="s">
        <v>19</v>
      </c>
      <c r="C335" s="50" t="s">
        <v>349</v>
      </c>
      <c r="D335" s="51">
        <v>622</v>
      </c>
      <c r="E335" s="51">
        <v>2075</v>
      </c>
      <c r="F335" s="52">
        <v>195.5</v>
      </c>
      <c r="G335" s="53">
        <v>9.4216867000000004</v>
      </c>
    </row>
    <row r="336" spans="1:7">
      <c r="A336" s="50" t="s">
        <v>368</v>
      </c>
      <c r="B336" s="50" t="s">
        <v>19</v>
      </c>
      <c r="C336" s="50" t="s">
        <v>349</v>
      </c>
      <c r="D336" s="51">
        <v>1140</v>
      </c>
      <c r="E336" s="51">
        <v>8466</v>
      </c>
      <c r="F336" s="52">
        <v>650</v>
      </c>
      <c r="G336" s="53">
        <v>7.6777699000000004</v>
      </c>
    </row>
    <row r="337" spans="1:7">
      <c r="A337" s="50" t="s">
        <v>369</v>
      </c>
      <c r="B337" s="50" t="s">
        <v>19</v>
      </c>
      <c r="C337" s="50" t="s">
        <v>349</v>
      </c>
      <c r="D337" s="51">
        <v>32</v>
      </c>
      <c r="E337" s="51">
        <v>160</v>
      </c>
      <c r="F337" s="52">
        <v>14.1</v>
      </c>
      <c r="G337" s="53">
        <v>8.8125</v>
      </c>
    </row>
    <row r="338" spans="1:7">
      <c r="A338" s="50" t="s">
        <v>370</v>
      </c>
      <c r="B338" s="50" t="s">
        <v>19</v>
      </c>
      <c r="C338" s="50" t="s">
        <v>349</v>
      </c>
      <c r="D338" s="51">
        <v>4155</v>
      </c>
      <c r="E338" s="51">
        <v>27450</v>
      </c>
      <c r="F338" s="52">
        <v>3836</v>
      </c>
      <c r="G338" s="53">
        <v>13.974499</v>
      </c>
    </row>
    <row r="339" spans="1:7">
      <c r="A339" s="50" t="s">
        <v>371</v>
      </c>
      <c r="B339" s="50" t="s">
        <v>19</v>
      </c>
      <c r="C339" s="50" t="s">
        <v>349</v>
      </c>
      <c r="D339" s="51">
        <v>13</v>
      </c>
      <c r="E339" s="51">
        <v>1736</v>
      </c>
      <c r="F339" s="52">
        <v>88</v>
      </c>
      <c r="G339" s="53">
        <v>5.0691243999999998</v>
      </c>
    </row>
    <row r="340" spans="1:7">
      <c r="A340" s="50" t="s">
        <v>457</v>
      </c>
      <c r="B340" s="50" t="s">
        <v>19</v>
      </c>
      <c r="C340" s="50" t="s">
        <v>243</v>
      </c>
      <c r="D340" s="51">
        <v>10710</v>
      </c>
      <c r="E340" s="51">
        <v>132587</v>
      </c>
      <c r="F340" s="52">
        <v>17791</v>
      </c>
      <c r="G340" s="53">
        <v>13.418359000000001</v>
      </c>
    </row>
    <row r="341" spans="1:7">
      <c r="A341" s="50" t="s">
        <v>2242</v>
      </c>
      <c r="B341" s="50" t="s">
        <v>19</v>
      </c>
      <c r="C341" s="50" t="s">
        <v>243</v>
      </c>
      <c r="D341" s="51">
        <v>223</v>
      </c>
      <c r="E341" s="51">
        <v>2695</v>
      </c>
      <c r="F341" s="52">
        <v>354</v>
      </c>
      <c r="G341" s="53">
        <v>13.135436</v>
      </c>
    </row>
    <row r="342" spans="1:7">
      <c r="A342" s="50" t="s">
        <v>458</v>
      </c>
      <c r="B342" s="50" t="s">
        <v>19</v>
      </c>
      <c r="C342" s="50" t="s">
        <v>243</v>
      </c>
      <c r="D342" s="51">
        <v>2416</v>
      </c>
      <c r="E342" s="51">
        <v>1597</v>
      </c>
      <c r="F342" s="52">
        <v>271</v>
      </c>
      <c r="G342" s="53">
        <v>16.969317</v>
      </c>
    </row>
    <row r="343" spans="1:7">
      <c r="A343" s="50" t="s">
        <v>2243</v>
      </c>
      <c r="B343" s="50" t="s">
        <v>19</v>
      </c>
      <c r="C343" s="50" t="s">
        <v>243</v>
      </c>
      <c r="D343" s="51">
        <v>250</v>
      </c>
      <c r="E343" s="51">
        <v>1998</v>
      </c>
      <c r="F343" s="52">
        <v>427</v>
      </c>
      <c r="G343" s="53">
        <v>21.371371</v>
      </c>
    </row>
    <row r="344" spans="1:7">
      <c r="A344" s="50" t="s">
        <v>2244</v>
      </c>
      <c r="B344" s="50" t="s">
        <v>19</v>
      </c>
      <c r="C344" s="50" t="s">
        <v>243</v>
      </c>
      <c r="D344" s="51">
        <v>584</v>
      </c>
      <c r="E344" s="51">
        <v>8061</v>
      </c>
      <c r="F344" s="52">
        <v>990</v>
      </c>
      <c r="G344" s="53">
        <v>12.281355</v>
      </c>
    </row>
    <row r="345" spans="1:7">
      <c r="A345" s="50" t="s">
        <v>2245</v>
      </c>
      <c r="B345" s="50" t="s">
        <v>19</v>
      </c>
      <c r="C345" s="50" t="s">
        <v>243</v>
      </c>
      <c r="D345" s="51">
        <v>581</v>
      </c>
      <c r="E345" s="51">
        <v>8021</v>
      </c>
      <c r="F345" s="52">
        <v>1306.5999999999999</v>
      </c>
      <c r="G345" s="53">
        <v>16.289739000000001</v>
      </c>
    </row>
    <row r="346" spans="1:7">
      <c r="A346" s="50" t="s">
        <v>2246</v>
      </c>
      <c r="B346" s="50" t="s">
        <v>19</v>
      </c>
      <c r="C346" s="50" t="s">
        <v>243</v>
      </c>
      <c r="D346" s="51">
        <v>1145</v>
      </c>
      <c r="E346" s="51">
        <v>10357</v>
      </c>
      <c r="F346" s="52">
        <v>1314</v>
      </c>
      <c r="G346" s="53">
        <v>12.687072000000001</v>
      </c>
    </row>
    <row r="347" spans="1:7">
      <c r="A347" s="50" t="s">
        <v>2247</v>
      </c>
      <c r="B347" s="50" t="s">
        <v>19</v>
      </c>
      <c r="C347" s="50" t="s">
        <v>241</v>
      </c>
      <c r="D347" s="51">
        <v>32</v>
      </c>
      <c r="E347" s="51">
        <v>140</v>
      </c>
      <c r="F347" s="52">
        <v>29.5</v>
      </c>
      <c r="G347" s="53">
        <v>21.071428999999998</v>
      </c>
    </row>
    <row r="348" spans="1:7">
      <c r="A348" s="50" t="s">
        <v>459</v>
      </c>
      <c r="B348" s="50" t="s">
        <v>19</v>
      </c>
      <c r="C348" s="50" t="s">
        <v>241</v>
      </c>
      <c r="D348" s="51">
        <v>93527</v>
      </c>
      <c r="E348" s="51">
        <v>2739378</v>
      </c>
      <c r="F348" s="52">
        <v>284455</v>
      </c>
      <c r="G348" s="53">
        <v>10.383927</v>
      </c>
    </row>
    <row r="349" spans="1:7">
      <c r="A349" s="50" t="s">
        <v>376</v>
      </c>
      <c r="B349" s="50" t="s">
        <v>19</v>
      </c>
      <c r="C349" s="50" t="s">
        <v>349</v>
      </c>
      <c r="D349" s="51">
        <v>13</v>
      </c>
      <c r="E349" s="51">
        <v>11</v>
      </c>
      <c r="F349" s="52">
        <v>2.5</v>
      </c>
      <c r="G349" s="53">
        <v>22.727273</v>
      </c>
    </row>
    <row r="350" spans="1:7">
      <c r="A350" s="50" t="s">
        <v>377</v>
      </c>
      <c r="B350" s="50" t="s">
        <v>19</v>
      </c>
      <c r="C350" s="50" t="s">
        <v>310</v>
      </c>
      <c r="D350" s="51">
        <v>16</v>
      </c>
      <c r="E350" s="51">
        <v>72262</v>
      </c>
      <c r="F350" s="52">
        <v>1869.8</v>
      </c>
      <c r="G350" s="53">
        <v>2.5875287</v>
      </c>
    </row>
    <row r="351" spans="1:7">
      <c r="A351" s="50" t="s">
        <v>460</v>
      </c>
      <c r="B351" s="50" t="s">
        <v>19</v>
      </c>
      <c r="C351" s="50" t="s">
        <v>241</v>
      </c>
      <c r="D351" s="51">
        <v>57</v>
      </c>
      <c r="E351" s="51">
        <v>2253</v>
      </c>
      <c r="F351" s="52">
        <v>246.2</v>
      </c>
      <c r="G351" s="53">
        <v>10.927652</v>
      </c>
    </row>
    <row r="352" spans="1:7">
      <c r="A352" s="50" t="s">
        <v>461</v>
      </c>
      <c r="B352" s="50" t="s">
        <v>19</v>
      </c>
      <c r="C352" s="50" t="s">
        <v>241</v>
      </c>
      <c r="D352" s="51">
        <v>3391</v>
      </c>
      <c r="E352" s="51">
        <v>810037</v>
      </c>
      <c r="F352" s="52">
        <v>62678.3</v>
      </c>
      <c r="G352" s="53">
        <v>7.7377083000000004</v>
      </c>
    </row>
    <row r="353" spans="1:7">
      <c r="A353" s="50" t="s">
        <v>462</v>
      </c>
      <c r="B353" s="50" t="s">
        <v>19</v>
      </c>
      <c r="C353" s="50" t="s">
        <v>241</v>
      </c>
      <c r="D353" s="51">
        <v>8783</v>
      </c>
      <c r="E353" s="51">
        <v>335317</v>
      </c>
      <c r="F353" s="52">
        <v>42363</v>
      </c>
      <c r="G353" s="53">
        <v>12.633717000000001</v>
      </c>
    </row>
    <row r="354" spans="1:7">
      <c r="A354" s="50" t="s">
        <v>463</v>
      </c>
      <c r="B354" s="50" t="s">
        <v>19</v>
      </c>
      <c r="C354" s="50" t="s">
        <v>241</v>
      </c>
      <c r="D354" s="51">
        <v>27065</v>
      </c>
      <c r="E354" s="51">
        <v>552803</v>
      </c>
      <c r="F354" s="52">
        <v>57558.1</v>
      </c>
      <c r="G354" s="53">
        <v>10.412046</v>
      </c>
    </row>
    <row r="355" spans="1:7">
      <c r="A355" s="50" t="s">
        <v>464</v>
      </c>
      <c r="B355" s="50" t="s">
        <v>21</v>
      </c>
      <c r="C355" s="50" t="s">
        <v>243</v>
      </c>
      <c r="D355" s="51">
        <v>2781</v>
      </c>
      <c r="E355" s="51">
        <v>212269</v>
      </c>
      <c r="F355" s="52">
        <v>18468.8</v>
      </c>
      <c r="G355" s="53">
        <v>8.7006581000000001</v>
      </c>
    </row>
    <row r="356" spans="1:7">
      <c r="A356" s="50" t="s">
        <v>465</v>
      </c>
      <c r="B356" s="50" t="s">
        <v>21</v>
      </c>
      <c r="C356" s="50" t="s">
        <v>243</v>
      </c>
      <c r="D356" s="51">
        <v>2213</v>
      </c>
      <c r="E356" s="51">
        <v>22640</v>
      </c>
      <c r="F356" s="52">
        <v>3791.5</v>
      </c>
      <c r="G356" s="53">
        <v>16.746908000000001</v>
      </c>
    </row>
    <row r="357" spans="1:7">
      <c r="A357" s="50" t="s">
        <v>466</v>
      </c>
      <c r="B357" s="50" t="s">
        <v>21</v>
      </c>
      <c r="C357" s="50" t="s">
        <v>243</v>
      </c>
      <c r="D357" s="51">
        <v>20456</v>
      </c>
      <c r="E357" s="51">
        <v>298183</v>
      </c>
      <c r="F357" s="52">
        <v>52631.8</v>
      </c>
      <c r="G357" s="53">
        <v>17.650839000000001</v>
      </c>
    </row>
    <row r="358" spans="1:7">
      <c r="A358" s="50" t="s">
        <v>467</v>
      </c>
      <c r="B358" s="50" t="s">
        <v>21</v>
      </c>
      <c r="C358" s="50" t="s">
        <v>243</v>
      </c>
      <c r="D358" s="51">
        <v>6973</v>
      </c>
      <c r="E358" s="51">
        <v>87985</v>
      </c>
      <c r="F358" s="52">
        <v>14351.6</v>
      </c>
      <c r="G358" s="53">
        <v>16.311416999999999</v>
      </c>
    </row>
    <row r="359" spans="1:7">
      <c r="A359" s="50" t="s">
        <v>468</v>
      </c>
      <c r="B359" s="50" t="s">
        <v>21</v>
      </c>
      <c r="C359" s="50" t="s">
        <v>238</v>
      </c>
      <c r="D359" s="51">
        <v>944461</v>
      </c>
      <c r="E359" s="51">
        <v>9551527</v>
      </c>
      <c r="F359" s="52">
        <v>1940872.1</v>
      </c>
      <c r="G359" s="53">
        <v>20.320018999999998</v>
      </c>
    </row>
    <row r="360" spans="1:7">
      <c r="A360" s="50" t="s">
        <v>348</v>
      </c>
      <c r="B360" s="50" t="s">
        <v>21</v>
      </c>
      <c r="C360" s="50" t="s">
        <v>349</v>
      </c>
      <c r="D360" s="51">
        <v>1</v>
      </c>
      <c r="E360" s="51">
        <v>564</v>
      </c>
      <c r="F360" s="52">
        <v>67.7</v>
      </c>
      <c r="G360" s="53">
        <v>12.003546</v>
      </c>
    </row>
    <row r="361" spans="1:7">
      <c r="A361" s="50" t="s">
        <v>357</v>
      </c>
      <c r="B361" s="50" t="s">
        <v>21</v>
      </c>
      <c r="C361" s="50" t="s">
        <v>349</v>
      </c>
      <c r="D361" s="51">
        <v>599</v>
      </c>
      <c r="E361" s="51">
        <v>6017</v>
      </c>
      <c r="F361" s="52">
        <v>846</v>
      </c>
      <c r="G361" s="53">
        <v>14.060162999999999</v>
      </c>
    </row>
    <row r="362" spans="1:7">
      <c r="A362" s="50" t="s">
        <v>2207</v>
      </c>
      <c r="B362" s="50" t="s">
        <v>21</v>
      </c>
      <c r="C362" s="50" t="s">
        <v>349</v>
      </c>
      <c r="D362" s="51">
        <v>5</v>
      </c>
      <c r="E362" s="51">
        <v>21902</v>
      </c>
      <c r="F362" s="52">
        <v>2148.4</v>
      </c>
      <c r="G362" s="53">
        <v>9.8091498000000001</v>
      </c>
    </row>
    <row r="363" spans="1:7">
      <c r="A363" s="50" t="s">
        <v>469</v>
      </c>
      <c r="B363" s="50" t="s">
        <v>21</v>
      </c>
      <c r="C363" s="50" t="s">
        <v>243</v>
      </c>
      <c r="D363" s="51">
        <v>13532</v>
      </c>
      <c r="E363" s="51">
        <v>444697</v>
      </c>
      <c r="F363" s="52">
        <v>54277.4</v>
      </c>
      <c r="G363" s="53">
        <v>12.205479</v>
      </c>
    </row>
    <row r="364" spans="1:7">
      <c r="A364" s="50" t="s">
        <v>358</v>
      </c>
      <c r="B364" s="50" t="s">
        <v>21</v>
      </c>
      <c r="C364" s="50" t="s">
        <v>349</v>
      </c>
      <c r="D364" s="51">
        <v>8</v>
      </c>
      <c r="E364" s="51">
        <v>1932</v>
      </c>
      <c r="F364" s="52">
        <v>250.3</v>
      </c>
      <c r="G364" s="53">
        <v>12.955487</v>
      </c>
    </row>
    <row r="365" spans="1:7">
      <c r="A365" s="50" t="s">
        <v>470</v>
      </c>
      <c r="B365" s="50" t="s">
        <v>21</v>
      </c>
      <c r="C365" s="50" t="s">
        <v>342</v>
      </c>
      <c r="D365" s="51">
        <v>76</v>
      </c>
      <c r="E365" s="51">
        <v>132638</v>
      </c>
      <c r="F365" s="52">
        <v>12619.2</v>
      </c>
      <c r="G365" s="53">
        <v>9.5140156000000005</v>
      </c>
    </row>
    <row r="366" spans="1:7">
      <c r="A366" s="50" t="s">
        <v>471</v>
      </c>
      <c r="B366" s="50" t="s">
        <v>21</v>
      </c>
      <c r="C366" s="50" t="s">
        <v>243</v>
      </c>
      <c r="D366" s="51">
        <v>3864</v>
      </c>
      <c r="E366" s="51">
        <v>59823</v>
      </c>
      <c r="F366" s="52">
        <v>9835</v>
      </c>
      <c r="G366" s="53">
        <v>16.440165</v>
      </c>
    </row>
    <row r="367" spans="1:7">
      <c r="A367" s="50" t="s">
        <v>363</v>
      </c>
      <c r="B367" s="50" t="s">
        <v>21</v>
      </c>
      <c r="C367" s="50" t="s">
        <v>349</v>
      </c>
      <c r="D367" s="51">
        <v>9303</v>
      </c>
      <c r="E367" s="51">
        <v>75190</v>
      </c>
      <c r="F367" s="52">
        <v>10670</v>
      </c>
      <c r="G367" s="53">
        <v>14.190716999999999</v>
      </c>
    </row>
    <row r="368" spans="1:7">
      <c r="A368" s="50" t="s">
        <v>364</v>
      </c>
      <c r="B368" s="50" t="s">
        <v>21</v>
      </c>
      <c r="C368" s="50" t="s">
        <v>349</v>
      </c>
      <c r="D368" s="51">
        <v>165</v>
      </c>
      <c r="E368" s="51">
        <v>1458</v>
      </c>
      <c r="F368" s="52">
        <v>215.4</v>
      </c>
      <c r="G368" s="53">
        <v>14.773663000000001</v>
      </c>
    </row>
    <row r="369" spans="1:7">
      <c r="A369" s="50" t="s">
        <v>366</v>
      </c>
      <c r="B369" s="50" t="s">
        <v>21</v>
      </c>
      <c r="C369" s="50" t="s">
        <v>349</v>
      </c>
      <c r="D369" s="51">
        <v>2</v>
      </c>
      <c r="E369" s="51">
        <v>94</v>
      </c>
      <c r="F369" s="52">
        <v>15.8</v>
      </c>
      <c r="G369" s="53">
        <v>16.808510999999999</v>
      </c>
    </row>
    <row r="370" spans="1:7">
      <c r="A370" s="50" t="s">
        <v>368</v>
      </c>
      <c r="B370" s="50" t="s">
        <v>21</v>
      </c>
      <c r="C370" s="50" t="s">
        <v>349</v>
      </c>
      <c r="D370" s="51">
        <v>1412</v>
      </c>
      <c r="E370" s="51">
        <v>10997</v>
      </c>
      <c r="F370" s="52">
        <v>1750.6</v>
      </c>
      <c r="G370" s="53">
        <v>15.918887</v>
      </c>
    </row>
    <row r="371" spans="1:7">
      <c r="A371" s="50" t="s">
        <v>369</v>
      </c>
      <c r="B371" s="50" t="s">
        <v>21</v>
      </c>
      <c r="C371" s="50" t="s">
        <v>349</v>
      </c>
      <c r="D371" s="51">
        <v>4708</v>
      </c>
      <c r="E371" s="51">
        <v>37692</v>
      </c>
      <c r="F371" s="52">
        <v>5961.3</v>
      </c>
      <c r="G371" s="53">
        <v>15.815823</v>
      </c>
    </row>
    <row r="372" spans="1:7">
      <c r="A372" s="50" t="s">
        <v>370</v>
      </c>
      <c r="B372" s="50" t="s">
        <v>21</v>
      </c>
      <c r="C372" s="50" t="s">
        <v>349</v>
      </c>
      <c r="D372" s="51">
        <v>5372</v>
      </c>
      <c r="E372" s="51">
        <v>36420</v>
      </c>
      <c r="F372" s="52">
        <v>6986</v>
      </c>
      <c r="G372" s="53">
        <v>19.181768000000002</v>
      </c>
    </row>
    <row r="373" spans="1:7">
      <c r="A373" s="50" t="s">
        <v>371</v>
      </c>
      <c r="B373" s="50" t="s">
        <v>21</v>
      </c>
      <c r="C373" s="50" t="s">
        <v>349</v>
      </c>
      <c r="D373" s="51">
        <v>7</v>
      </c>
      <c r="E373" s="51">
        <v>1220</v>
      </c>
      <c r="F373" s="52">
        <v>210.2</v>
      </c>
      <c r="G373" s="53">
        <v>17.229507999999999</v>
      </c>
    </row>
    <row r="374" spans="1:7">
      <c r="A374" s="50" t="s">
        <v>472</v>
      </c>
      <c r="B374" s="50" t="s">
        <v>21</v>
      </c>
      <c r="C374" s="50" t="s">
        <v>243</v>
      </c>
      <c r="D374" s="51">
        <v>25225</v>
      </c>
      <c r="E374" s="51">
        <v>567341</v>
      </c>
      <c r="F374" s="52">
        <v>69769.8</v>
      </c>
      <c r="G374" s="53">
        <v>12.297682999999999</v>
      </c>
    </row>
    <row r="375" spans="1:7">
      <c r="A375" s="50" t="s">
        <v>473</v>
      </c>
      <c r="B375" s="50" t="s">
        <v>21</v>
      </c>
      <c r="C375" s="50" t="s">
        <v>238</v>
      </c>
      <c r="D375" s="51">
        <v>229634</v>
      </c>
      <c r="E375" s="51">
        <v>1910590</v>
      </c>
      <c r="F375" s="52">
        <v>447682</v>
      </c>
      <c r="G375" s="53">
        <v>23.431609999999999</v>
      </c>
    </row>
    <row r="376" spans="1:7">
      <c r="A376" s="50" t="s">
        <v>376</v>
      </c>
      <c r="B376" s="50" t="s">
        <v>21</v>
      </c>
      <c r="C376" s="50" t="s">
        <v>349</v>
      </c>
      <c r="D376" s="51">
        <v>3373</v>
      </c>
      <c r="E376" s="51">
        <v>20715</v>
      </c>
      <c r="F376" s="52">
        <v>3086.6</v>
      </c>
      <c r="G376" s="53">
        <v>14.900314</v>
      </c>
    </row>
    <row r="377" spans="1:7">
      <c r="A377" s="50" t="s">
        <v>348</v>
      </c>
      <c r="B377" s="50" t="s">
        <v>226</v>
      </c>
      <c r="C377" s="50" t="s">
        <v>349</v>
      </c>
      <c r="D377" s="51">
        <v>2</v>
      </c>
      <c r="E377" s="51">
        <v>1201</v>
      </c>
      <c r="F377" s="52">
        <v>83.4</v>
      </c>
      <c r="G377" s="53">
        <v>6.9442132000000001</v>
      </c>
    </row>
    <row r="378" spans="1:7">
      <c r="A378" s="50" t="s">
        <v>474</v>
      </c>
      <c r="B378" s="50" t="s">
        <v>226</v>
      </c>
      <c r="C378" s="50" t="s">
        <v>238</v>
      </c>
      <c r="D378" s="51">
        <v>257913</v>
      </c>
      <c r="E378" s="51">
        <v>3108601</v>
      </c>
      <c r="F378" s="52">
        <v>385763.1</v>
      </c>
      <c r="G378" s="53">
        <v>12.40954</v>
      </c>
    </row>
    <row r="379" spans="1:7">
      <c r="A379" s="50" t="s">
        <v>363</v>
      </c>
      <c r="B379" s="50" t="s">
        <v>226</v>
      </c>
      <c r="C379" s="50" t="s">
        <v>349</v>
      </c>
      <c r="D379" s="51">
        <v>506</v>
      </c>
      <c r="E379" s="51">
        <v>2292</v>
      </c>
      <c r="F379" s="52">
        <v>253</v>
      </c>
      <c r="G379" s="53">
        <v>11.038394</v>
      </c>
    </row>
    <row r="380" spans="1:7">
      <c r="A380" s="50" t="s">
        <v>370</v>
      </c>
      <c r="B380" s="50" t="s">
        <v>226</v>
      </c>
      <c r="C380" s="50" t="s">
        <v>349</v>
      </c>
      <c r="D380" s="51">
        <v>25</v>
      </c>
      <c r="E380" s="51">
        <v>121</v>
      </c>
      <c r="F380" s="52">
        <v>11</v>
      </c>
      <c r="G380" s="53">
        <v>9.0909090999999993</v>
      </c>
    </row>
    <row r="381" spans="1:7">
      <c r="A381" s="50" t="s">
        <v>475</v>
      </c>
      <c r="B381" s="50" t="s">
        <v>24</v>
      </c>
      <c r="C381" s="50" t="s">
        <v>243</v>
      </c>
      <c r="D381" s="51">
        <v>24526</v>
      </c>
      <c r="E381" s="51">
        <v>737407</v>
      </c>
      <c r="F381" s="52">
        <v>78576</v>
      </c>
      <c r="G381" s="53">
        <v>10.655716999999999</v>
      </c>
    </row>
    <row r="382" spans="1:7">
      <c r="A382" s="50" t="s">
        <v>2248</v>
      </c>
      <c r="B382" s="50" t="s">
        <v>24</v>
      </c>
      <c r="C382" s="50" t="s">
        <v>243</v>
      </c>
      <c r="D382" s="51">
        <v>3726</v>
      </c>
      <c r="E382" s="51">
        <v>82064</v>
      </c>
      <c r="F382" s="52">
        <v>9013</v>
      </c>
      <c r="G382" s="53">
        <v>10.982891</v>
      </c>
    </row>
    <row r="383" spans="1:7">
      <c r="A383" s="50" t="s">
        <v>476</v>
      </c>
      <c r="B383" s="50" t="s">
        <v>24</v>
      </c>
      <c r="C383" s="50" t="s">
        <v>243</v>
      </c>
      <c r="D383" s="51">
        <v>7566</v>
      </c>
      <c r="E383" s="51">
        <v>224664</v>
      </c>
      <c r="F383" s="52">
        <v>26036.1</v>
      </c>
      <c r="G383" s="53">
        <v>11.588906</v>
      </c>
    </row>
    <row r="384" spans="1:7">
      <c r="A384" s="50" t="s">
        <v>477</v>
      </c>
      <c r="B384" s="50" t="s">
        <v>24</v>
      </c>
      <c r="C384" s="50" t="s">
        <v>243</v>
      </c>
      <c r="D384" s="51">
        <v>12628</v>
      </c>
      <c r="E384" s="51">
        <v>424291</v>
      </c>
      <c r="F384" s="52">
        <v>51944</v>
      </c>
      <c r="G384" s="53">
        <v>12.242540999999999</v>
      </c>
    </row>
    <row r="385" spans="1:7">
      <c r="A385" s="50" t="s">
        <v>478</v>
      </c>
      <c r="B385" s="50" t="s">
        <v>24</v>
      </c>
      <c r="C385" s="50" t="s">
        <v>243</v>
      </c>
      <c r="D385" s="51">
        <v>3929</v>
      </c>
      <c r="E385" s="51">
        <v>106937</v>
      </c>
      <c r="F385" s="52">
        <v>12956.5</v>
      </c>
      <c r="G385" s="53">
        <v>12.116012</v>
      </c>
    </row>
    <row r="386" spans="1:7">
      <c r="A386" s="50" t="s">
        <v>479</v>
      </c>
      <c r="B386" s="50" t="s">
        <v>24</v>
      </c>
      <c r="C386" s="50" t="s">
        <v>241</v>
      </c>
      <c r="D386" s="51">
        <v>101814</v>
      </c>
      <c r="E386" s="51">
        <v>1466907</v>
      </c>
      <c r="F386" s="52">
        <v>174853</v>
      </c>
      <c r="G386" s="53">
        <v>11.919841999999999</v>
      </c>
    </row>
    <row r="387" spans="1:7">
      <c r="A387" s="50" t="s">
        <v>480</v>
      </c>
      <c r="B387" s="50" t="s">
        <v>24</v>
      </c>
      <c r="C387" s="50" t="s">
        <v>238</v>
      </c>
      <c r="D387" s="51">
        <v>284487</v>
      </c>
      <c r="E387" s="51">
        <v>3767582</v>
      </c>
      <c r="F387" s="52">
        <v>457902.2</v>
      </c>
      <c r="G387" s="53">
        <v>12.153741999999999</v>
      </c>
    </row>
    <row r="388" spans="1:7">
      <c r="A388" s="50" t="s">
        <v>481</v>
      </c>
      <c r="B388" s="50" t="s">
        <v>24</v>
      </c>
      <c r="C388" s="50" t="s">
        <v>243</v>
      </c>
      <c r="D388" s="51">
        <v>2848</v>
      </c>
      <c r="E388" s="51">
        <v>78160</v>
      </c>
      <c r="F388" s="52">
        <v>8283.7999999999993</v>
      </c>
      <c r="G388" s="53">
        <v>10.598516</v>
      </c>
    </row>
    <row r="389" spans="1:7">
      <c r="A389" s="50" t="s">
        <v>363</v>
      </c>
      <c r="B389" s="50" t="s">
        <v>24</v>
      </c>
      <c r="C389" s="50" t="s">
        <v>349</v>
      </c>
      <c r="D389" s="51">
        <v>3328</v>
      </c>
      <c r="E389" s="51">
        <v>33583</v>
      </c>
      <c r="F389" s="52">
        <v>4621</v>
      </c>
      <c r="G389" s="53">
        <v>13.759938</v>
      </c>
    </row>
    <row r="390" spans="1:7">
      <c r="A390" s="50" t="s">
        <v>369</v>
      </c>
      <c r="B390" s="50" t="s">
        <v>24</v>
      </c>
      <c r="C390" s="50" t="s">
        <v>349</v>
      </c>
      <c r="D390" s="51">
        <v>5</v>
      </c>
      <c r="E390" s="51">
        <v>30</v>
      </c>
      <c r="F390" s="52">
        <v>4.3</v>
      </c>
      <c r="G390" s="53">
        <v>14.333333</v>
      </c>
    </row>
    <row r="391" spans="1:7">
      <c r="A391" s="50" t="s">
        <v>370</v>
      </c>
      <c r="B391" s="50" t="s">
        <v>24</v>
      </c>
      <c r="C391" s="50" t="s">
        <v>349</v>
      </c>
      <c r="D391" s="51">
        <v>416</v>
      </c>
      <c r="E391" s="51">
        <v>3860</v>
      </c>
      <c r="F391" s="52">
        <v>404</v>
      </c>
      <c r="G391" s="53">
        <v>10.466321000000001</v>
      </c>
    </row>
    <row r="392" spans="1:7">
      <c r="A392" s="50" t="s">
        <v>482</v>
      </c>
      <c r="B392" s="50" t="s">
        <v>24</v>
      </c>
      <c r="C392" s="50" t="s">
        <v>243</v>
      </c>
      <c r="D392" s="51">
        <v>1508</v>
      </c>
      <c r="E392" s="51">
        <v>20779</v>
      </c>
      <c r="F392" s="52">
        <v>2912.5</v>
      </c>
      <c r="G392" s="53">
        <v>14.016555</v>
      </c>
    </row>
    <row r="393" spans="1:7">
      <c r="A393" s="50" t="s">
        <v>483</v>
      </c>
      <c r="B393" s="50" t="s">
        <v>24</v>
      </c>
      <c r="C393" s="50" t="s">
        <v>243</v>
      </c>
      <c r="D393" s="51">
        <v>8993</v>
      </c>
      <c r="E393" s="51">
        <v>241328</v>
      </c>
      <c r="F393" s="52">
        <v>27430</v>
      </c>
      <c r="G393" s="53">
        <v>11.366273</v>
      </c>
    </row>
    <row r="394" spans="1:7">
      <c r="A394" s="50" t="s">
        <v>484</v>
      </c>
      <c r="B394" s="50" t="s">
        <v>24</v>
      </c>
      <c r="C394" s="50" t="s">
        <v>243</v>
      </c>
      <c r="D394" s="51">
        <v>5769</v>
      </c>
      <c r="E394" s="51">
        <v>110462</v>
      </c>
      <c r="F394" s="52">
        <v>13171.2</v>
      </c>
      <c r="G394" s="53">
        <v>11.923738</v>
      </c>
    </row>
    <row r="395" spans="1:7">
      <c r="A395" s="50" t="s">
        <v>485</v>
      </c>
      <c r="B395" s="50" t="s">
        <v>26</v>
      </c>
      <c r="C395" s="50" t="s">
        <v>243</v>
      </c>
      <c r="D395" s="51">
        <v>35594</v>
      </c>
      <c r="E395" s="51">
        <v>716070</v>
      </c>
      <c r="F395" s="52">
        <v>78355.199999999997</v>
      </c>
      <c r="G395" s="53">
        <v>10.942394</v>
      </c>
    </row>
    <row r="396" spans="1:7">
      <c r="A396" s="50" t="s">
        <v>486</v>
      </c>
      <c r="B396" s="50" t="s">
        <v>26</v>
      </c>
      <c r="C396" s="50" t="s">
        <v>241</v>
      </c>
      <c r="D396" s="51">
        <v>33942</v>
      </c>
      <c r="E396" s="51">
        <v>502468</v>
      </c>
      <c r="F396" s="52">
        <v>62491.8</v>
      </c>
      <c r="G396" s="53">
        <v>12.436971</v>
      </c>
    </row>
    <row r="397" spans="1:7">
      <c r="A397" s="50" t="s">
        <v>487</v>
      </c>
      <c r="B397" s="50" t="s">
        <v>26</v>
      </c>
      <c r="C397" s="50" t="s">
        <v>241</v>
      </c>
      <c r="D397" s="51">
        <v>53439</v>
      </c>
      <c r="E397" s="51">
        <v>906973</v>
      </c>
      <c r="F397" s="52">
        <v>103678.9</v>
      </c>
      <c r="G397" s="53">
        <v>11.431311000000001</v>
      </c>
    </row>
    <row r="398" spans="1:7">
      <c r="A398" s="50" t="s">
        <v>488</v>
      </c>
      <c r="B398" s="50" t="s">
        <v>26</v>
      </c>
      <c r="C398" s="50" t="s">
        <v>243</v>
      </c>
      <c r="D398" s="51">
        <v>4616</v>
      </c>
      <c r="E398" s="51">
        <v>130169</v>
      </c>
      <c r="F398" s="52">
        <v>14146</v>
      </c>
      <c r="G398" s="53">
        <v>10.867411000000001</v>
      </c>
    </row>
    <row r="399" spans="1:7">
      <c r="A399" s="50" t="s">
        <v>489</v>
      </c>
      <c r="B399" s="50" t="s">
        <v>26</v>
      </c>
      <c r="C399" s="50" t="s">
        <v>243</v>
      </c>
      <c r="D399" s="51">
        <v>12453</v>
      </c>
      <c r="E399" s="51">
        <v>288665</v>
      </c>
      <c r="F399" s="52">
        <v>29257.9</v>
      </c>
      <c r="G399" s="53">
        <v>10.135590000000001</v>
      </c>
    </row>
    <row r="400" spans="1:7">
      <c r="A400" s="50" t="s">
        <v>2249</v>
      </c>
      <c r="B400" s="50" t="s">
        <v>26</v>
      </c>
      <c r="C400" s="50" t="s">
        <v>243</v>
      </c>
      <c r="D400" s="51">
        <v>1309</v>
      </c>
      <c r="E400" s="51">
        <v>33439</v>
      </c>
      <c r="F400" s="52">
        <v>4168</v>
      </c>
      <c r="G400" s="53">
        <v>12.464487999999999</v>
      </c>
    </row>
    <row r="401" spans="1:7">
      <c r="A401" s="50" t="s">
        <v>2250</v>
      </c>
      <c r="B401" s="50" t="s">
        <v>26</v>
      </c>
      <c r="C401" s="50" t="s">
        <v>243</v>
      </c>
      <c r="D401" s="51">
        <v>1596</v>
      </c>
      <c r="E401" s="51">
        <v>29051</v>
      </c>
      <c r="F401" s="52">
        <v>3152</v>
      </c>
      <c r="G401" s="53">
        <v>10.849885</v>
      </c>
    </row>
    <row r="402" spans="1:7">
      <c r="A402" s="50" t="s">
        <v>2251</v>
      </c>
      <c r="B402" s="50" t="s">
        <v>26</v>
      </c>
      <c r="C402" s="50" t="s">
        <v>243</v>
      </c>
      <c r="D402" s="51">
        <v>1117</v>
      </c>
      <c r="E402" s="51">
        <v>36290</v>
      </c>
      <c r="F402" s="52">
        <v>3894</v>
      </c>
      <c r="G402" s="53">
        <v>10.730229</v>
      </c>
    </row>
    <row r="403" spans="1:7">
      <c r="A403" s="50" t="s">
        <v>490</v>
      </c>
      <c r="B403" s="50" t="s">
        <v>26</v>
      </c>
      <c r="C403" s="50" t="s">
        <v>243</v>
      </c>
      <c r="D403" s="51">
        <v>4111</v>
      </c>
      <c r="E403" s="51">
        <v>99262</v>
      </c>
      <c r="F403" s="52">
        <v>11340.8</v>
      </c>
      <c r="G403" s="53">
        <v>11.425117</v>
      </c>
    </row>
    <row r="404" spans="1:7">
      <c r="A404" s="50" t="s">
        <v>2252</v>
      </c>
      <c r="B404" s="50" t="s">
        <v>26</v>
      </c>
      <c r="C404" s="50" t="s">
        <v>243</v>
      </c>
      <c r="D404" s="51">
        <v>2756</v>
      </c>
      <c r="E404" s="51">
        <v>41967</v>
      </c>
      <c r="F404" s="52">
        <v>5326.4</v>
      </c>
      <c r="G404" s="53">
        <v>12.691877</v>
      </c>
    </row>
    <row r="405" spans="1:7">
      <c r="A405" s="50" t="s">
        <v>491</v>
      </c>
      <c r="B405" s="50" t="s">
        <v>26</v>
      </c>
      <c r="C405" s="50" t="s">
        <v>243</v>
      </c>
      <c r="D405" s="51">
        <v>4290</v>
      </c>
      <c r="E405" s="51">
        <v>112300</v>
      </c>
      <c r="F405" s="52">
        <v>12156</v>
      </c>
      <c r="G405" s="53">
        <v>10.824577</v>
      </c>
    </row>
    <row r="406" spans="1:7">
      <c r="A406" s="50" t="s">
        <v>492</v>
      </c>
      <c r="B406" s="50" t="s">
        <v>26</v>
      </c>
      <c r="C406" s="50" t="s">
        <v>243</v>
      </c>
      <c r="D406" s="51">
        <v>25407</v>
      </c>
      <c r="E406" s="51">
        <v>556655</v>
      </c>
      <c r="F406" s="52">
        <v>63932.5</v>
      </c>
      <c r="G406" s="53">
        <v>11.485120999999999</v>
      </c>
    </row>
    <row r="407" spans="1:7">
      <c r="A407" s="50" t="s">
        <v>493</v>
      </c>
      <c r="B407" s="50" t="s">
        <v>26</v>
      </c>
      <c r="C407" s="50" t="s">
        <v>243</v>
      </c>
      <c r="D407" s="51">
        <v>27347</v>
      </c>
      <c r="E407" s="51">
        <v>435077</v>
      </c>
      <c r="F407" s="52">
        <v>39901</v>
      </c>
      <c r="G407" s="53">
        <v>9.1710203000000003</v>
      </c>
    </row>
    <row r="408" spans="1:7">
      <c r="A408" s="50" t="s">
        <v>494</v>
      </c>
      <c r="B408" s="50" t="s">
        <v>26</v>
      </c>
      <c r="C408" s="50" t="s">
        <v>243</v>
      </c>
      <c r="D408" s="51">
        <v>132218</v>
      </c>
      <c r="E408" s="51">
        <v>3118062</v>
      </c>
      <c r="F408" s="52">
        <v>294171.7</v>
      </c>
      <c r="G408" s="53">
        <v>9.4344403999999997</v>
      </c>
    </row>
    <row r="409" spans="1:7">
      <c r="A409" s="50" t="s">
        <v>495</v>
      </c>
      <c r="B409" s="50" t="s">
        <v>26</v>
      </c>
      <c r="C409" s="50" t="s">
        <v>243</v>
      </c>
      <c r="D409" s="51">
        <v>26440</v>
      </c>
      <c r="E409" s="51">
        <v>494267</v>
      </c>
      <c r="F409" s="52">
        <v>56870.1</v>
      </c>
      <c r="G409" s="53">
        <v>11.505947000000001</v>
      </c>
    </row>
    <row r="410" spans="1:7">
      <c r="A410" s="50" t="s">
        <v>2253</v>
      </c>
      <c r="B410" s="50" t="s">
        <v>26</v>
      </c>
      <c r="C410" s="50" t="s">
        <v>243</v>
      </c>
      <c r="D410" s="51">
        <v>1133</v>
      </c>
      <c r="E410" s="51">
        <v>15873</v>
      </c>
      <c r="F410" s="52">
        <v>1739</v>
      </c>
      <c r="G410" s="53">
        <v>10.955711000000001</v>
      </c>
    </row>
    <row r="411" spans="1:7">
      <c r="A411" s="50" t="s">
        <v>2254</v>
      </c>
      <c r="B411" s="50" t="s">
        <v>26</v>
      </c>
      <c r="C411" s="50" t="s">
        <v>243</v>
      </c>
      <c r="D411" s="51">
        <v>5886</v>
      </c>
      <c r="E411" s="51">
        <v>90743</v>
      </c>
      <c r="F411" s="52">
        <v>10081</v>
      </c>
      <c r="G411" s="53">
        <v>11.109397</v>
      </c>
    </row>
    <row r="412" spans="1:7">
      <c r="A412" s="50" t="s">
        <v>2255</v>
      </c>
      <c r="B412" s="50" t="s">
        <v>26</v>
      </c>
      <c r="C412" s="50" t="s">
        <v>243</v>
      </c>
      <c r="D412" s="51">
        <v>1980</v>
      </c>
      <c r="E412" s="51">
        <v>37663</v>
      </c>
      <c r="F412" s="52">
        <v>4281.8</v>
      </c>
      <c r="G412" s="53">
        <v>11.368717</v>
      </c>
    </row>
    <row r="413" spans="1:7">
      <c r="A413" s="50" t="s">
        <v>496</v>
      </c>
      <c r="B413" s="50" t="s">
        <v>26</v>
      </c>
      <c r="C413" s="50" t="s">
        <v>243</v>
      </c>
      <c r="D413" s="51">
        <v>54183</v>
      </c>
      <c r="E413" s="51">
        <v>1307747</v>
      </c>
      <c r="F413" s="52">
        <v>116392.4</v>
      </c>
      <c r="G413" s="53">
        <v>8.9002230999999998</v>
      </c>
    </row>
    <row r="414" spans="1:7">
      <c r="A414" s="50" t="s">
        <v>2256</v>
      </c>
      <c r="B414" s="50" t="s">
        <v>26</v>
      </c>
      <c r="C414" s="50" t="s">
        <v>243</v>
      </c>
      <c r="D414" s="51">
        <v>4710</v>
      </c>
      <c r="E414" s="51">
        <v>144300</v>
      </c>
      <c r="F414" s="52">
        <v>14579</v>
      </c>
      <c r="G414" s="53">
        <v>10.103256999999999</v>
      </c>
    </row>
    <row r="415" spans="1:7">
      <c r="A415" s="50" t="s">
        <v>497</v>
      </c>
      <c r="B415" s="50" t="s">
        <v>26</v>
      </c>
      <c r="C415" s="50" t="s">
        <v>243</v>
      </c>
      <c r="D415" s="51">
        <v>2796</v>
      </c>
      <c r="E415" s="51">
        <v>65648</v>
      </c>
      <c r="F415" s="52">
        <v>7875.3</v>
      </c>
      <c r="G415" s="53">
        <v>11.996252999999999</v>
      </c>
    </row>
    <row r="416" spans="1:7">
      <c r="A416" s="50" t="s">
        <v>498</v>
      </c>
      <c r="B416" s="50" t="s">
        <v>26</v>
      </c>
      <c r="C416" s="50" t="s">
        <v>243</v>
      </c>
      <c r="D416" s="51">
        <v>119197</v>
      </c>
      <c r="E416" s="51">
        <v>2716250</v>
      </c>
      <c r="F416" s="52">
        <v>260702.9</v>
      </c>
      <c r="G416" s="53">
        <v>9.5978978000000001</v>
      </c>
    </row>
    <row r="417" spans="1:7">
      <c r="A417" s="50" t="s">
        <v>2257</v>
      </c>
      <c r="B417" s="50" t="s">
        <v>26</v>
      </c>
      <c r="C417" s="50" t="s">
        <v>243</v>
      </c>
      <c r="D417" s="51">
        <v>2821</v>
      </c>
      <c r="E417" s="51">
        <v>62047</v>
      </c>
      <c r="F417" s="52">
        <v>6071</v>
      </c>
      <c r="G417" s="53">
        <v>9.7845182000000008</v>
      </c>
    </row>
    <row r="418" spans="1:7">
      <c r="A418" s="50" t="s">
        <v>2258</v>
      </c>
      <c r="B418" s="50" t="s">
        <v>26</v>
      </c>
      <c r="C418" s="50" t="s">
        <v>243</v>
      </c>
      <c r="D418" s="51">
        <v>1588</v>
      </c>
      <c r="E418" s="51">
        <v>32973</v>
      </c>
      <c r="F418" s="52">
        <v>3704</v>
      </c>
      <c r="G418" s="53">
        <v>11.233433</v>
      </c>
    </row>
    <row r="419" spans="1:7">
      <c r="A419" s="50" t="s">
        <v>499</v>
      </c>
      <c r="B419" s="50" t="s">
        <v>26</v>
      </c>
      <c r="C419" s="50" t="s">
        <v>243</v>
      </c>
      <c r="D419" s="51">
        <v>15565</v>
      </c>
      <c r="E419" s="51">
        <v>425022</v>
      </c>
      <c r="F419" s="52">
        <v>42564</v>
      </c>
      <c r="G419" s="53">
        <v>10.01454</v>
      </c>
    </row>
    <row r="420" spans="1:7">
      <c r="A420" s="50" t="s">
        <v>500</v>
      </c>
      <c r="B420" s="50" t="s">
        <v>26</v>
      </c>
      <c r="C420" s="50" t="s">
        <v>241</v>
      </c>
      <c r="D420" s="51">
        <v>177752</v>
      </c>
      <c r="E420" s="51">
        <v>3349589</v>
      </c>
      <c r="F420" s="52">
        <v>354830.4</v>
      </c>
      <c r="G420" s="53">
        <v>10.593252</v>
      </c>
    </row>
    <row r="421" spans="1:7">
      <c r="A421" s="50" t="s">
        <v>501</v>
      </c>
      <c r="B421" s="50" t="s">
        <v>26</v>
      </c>
      <c r="C421" s="50" t="s">
        <v>238</v>
      </c>
      <c r="D421" s="51">
        <v>1832871</v>
      </c>
      <c r="E421" s="51">
        <v>39187343</v>
      </c>
      <c r="F421" s="52">
        <v>4651005.4000000004</v>
      </c>
      <c r="G421" s="53">
        <v>11.868641999999999</v>
      </c>
    </row>
    <row r="422" spans="1:7">
      <c r="A422" s="50" t="s">
        <v>502</v>
      </c>
      <c r="B422" s="50" t="s">
        <v>26</v>
      </c>
      <c r="C422" s="50" t="s">
        <v>241</v>
      </c>
      <c r="D422" s="51">
        <v>11380</v>
      </c>
      <c r="E422" s="51">
        <v>190598</v>
      </c>
      <c r="F422" s="52">
        <v>25732</v>
      </c>
      <c r="G422" s="53">
        <v>13.500666000000001</v>
      </c>
    </row>
    <row r="423" spans="1:7">
      <c r="A423" s="50" t="s">
        <v>503</v>
      </c>
      <c r="B423" s="50" t="s">
        <v>26</v>
      </c>
      <c r="C423" s="50" t="s">
        <v>241</v>
      </c>
      <c r="D423" s="51">
        <v>32787</v>
      </c>
      <c r="E423" s="51">
        <v>723276</v>
      </c>
      <c r="F423" s="52">
        <v>83672</v>
      </c>
      <c r="G423" s="53">
        <v>11.568474999999999</v>
      </c>
    </row>
    <row r="424" spans="1:7">
      <c r="A424" s="50" t="s">
        <v>504</v>
      </c>
      <c r="B424" s="50" t="s">
        <v>26</v>
      </c>
      <c r="C424" s="50" t="s">
        <v>238</v>
      </c>
      <c r="D424" s="51">
        <v>5061483</v>
      </c>
      <c r="E424" s="51">
        <v>111955723</v>
      </c>
      <c r="F424" s="52">
        <v>11088125</v>
      </c>
      <c r="G424" s="53">
        <v>9.9040269999999992</v>
      </c>
    </row>
    <row r="425" spans="1:7">
      <c r="A425" s="50" t="s">
        <v>505</v>
      </c>
      <c r="B425" s="50" t="s">
        <v>26</v>
      </c>
      <c r="C425" s="50" t="s">
        <v>238</v>
      </c>
      <c r="D425" s="51">
        <v>31830</v>
      </c>
      <c r="E425" s="51">
        <v>652604</v>
      </c>
      <c r="F425" s="52">
        <v>87995.1</v>
      </c>
      <c r="G425" s="53">
        <v>13.483689999999999</v>
      </c>
    </row>
    <row r="426" spans="1:7">
      <c r="A426" s="50" t="s">
        <v>506</v>
      </c>
      <c r="B426" s="50" t="s">
        <v>26</v>
      </c>
      <c r="C426" s="50" t="s">
        <v>243</v>
      </c>
      <c r="D426" s="51">
        <v>28582</v>
      </c>
      <c r="E426" s="51">
        <v>559459</v>
      </c>
      <c r="F426" s="52">
        <v>61997</v>
      </c>
      <c r="G426" s="53">
        <v>11.081598</v>
      </c>
    </row>
    <row r="427" spans="1:7">
      <c r="A427" s="50" t="s">
        <v>507</v>
      </c>
      <c r="B427" s="50" t="s">
        <v>26</v>
      </c>
      <c r="C427" s="50" t="s">
        <v>243</v>
      </c>
      <c r="D427" s="51">
        <v>98324</v>
      </c>
      <c r="E427" s="51">
        <v>1830595</v>
      </c>
      <c r="F427" s="52">
        <v>245719.1</v>
      </c>
      <c r="G427" s="53">
        <v>13.422909000000001</v>
      </c>
    </row>
    <row r="428" spans="1:7">
      <c r="A428" s="50" t="s">
        <v>508</v>
      </c>
      <c r="B428" s="50" t="s">
        <v>26</v>
      </c>
      <c r="C428" s="50" t="s">
        <v>241</v>
      </c>
      <c r="D428" s="51">
        <v>16540</v>
      </c>
      <c r="E428" s="51">
        <v>329413</v>
      </c>
      <c r="F428" s="52">
        <v>45256</v>
      </c>
      <c r="G428" s="53">
        <v>13.738377</v>
      </c>
    </row>
    <row r="429" spans="1:7">
      <c r="A429" s="50" t="s">
        <v>357</v>
      </c>
      <c r="B429" s="50" t="s">
        <v>26</v>
      </c>
      <c r="C429" s="50" t="s">
        <v>349</v>
      </c>
      <c r="D429" s="51">
        <v>1</v>
      </c>
      <c r="E429" s="51">
        <v>497</v>
      </c>
      <c r="F429" s="52">
        <v>97</v>
      </c>
      <c r="G429" s="53">
        <v>19.517102999999999</v>
      </c>
    </row>
    <row r="430" spans="1:7">
      <c r="A430" s="50" t="s">
        <v>509</v>
      </c>
      <c r="B430" s="50" t="s">
        <v>26</v>
      </c>
      <c r="C430" s="50" t="s">
        <v>241</v>
      </c>
      <c r="D430" s="51">
        <v>20316</v>
      </c>
      <c r="E430" s="51">
        <v>345954</v>
      </c>
      <c r="F430" s="52">
        <v>43435.4</v>
      </c>
      <c r="G430" s="53">
        <v>12.555253</v>
      </c>
    </row>
    <row r="431" spans="1:7">
      <c r="A431" s="50" t="s">
        <v>510</v>
      </c>
      <c r="B431" s="50" t="s">
        <v>26</v>
      </c>
      <c r="C431" s="50" t="s">
        <v>238</v>
      </c>
      <c r="D431" s="51">
        <v>464882</v>
      </c>
      <c r="E431" s="51">
        <v>11078868</v>
      </c>
      <c r="F431" s="52">
        <v>1259227.1000000001</v>
      </c>
      <c r="G431" s="53">
        <v>11.366027000000001</v>
      </c>
    </row>
    <row r="432" spans="1:7">
      <c r="A432" s="50" t="s">
        <v>511</v>
      </c>
      <c r="B432" s="50" t="s">
        <v>26</v>
      </c>
      <c r="C432" s="50" t="s">
        <v>243</v>
      </c>
      <c r="D432" s="51">
        <v>1462</v>
      </c>
      <c r="E432" s="51">
        <v>24546</v>
      </c>
      <c r="F432" s="52">
        <v>2641</v>
      </c>
      <c r="G432" s="53">
        <v>10.759391000000001</v>
      </c>
    </row>
    <row r="433" spans="1:7">
      <c r="A433" s="50" t="s">
        <v>512</v>
      </c>
      <c r="B433" s="50" t="s">
        <v>26</v>
      </c>
      <c r="C433" s="50" t="s">
        <v>243</v>
      </c>
      <c r="D433" s="51">
        <v>481750</v>
      </c>
      <c r="E433" s="51">
        <v>12076589</v>
      </c>
      <c r="F433" s="52">
        <v>1211040</v>
      </c>
      <c r="G433" s="53">
        <v>10.027996999999999</v>
      </c>
    </row>
    <row r="434" spans="1:7">
      <c r="A434" s="50" t="s">
        <v>513</v>
      </c>
      <c r="B434" s="50" t="s">
        <v>26</v>
      </c>
      <c r="C434" s="50" t="s">
        <v>243</v>
      </c>
      <c r="D434" s="51">
        <v>76897</v>
      </c>
      <c r="E434" s="51">
        <v>1620433</v>
      </c>
      <c r="F434" s="52">
        <v>183891</v>
      </c>
      <c r="G434" s="53">
        <v>11.348262999999999</v>
      </c>
    </row>
    <row r="435" spans="1:7">
      <c r="A435" s="50" t="s">
        <v>514</v>
      </c>
      <c r="B435" s="50" t="s">
        <v>26</v>
      </c>
      <c r="C435" s="50" t="s">
        <v>241</v>
      </c>
      <c r="D435" s="51">
        <v>219636</v>
      </c>
      <c r="E435" s="51">
        <v>4104301</v>
      </c>
      <c r="F435" s="52">
        <v>409820.9</v>
      </c>
      <c r="G435" s="53">
        <v>9.9851569999999992</v>
      </c>
    </row>
    <row r="436" spans="1:7">
      <c r="A436" s="50" t="s">
        <v>358</v>
      </c>
      <c r="B436" s="50" t="s">
        <v>26</v>
      </c>
      <c r="C436" s="50" t="s">
        <v>349</v>
      </c>
      <c r="D436" s="51">
        <v>1</v>
      </c>
      <c r="E436" s="51">
        <v>403</v>
      </c>
      <c r="F436" s="52">
        <v>113.4</v>
      </c>
      <c r="G436" s="53">
        <v>28.138957999999999</v>
      </c>
    </row>
    <row r="437" spans="1:7">
      <c r="A437" s="50" t="s">
        <v>515</v>
      </c>
      <c r="B437" s="50" t="s">
        <v>26</v>
      </c>
      <c r="C437" s="50" t="s">
        <v>243</v>
      </c>
      <c r="D437" s="51">
        <v>28795</v>
      </c>
      <c r="E437" s="51">
        <v>425102</v>
      </c>
      <c r="F437" s="52">
        <v>44631</v>
      </c>
      <c r="G437" s="53">
        <v>10.498892</v>
      </c>
    </row>
    <row r="438" spans="1:7">
      <c r="A438" s="50" t="s">
        <v>516</v>
      </c>
      <c r="B438" s="50" t="s">
        <v>26</v>
      </c>
      <c r="C438" s="50" t="s">
        <v>241</v>
      </c>
      <c r="D438" s="51">
        <v>10747</v>
      </c>
      <c r="E438" s="51">
        <v>169436</v>
      </c>
      <c r="F438" s="52">
        <v>20974.799999999999</v>
      </c>
      <c r="G438" s="53">
        <v>12.379187</v>
      </c>
    </row>
    <row r="439" spans="1:7">
      <c r="A439" s="50" t="s">
        <v>517</v>
      </c>
      <c r="B439" s="50" t="s">
        <v>26</v>
      </c>
      <c r="C439" s="50" t="s">
        <v>243</v>
      </c>
      <c r="D439" s="51">
        <v>247443</v>
      </c>
      <c r="E439" s="51">
        <v>6825560</v>
      </c>
      <c r="F439" s="52">
        <v>667602.5</v>
      </c>
      <c r="G439" s="53">
        <v>9.7809191000000002</v>
      </c>
    </row>
    <row r="440" spans="1:7">
      <c r="A440" s="50" t="s">
        <v>518</v>
      </c>
      <c r="B440" s="50" t="s">
        <v>26</v>
      </c>
      <c r="C440" s="50" t="s">
        <v>241</v>
      </c>
      <c r="D440" s="51">
        <v>45984</v>
      </c>
      <c r="E440" s="51">
        <v>850477</v>
      </c>
      <c r="F440" s="52">
        <v>101760</v>
      </c>
      <c r="G440" s="53">
        <v>11.96505</v>
      </c>
    </row>
    <row r="441" spans="1:7">
      <c r="A441" s="50" t="s">
        <v>519</v>
      </c>
      <c r="B441" s="50" t="s">
        <v>26</v>
      </c>
      <c r="C441" s="50" t="s">
        <v>243</v>
      </c>
      <c r="D441" s="51">
        <v>1539</v>
      </c>
      <c r="E441" s="51">
        <v>1197401</v>
      </c>
      <c r="F441" s="52">
        <v>99672</v>
      </c>
      <c r="G441" s="53">
        <v>8.3240285000000007</v>
      </c>
    </row>
    <row r="442" spans="1:7">
      <c r="A442" s="50" t="s">
        <v>363</v>
      </c>
      <c r="B442" s="50" t="s">
        <v>26</v>
      </c>
      <c r="C442" s="50" t="s">
        <v>349</v>
      </c>
      <c r="D442" s="51">
        <v>917</v>
      </c>
      <c r="E442" s="51">
        <v>6921</v>
      </c>
      <c r="F442" s="52">
        <v>687</v>
      </c>
      <c r="G442" s="53">
        <v>9.9263112000000007</v>
      </c>
    </row>
    <row r="443" spans="1:7">
      <c r="A443" s="50" t="s">
        <v>520</v>
      </c>
      <c r="B443" s="50" t="s">
        <v>26</v>
      </c>
      <c r="C443" s="50" t="s">
        <v>241</v>
      </c>
      <c r="D443" s="51">
        <v>210815</v>
      </c>
      <c r="E443" s="51">
        <v>3467634</v>
      </c>
      <c r="F443" s="52">
        <v>385350</v>
      </c>
      <c r="G443" s="53">
        <v>11.112764</v>
      </c>
    </row>
    <row r="444" spans="1:7">
      <c r="A444" s="50" t="s">
        <v>369</v>
      </c>
      <c r="B444" s="50" t="s">
        <v>26</v>
      </c>
      <c r="C444" s="50" t="s">
        <v>349</v>
      </c>
      <c r="D444" s="51">
        <v>149</v>
      </c>
      <c r="E444" s="51">
        <v>1566</v>
      </c>
      <c r="F444" s="52">
        <v>188.2</v>
      </c>
      <c r="G444" s="53">
        <v>12.01788</v>
      </c>
    </row>
    <row r="445" spans="1:7">
      <c r="A445" s="50" t="s">
        <v>370</v>
      </c>
      <c r="B445" s="50" t="s">
        <v>26</v>
      </c>
      <c r="C445" s="50" t="s">
        <v>349</v>
      </c>
      <c r="D445" s="51">
        <v>856</v>
      </c>
      <c r="E445" s="51">
        <v>5254</v>
      </c>
      <c r="F445" s="52">
        <v>928</v>
      </c>
      <c r="G445" s="53">
        <v>17.662732999999999</v>
      </c>
    </row>
    <row r="446" spans="1:7">
      <c r="A446" s="50" t="s">
        <v>521</v>
      </c>
      <c r="B446" s="50" t="s">
        <v>26</v>
      </c>
      <c r="C446" s="50" t="s">
        <v>241</v>
      </c>
      <c r="D446" s="51">
        <v>26681</v>
      </c>
      <c r="E446" s="51">
        <v>534811</v>
      </c>
      <c r="F446" s="52">
        <v>58728.5</v>
      </c>
      <c r="G446" s="53">
        <v>10.981169</v>
      </c>
    </row>
    <row r="447" spans="1:7">
      <c r="A447" s="50" t="s">
        <v>522</v>
      </c>
      <c r="B447" s="50" t="s">
        <v>26</v>
      </c>
      <c r="C447" s="50" t="s">
        <v>241</v>
      </c>
      <c r="D447" s="51">
        <v>53747</v>
      </c>
      <c r="E447" s="51">
        <v>1014182</v>
      </c>
      <c r="F447" s="52">
        <v>126926</v>
      </c>
      <c r="G447" s="53">
        <v>12.515110999999999</v>
      </c>
    </row>
    <row r="448" spans="1:7">
      <c r="A448" s="50" t="s">
        <v>523</v>
      </c>
      <c r="B448" s="50" t="s">
        <v>26</v>
      </c>
      <c r="C448" s="50" t="s">
        <v>238</v>
      </c>
      <c r="D448" s="51">
        <v>771959</v>
      </c>
      <c r="E448" s="51">
        <v>19783567</v>
      </c>
      <c r="F448" s="52">
        <v>1949867.7</v>
      </c>
      <c r="G448" s="53">
        <v>9.8559965999999992</v>
      </c>
    </row>
    <row r="449" spans="1:7">
      <c r="A449" s="50" t="s">
        <v>371</v>
      </c>
      <c r="B449" s="50" t="s">
        <v>26</v>
      </c>
      <c r="C449" s="50" t="s">
        <v>349</v>
      </c>
      <c r="D449" s="51">
        <v>3</v>
      </c>
      <c r="E449" s="51">
        <v>990</v>
      </c>
      <c r="F449" s="52">
        <v>290.7</v>
      </c>
      <c r="G449" s="53">
        <v>29.363636</v>
      </c>
    </row>
    <row r="450" spans="1:7">
      <c r="A450" s="50" t="s">
        <v>2259</v>
      </c>
      <c r="B450" s="50" t="s">
        <v>26</v>
      </c>
      <c r="C450" s="50" t="s">
        <v>241</v>
      </c>
      <c r="D450" s="51">
        <v>18659</v>
      </c>
      <c r="E450" s="51">
        <v>318153</v>
      </c>
      <c r="F450" s="52">
        <v>39508.199999999997</v>
      </c>
      <c r="G450" s="53">
        <v>12.417987999999999</v>
      </c>
    </row>
    <row r="451" spans="1:7">
      <c r="A451" s="50" t="s">
        <v>2260</v>
      </c>
      <c r="B451" s="50" t="s">
        <v>26</v>
      </c>
      <c r="C451" s="50" t="s">
        <v>243</v>
      </c>
      <c r="D451" s="51">
        <v>30610</v>
      </c>
      <c r="E451" s="51">
        <v>741931</v>
      </c>
      <c r="F451" s="52">
        <v>94271</v>
      </c>
      <c r="G451" s="53">
        <v>12.706168</v>
      </c>
    </row>
    <row r="452" spans="1:7">
      <c r="A452" s="50" t="s">
        <v>376</v>
      </c>
      <c r="B452" s="50" t="s">
        <v>26</v>
      </c>
      <c r="C452" s="50" t="s">
        <v>349</v>
      </c>
      <c r="D452" s="51">
        <v>396</v>
      </c>
      <c r="E452" s="51">
        <v>1752</v>
      </c>
      <c r="F452" s="52">
        <v>270.39999999999998</v>
      </c>
      <c r="G452" s="53">
        <v>15.43379</v>
      </c>
    </row>
    <row r="453" spans="1:7">
      <c r="A453" s="50" t="s">
        <v>524</v>
      </c>
      <c r="B453" s="50" t="s">
        <v>26</v>
      </c>
      <c r="C453" s="50" t="s">
        <v>241</v>
      </c>
      <c r="D453" s="51">
        <v>28067</v>
      </c>
      <c r="E453" s="51">
        <v>510708</v>
      </c>
      <c r="F453" s="52">
        <v>58675</v>
      </c>
      <c r="G453" s="53">
        <v>11.488953</v>
      </c>
    </row>
    <row r="454" spans="1:7">
      <c r="A454" s="50" t="s">
        <v>525</v>
      </c>
      <c r="B454" s="50" t="s">
        <v>26</v>
      </c>
      <c r="C454" s="50" t="s">
        <v>241</v>
      </c>
      <c r="D454" s="51">
        <v>222294</v>
      </c>
      <c r="E454" s="51">
        <v>4052450</v>
      </c>
      <c r="F454" s="52">
        <v>445915.8</v>
      </c>
      <c r="G454" s="53">
        <v>11.00361</v>
      </c>
    </row>
    <row r="455" spans="1:7">
      <c r="A455" s="50" t="s">
        <v>2261</v>
      </c>
      <c r="B455" s="50" t="s">
        <v>29</v>
      </c>
      <c r="C455" s="50" t="s">
        <v>243</v>
      </c>
      <c r="D455" s="51">
        <v>37083</v>
      </c>
      <c r="E455" s="51">
        <v>881515</v>
      </c>
      <c r="F455" s="52">
        <v>97945</v>
      </c>
      <c r="G455" s="53">
        <v>11.110984999999999</v>
      </c>
    </row>
    <row r="456" spans="1:7">
      <c r="A456" s="50" t="s">
        <v>526</v>
      </c>
      <c r="B456" s="50" t="s">
        <v>29</v>
      </c>
      <c r="C456" s="50" t="s">
        <v>241</v>
      </c>
      <c r="D456" s="51">
        <v>20790</v>
      </c>
      <c r="E456" s="51">
        <v>440677</v>
      </c>
      <c r="F456" s="52">
        <v>52878</v>
      </c>
      <c r="G456" s="53">
        <v>11.999264999999999</v>
      </c>
    </row>
    <row r="457" spans="1:7">
      <c r="A457" s="50" t="s">
        <v>527</v>
      </c>
      <c r="B457" s="50" t="s">
        <v>29</v>
      </c>
      <c r="C457" s="50" t="s">
        <v>241</v>
      </c>
      <c r="D457" s="51">
        <v>49991</v>
      </c>
      <c r="E457" s="51">
        <v>786387</v>
      </c>
      <c r="F457" s="52">
        <v>89629.5</v>
      </c>
      <c r="G457" s="53">
        <v>11.397632</v>
      </c>
    </row>
    <row r="458" spans="1:7">
      <c r="A458" s="50" t="s">
        <v>528</v>
      </c>
      <c r="B458" s="50" t="s">
        <v>29</v>
      </c>
      <c r="C458" s="50" t="s">
        <v>241</v>
      </c>
      <c r="D458" s="51">
        <v>35348</v>
      </c>
      <c r="E458" s="51">
        <v>465451</v>
      </c>
      <c r="F458" s="52">
        <v>61128</v>
      </c>
      <c r="G458" s="53">
        <v>13.133069000000001</v>
      </c>
    </row>
    <row r="459" spans="1:7">
      <c r="A459" s="50" t="s">
        <v>529</v>
      </c>
      <c r="B459" s="50" t="s">
        <v>29</v>
      </c>
      <c r="C459" s="50" t="s">
        <v>241</v>
      </c>
      <c r="D459" s="51">
        <v>22134</v>
      </c>
      <c r="E459" s="51">
        <v>441839</v>
      </c>
      <c r="F459" s="52">
        <v>50247</v>
      </c>
      <c r="G459" s="53">
        <v>11.372242</v>
      </c>
    </row>
    <row r="460" spans="1:7">
      <c r="A460" s="50" t="s">
        <v>530</v>
      </c>
      <c r="B460" s="50" t="s">
        <v>29</v>
      </c>
      <c r="C460" s="50" t="s">
        <v>241</v>
      </c>
      <c r="D460" s="51">
        <v>51760</v>
      </c>
      <c r="E460" s="51">
        <v>1099710</v>
      </c>
      <c r="F460" s="52">
        <v>116159.8</v>
      </c>
      <c r="G460" s="53">
        <v>10.562766999999999</v>
      </c>
    </row>
    <row r="461" spans="1:7">
      <c r="A461" s="50" t="s">
        <v>531</v>
      </c>
      <c r="B461" s="50" t="s">
        <v>29</v>
      </c>
      <c r="C461" s="50" t="s">
        <v>241</v>
      </c>
      <c r="D461" s="51">
        <v>58745</v>
      </c>
      <c r="E461" s="51">
        <v>1298781</v>
      </c>
      <c r="F461" s="52">
        <v>120297</v>
      </c>
      <c r="G461" s="53">
        <v>9.2623005999999997</v>
      </c>
    </row>
    <row r="462" spans="1:7">
      <c r="A462" s="50" t="s">
        <v>532</v>
      </c>
      <c r="B462" s="50" t="s">
        <v>29</v>
      </c>
      <c r="C462" s="50" t="s">
        <v>243</v>
      </c>
      <c r="D462" s="51">
        <v>6524</v>
      </c>
      <c r="E462" s="51">
        <v>101639</v>
      </c>
      <c r="F462" s="52">
        <v>13885.9</v>
      </c>
      <c r="G462" s="53">
        <v>13.66198</v>
      </c>
    </row>
    <row r="463" spans="1:7">
      <c r="A463" s="50" t="s">
        <v>533</v>
      </c>
      <c r="B463" s="50" t="s">
        <v>29</v>
      </c>
      <c r="C463" s="50" t="s">
        <v>243</v>
      </c>
      <c r="D463" s="51">
        <v>2686</v>
      </c>
      <c r="E463" s="51">
        <v>164020</v>
      </c>
      <c r="F463" s="52">
        <v>15700</v>
      </c>
      <c r="G463" s="53">
        <v>9.5720033999999998</v>
      </c>
    </row>
    <row r="464" spans="1:7">
      <c r="A464" s="50" t="s">
        <v>2262</v>
      </c>
      <c r="B464" s="50" t="s">
        <v>29</v>
      </c>
      <c r="C464" s="50" t="s">
        <v>243</v>
      </c>
      <c r="D464" s="51">
        <v>2811</v>
      </c>
      <c r="E464" s="51">
        <v>91409</v>
      </c>
      <c r="F464" s="52">
        <v>7799</v>
      </c>
      <c r="G464" s="53">
        <v>8.5319825999999992</v>
      </c>
    </row>
    <row r="465" spans="1:7">
      <c r="A465" s="50" t="s">
        <v>2263</v>
      </c>
      <c r="B465" s="50" t="s">
        <v>29</v>
      </c>
      <c r="C465" s="50" t="s">
        <v>243</v>
      </c>
      <c r="D465" s="51">
        <v>2407</v>
      </c>
      <c r="E465" s="51">
        <v>69477</v>
      </c>
      <c r="F465" s="52">
        <v>7806</v>
      </c>
      <c r="G465" s="53">
        <v>11.235372999999999</v>
      </c>
    </row>
    <row r="466" spans="1:7">
      <c r="A466" s="50" t="s">
        <v>534</v>
      </c>
      <c r="B466" s="50" t="s">
        <v>29</v>
      </c>
      <c r="C466" s="50" t="s">
        <v>243</v>
      </c>
      <c r="D466" s="51">
        <v>3651</v>
      </c>
      <c r="E466" s="51">
        <v>217678</v>
      </c>
      <c r="F466" s="52">
        <v>22479.1</v>
      </c>
      <c r="G466" s="53">
        <v>10.326767</v>
      </c>
    </row>
    <row r="467" spans="1:7">
      <c r="A467" s="50" t="s">
        <v>535</v>
      </c>
      <c r="B467" s="50" t="s">
        <v>29</v>
      </c>
      <c r="C467" s="50" t="s">
        <v>243</v>
      </c>
      <c r="D467" s="51">
        <v>4622</v>
      </c>
      <c r="E467" s="51">
        <v>134338</v>
      </c>
      <c r="F467" s="52">
        <v>15742</v>
      </c>
      <c r="G467" s="53">
        <v>11.718203000000001</v>
      </c>
    </row>
    <row r="468" spans="1:7">
      <c r="A468" s="50" t="s">
        <v>536</v>
      </c>
      <c r="B468" s="50" t="s">
        <v>29</v>
      </c>
      <c r="C468" s="50" t="s">
        <v>243</v>
      </c>
      <c r="D468" s="51">
        <v>5475</v>
      </c>
      <c r="E468" s="51">
        <v>374782</v>
      </c>
      <c r="F468" s="52">
        <v>33542.6</v>
      </c>
      <c r="G468" s="53">
        <v>8.9498961999999995</v>
      </c>
    </row>
    <row r="469" spans="1:7">
      <c r="A469" s="50" t="s">
        <v>537</v>
      </c>
      <c r="B469" s="50" t="s">
        <v>29</v>
      </c>
      <c r="C469" s="50" t="s">
        <v>243</v>
      </c>
      <c r="D469" s="51">
        <v>2565</v>
      </c>
      <c r="E469" s="51">
        <v>148895</v>
      </c>
      <c r="F469" s="52">
        <v>14042.6</v>
      </c>
      <c r="G469" s="53">
        <v>9.4312099000000007</v>
      </c>
    </row>
    <row r="470" spans="1:7">
      <c r="A470" s="50" t="s">
        <v>538</v>
      </c>
      <c r="B470" s="50" t="s">
        <v>29</v>
      </c>
      <c r="C470" s="50" t="s">
        <v>243</v>
      </c>
      <c r="D470" s="51">
        <v>7735</v>
      </c>
      <c r="E470" s="51">
        <v>588308</v>
      </c>
      <c r="F470" s="52">
        <v>47728.9</v>
      </c>
      <c r="G470" s="53">
        <v>8.1129102</v>
      </c>
    </row>
    <row r="471" spans="1:7">
      <c r="A471" s="50" t="s">
        <v>539</v>
      </c>
      <c r="B471" s="50" t="s">
        <v>29</v>
      </c>
      <c r="C471" s="50" t="s">
        <v>243</v>
      </c>
      <c r="D471" s="51">
        <v>10915</v>
      </c>
      <c r="E471" s="51">
        <v>200681</v>
      </c>
      <c r="F471" s="52">
        <v>22279</v>
      </c>
      <c r="G471" s="53">
        <v>11.101699</v>
      </c>
    </row>
    <row r="472" spans="1:7">
      <c r="A472" s="50" t="s">
        <v>540</v>
      </c>
      <c r="B472" s="50" t="s">
        <v>29</v>
      </c>
      <c r="C472" s="50" t="s">
        <v>243</v>
      </c>
      <c r="D472" s="51">
        <v>981</v>
      </c>
      <c r="E472" s="51">
        <v>23649</v>
      </c>
      <c r="F472" s="52">
        <v>2695</v>
      </c>
      <c r="G472" s="53">
        <v>11.395830999999999</v>
      </c>
    </row>
    <row r="473" spans="1:7">
      <c r="A473" s="50" t="s">
        <v>541</v>
      </c>
      <c r="B473" s="50" t="s">
        <v>29</v>
      </c>
      <c r="C473" s="50" t="s">
        <v>243</v>
      </c>
      <c r="D473" s="51">
        <v>8008</v>
      </c>
      <c r="E473" s="51">
        <v>314457</v>
      </c>
      <c r="F473" s="52">
        <v>30022</v>
      </c>
      <c r="G473" s="53">
        <v>9.5472512999999992</v>
      </c>
    </row>
    <row r="474" spans="1:7">
      <c r="A474" s="50" t="s">
        <v>2264</v>
      </c>
      <c r="B474" s="50" t="s">
        <v>29</v>
      </c>
      <c r="C474" s="50" t="s">
        <v>243</v>
      </c>
      <c r="D474" s="51">
        <v>2887</v>
      </c>
      <c r="E474" s="51">
        <v>55684</v>
      </c>
      <c r="F474" s="52">
        <v>6692.9</v>
      </c>
      <c r="G474" s="53">
        <v>12.019431000000001</v>
      </c>
    </row>
    <row r="475" spans="1:7">
      <c r="A475" s="50" t="s">
        <v>542</v>
      </c>
      <c r="B475" s="50" t="s">
        <v>29</v>
      </c>
      <c r="C475" s="50" t="s">
        <v>243</v>
      </c>
      <c r="D475" s="51">
        <v>12136</v>
      </c>
      <c r="E475" s="51">
        <v>438355</v>
      </c>
      <c r="F475" s="52">
        <v>45046.1</v>
      </c>
      <c r="G475" s="53">
        <v>10.276168999999999</v>
      </c>
    </row>
    <row r="476" spans="1:7">
      <c r="A476" s="50" t="s">
        <v>2265</v>
      </c>
      <c r="B476" s="50" t="s">
        <v>29</v>
      </c>
      <c r="C476" s="50" t="s">
        <v>243</v>
      </c>
      <c r="D476" s="51">
        <v>415</v>
      </c>
      <c r="E476" s="51">
        <v>5893</v>
      </c>
      <c r="F476" s="52">
        <v>981.5</v>
      </c>
      <c r="G476" s="53">
        <v>16.655353999999999</v>
      </c>
    </row>
    <row r="477" spans="1:7">
      <c r="A477" s="50" t="s">
        <v>543</v>
      </c>
      <c r="B477" s="50" t="s">
        <v>29</v>
      </c>
      <c r="C477" s="50" t="s">
        <v>243</v>
      </c>
      <c r="D477" s="51">
        <v>5708</v>
      </c>
      <c r="E477" s="51">
        <v>277498</v>
      </c>
      <c r="F477" s="52">
        <v>29578</v>
      </c>
      <c r="G477" s="53">
        <v>10.658816</v>
      </c>
    </row>
    <row r="478" spans="1:7">
      <c r="A478" s="50" t="s">
        <v>544</v>
      </c>
      <c r="B478" s="50" t="s">
        <v>29</v>
      </c>
      <c r="C478" s="50" t="s">
        <v>243</v>
      </c>
      <c r="D478" s="51">
        <v>15818</v>
      </c>
      <c r="E478" s="51">
        <v>379066</v>
      </c>
      <c r="F478" s="52">
        <v>45428</v>
      </c>
      <c r="G478" s="53">
        <v>11.984192999999999</v>
      </c>
    </row>
    <row r="479" spans="1:7">
      <c r="A479" s="50" t="s">
        <v>545</v>
      </c>
      <c r="B479" s="50" t="s">
        <v>29</v>
      </c>
      <c r="C479" s="50" t="s">
        <v>243</v>
      </c>
      <c r="D479" s="51">
        <v>4442</v>
      </c>
      <c r="E479" s="51">
        <v>136961</v>
      </c>
      <c r="F479" s="52">
        <v>14753.5</v>
      </c>
      <c r="G479" s="53">
        <v>10.772045</v>
      </c>
    </row>
    <row r="480" spans="1:7">
      <c r="A480" s="50" t="s">
        <v>2266</v>
      </c>
      <c r="B480" s="50" t="s">
        <v>29</v>
      </c>
      <c r="C480" s="50" t="s">
        <v>243</v>
      </c>
      <c r="D480" s="51">
        <v>829</v>
      </c>
      <c r="E480" s="51">
        <v>25213</v>
      </c>
      <c r="F480" s="52">
        <v>3588.6</v>
      </c>
      <c r="G480" s="53">
        <v>14.233134</v>
      </c>
    </row>
    <row r="481" spans="1:7">
      <c r="A481" s="50" t="s">
        <v>2267</v>
      </c>
      <c r="B481" s="50" t="s">
        <v>29</v>
      </c>
      <c r="C481" s="50" t="s">
        <v>243</v>
      </c>
      <c r="D481" s="51">
        <v>3436</v>
      </c>
      <c r="E481" s="51">
        <v>105027</v>
      </c>
      <c r="F481" s="52">
        <v>10730.3</v>
      </c>
      <c r="G481" s="53">
        <v>10.216706</v>
      </c>
    </row>
    <row r="482" spans="1:7">
      <c r="A482" s="50" t="s">
        <v>2268</v>
      </c>
      <c r="B482" s="50" t="s">
        <v>29</v>
      </c>
      <c r="C482" s="50" t="s">
        <v>243</v>
      </c>
      <c r="D482" s="51">
        <v>2965</v>
      </c>
      <c r="E482" s="51">
        <v>84416</v>
      </c>
      <c r="F482" s="52">
        <v>10942.1</v>
      </c>
      <c r="G482" s="53">
        <v>12.962116</v>
      </c>
    </row>
    <row r="483" spans="1:7">
      <c r="A483" s="50" t="s">
        <v>2269</v>
      </c>
      <c r="B483" s="50" t="s">
        <v>29</v>
      </c>
      <c r="C483" s="50" t="s">
        <v>243</v>
      </c>
      <c r="D483" s="51">
        <v>1006</v>
      </c>
      <c r="E483" s="51">
        <v>11326</v>
      </c>
      <c r="F483" s="52">
        <v>1456.2</v>
      </c>
      <c r="G483" s="53">
        <v>12.857143000000001</v>
      </c>
    </row>
    <row r="484" spans="1:7">
      <c r="A484" s="50" t="s">
        <v>2270</v>
      </c>
      <c r="B484" s="50" t="s">
        <v>29</v>
      </c>
      <c r="C484" s="50" t="s">
        <v>243</v>
      </c>
      <c r="D484" s="51">
        <v>15394</v>
      </c>
      <c r="E484" s="51">
        <v>417671</v>
      </c>
      <c r="F484" s="52">
        <v>48615</v>
      </c>
      <c r="G484" s="53">
        <v>11.639544000000001</v>
      </c>
    </row>
    <row r="485" spans="1:7">
      <c r="A485" s="50" t="s">
        <v>2271</v>
      </c>
      <c r="B485" s="50" t="s">
        <v>29</v>
      </c>
      <c r="C485" s="50" t="s">
        <v>243</v>
      </c>
      <c r="D485" s="51">
        <v>1797</v>
      </c>
      <c r="E485" s="51">
        <v>26203</v>
      </c>
      <c r="F485" s="52">
        <v>3044.7</v>
      </c>
      <c r="G485" s="53">
        <v>11.619662</v>
      </c>
    </row>
    <row r="486" spans="1:7">
      <c r="A486" s="50" t="s">
        <v>2272</v>
      </c>
      <c r="B486" s="50" t="s">
        <v>29</v>
      </c>
      <c r="C486" s="50" t="s">
        <v>243</v>
      </c>
      <c r="D486" s="51">
        <v>1642</v>
      </c>
      <c r="E486" s="51">
        <v>42956</v>
      </c>
      <c r="F486" s="52">
        <v>5367</v>
      </c>
      <c r="G486" s="53">
        <v>12.49418</v>
      </c>
    </row>
    <row r="487" spans="1:7">
      <c r="A487" s="50" t="s">
        <v>546</v>
      </c>
      <c r="B487" s="50" t="s">
        <v>29</v>
      </c>
      <c r="C487" s="50" t="s">
        <v>243</v>
      </c>
      <c r="D487" s="51">
        <v>13284</v>
      </c>
      <c r="E487" s="51">
        <v>548424</v>
      </c>
      <c r="F487" s="52">
        <v>47810</v>
      </c>
      <c r="G487" s="53">
        <v>8.7177074999999995</v>
      </c>
    </row>
    <row r="488" spans="1:7">
      <c r="A488" s="50" t="s">
        <v>2273</v>
      </c>
      <c r="B488" s="50" t="s">
        <v>29</v>
      </c>
      <c r="C488" s="50" t="s">
        <v>243</v>
      </c>
      <c r="D488" s="51">
        <v>4122</v>
      </c>
      <c r="E488" s="51">
        <v>98706</v>
      </c>
      <c r="F488" s="52">
        <v>10475.299999999999</v>
      </c>
      <c r="G488" s="53">
        <v>10.612627</v>
      </c>
    </row>
    <row r="489" spans="1:7">
      <c r="A489" s="50" t="s">
        <v>547</v>
      </c>
      <c r="B489" s="50" t="s">
        <v>29</v>
      </c>
      <c r="C489" s="50" t="s">
        <v>243</v>
      </c>
      <c r="D489" s="51">
        <v>11605</v>
      </c>
      <c r="E489" s="51">
        <v>327336</v>
      </c>
      <c r="F489" s="52">
        <v>33731</v>
      </c>
      <c r="G489" s="53">
        <v>10.304702000000001</v>
      </c>
    </row>
    <row r="490" spans="1:7">
      <c r="A490" s="50" t="s">
        <v>2274</v>
      </c>
      <c r="B490" s="50" t="s">
        <v>29</v>
      </c>
      <c r="C490" s="50" t="s">
        <v>243</v>
      </c>
      <c r="D490" s="51">
        <v>272</v>
      </c>
      <c r="E490" s="51">
        <v>7137</v>
      </c>
      <c r="F490" s="52">
        <v>706.1</v>
      </c>
      <c r="G490" s="53">
        <v>9.8935127000000005</v>
      </c>
    </row>
    <row r="491" spans="1:7">
      <c r="A491" s="50" t="s">
        <v>548</v>
      </c>
      <c r="B491" s="50" t="s">
        <v>29</v>
      </c>
      <c r="C491" s="50" t="s">
        <v>243</v>
      </c>
      <c r="D491" s="51">
        <v>41840</v>
      </c>
      <c r="E491" s="51">
        <v>1029505</v>
      </c>
      <c r="F491" s="52">
        <v>117039</v>
      </c>
      <c r="G491" s="53">
        <v>11.368473</v>
      </c>
    </row>
    <row r="492" spans="1:7">
      <c r="A492" s="50" t="s">
        <v>549</v>
      </c>
      <c r="B492" s="50" t="s">
        <v>29</v>
      </c>
      <c r="C492" s="50" t="s">
        <v>243</v>
      </c>
      <c r="D492" s="51">
        <v>6474</v>
      </c>
      <c r="E492" s="51">
        <v>153576</v>
      </c>
      <c r="F492" s="52">
        <v>20208</v>
      </c>
      <c r="G492" s="53">
        <v>13.158306</v>
      </c>
    </row>
    <row r="493" spans="1:7">
      <c r="A493" s="50" t="s">
        <v>2275</v>
      </c>
      <c r="B493" s="50" t="s">
        <v>29</v>
      </c>
      <c r="C493" s="50" t="s">
        <v>243</v>
      </c>
      <c r="D493" s="51">
        <v>1432</v>
      </c>
      <c r="E493" s="51">
        <v>23766</v>
      </c>
      <c r="F493" s="52">
        <v>3454.5</v>
      </c>
      <c r="G493" s="53">
        <v>14.535470999999999</v>
      </c>
    </row>
    <row r="494" spans="1:7">
      <c r="A494" s="50" t="s">
        <v>550</v>
      </c>
      <c r="B494" s="50" t="s">
        <v>29</v>
      </c>
      <c r="C494" s="50" t="s">
        <v>243</v>
      </c>
      <c r="D494" s="51">
        <v>7003</v>
      </c>
      <c r="E494" s="51">
        <v>189243</v>
      </c>
      <c r="F494" s="52">
        <v>22578.5</v>
      </c>
      <c r="G494" s="53">
        <v>11.930956</v>
      </c>
    </row>
    <row r="495" spans="1:7">
      <c r="A495" s="50" t="s">
        <v>551</v>
      </c>
      <c r="B495" s="50" t="s">
        <v>29</v>
      </c>
      <c r="C495" s="50" t="s">
        <v>243</v>
      </c>
      <c r="D495" s="51">
        <v>5123</v>
      </c>
      <c r="E495" s="51">
        <v>118040</v>
      </c>
      <c r="F495" s="52">
        <v>14426</v>
      </c>
      <c r="G495" s="53">
        <v>12.221280999999999</v>
      </c>
    </row>
    <row r="496" spans="1:7">
      <c r="A496" s="50" t="s">
        <v>2276</v>
      </c>
      <c r="B496" s="50" t="s">
        <v>29</v>
      </c>
      <c r="C496" s="50" t="s">
        <v>243</v>
      </c>
      <c r="D496" s="51">
        <v>684</v>
      </c>
      <c r="E496" s="51">
        <v>18158</v>
      </c>
      <c r="F496" s="52">
        <v>2396</v>
      </c>
      <c r="G496" s="53">
        <v>13.195285999999999</v>
      </c>
    </row>
    <row r="497" spans="1:7">
      <c r="A497" s="50" t="s">
        <v>2277</v>
      </c>
      <c r="B497" s="50" t="s">
        <v>29</v>
      </c>
      <c r="C497" s="50" t="s">
        <v>243</v>
      </c>
      <c r="D497" s="51">
        <v>2889</v>
      </c>
      <c r="E497" s="51">
        <v>52579</v>
      </c>
      <c r="F497" s="52">
        <v>6774.7</v>
      </c>
      <c r="G497" s="53">
        <v>12.884802000000001</v>
      </c>
    </row>
    <row r="498" spans="1:7">
      <c r="A498" s="50" t="s">
        <v>2278</v>
      </c>
      <c r="B498" s="50" t="s">
        <v>29</v>
      </c>
      <c r="C498" s="50" t="s">
        <v>243</v>
      </c>
      <c r="D498" s="51">
        <v>2807</v>
      </c>
      <c r="E498" s="51">
        <v>127964</v>
      </c>
      <c r="F498" s="52">
        <v>12901</v>
      </c>
      <c r="G498" s="53">
        <v>10.081742</v>
      </c>
    </row>
    <row r="499" spans="1:7">
      <c r="A499" s="50" t="s">
        <v>552</v>
      </c>
      <c r="B499" s="50" t="s">
        <v>29</v>
      </c>
      <c r="C499" s="50" t="s">
        <v>243</v>
      </c>
      <c r="D499" s="51">
        <v>2474</v>
      </c>
      <c r="E499" s="51">
        <v>706453</v>
      </c>
      <c r="F499" s="52">
        <v>27239.1</v>
      </c>
      <c r="G499" s="53">
        <v>3.8557554000000001</v>
      </c>
    </row>
    <row r="500" spans="1:7">
      <c r="A500" s="50" t="s">
        <v>2279</v>
      </c>
      <c r="B500" s="50" t="s">
        <v>29</v>
      </c>
      <c r="C500" s="50" t="s">
        <v>243</v>
      </c>
      <c r="D500" s="51">
        <v>3154</v>
      </c>
      <c r="E500" s="51">
        <v>72474</v>
      </c>
      <c r="F500" s="52">
        <v>9559</v>
      </c>
      <c r="G500" s="53">
        <v>13.189558</v>
      </c>
    </row>
    <row r="501" spans="1:7">
      <c r="A501" s="50" t="s">
        <v>553</v>
      </c>
      <c r="B501" s="50" t="s">
        <v>29</v>
      </c>
      <c r="C501" s="50" t="s">
        <v>243</v>
      </c>
      <c r="D501" s="51">
        <v>4214</v>
      </c>
      <c r="E501" s="51">
        <v>128324</v>
      </c>
      <c r="F501" s="52">
        <v>13013.8</v>
      </c>
      <c r="G501" s="53">
        <v>10.141361</v>
      </c>
    </row>
    <row r="502" spans="1:7">
      <c r="A502" s="50" t="s">
        <v>554</v>
      </c>
      <c r="B502" s="50" t="s">
        <v>29</v>
      </c>
      <c r="C502" s="50" t="s">
        <v>243</v>
      </c>
      <c r="D502" s="51">
        <v>15893</v>
      </c>
      <c r="E502" s="51">
        <v>485757</v>
      </c>
      <c r="F502" s="52">
        <v>54828.2</v>
      </c>
      <c r="G502" s="53">
        <v>11.287165999999999</v>
      </c>
    </row>
    <row r="503" spans="1:7">
      <c r="A503" s="50" t="s">
        <v>555</v>
      </c>
      <c r="B503" s="50" t="s">
        <v>29</v>
      </c>
      <c r="C503" s="50" t="s">
        <v>243</v>
      </c>
      <c r="D503" s="51">
        <v>2465</v>
      </c>
      <c r="E503" s="51">
        <v>81769</v>
      </c>
      <c r="F503" s="52">
        <v>9440</v>
      </c>
      <c r="G503" s="53">
        <v>11.544717</v>
      </c>
    </row>
    <row r="504" spans="1:7">
      <c r="A504" s="50" t="s">
        <v>2280</v>
      </c>
      <c r="B504" s="50" t="s">
        <v>29</v>
      </c>
      <c r="C504" s="50" t="s">
        <v>243</v>
      </c>
      <c r="D504" s="51">
        <v>1654</v>
      </c>
      <c r="E504" s="51">
        <v>53842</v>
      </c>
      <c r="F504" s="52">
        <v>6711.5</v>
      </c>
      <c r="G504" s="53">
        <v>12.465176</v>
      </c>
    </row>
    <row r="505" spans="1:7">
      <c r="A505" s="50" t="s">
        <v>2281</v>
      </c>
      <c r="B505" s="50" t="s">
        <v>29</v>
      </c>
      <c r="C505" s="50" t="s">
        <v>243</v>
      </c>
      <c r="D505" s="51">
        <v>307</v>
      </c>
      <c r="E505" s="51">
        <v>5557</v>
      </c>
      <c r="F505" s="52">
        <v>940</v>
      </c>
      <c r="G505" s="53">
        <v>16.915602</v>
      </c>
    </row>
    <row r="506" spans="1:7">
      <c r="A506" s="50" t="s">
        <v>556</v>
      </c>
      <c r="B506" s="50" t="s">
        <v>29</v>
      </c>
      <c r="C506" s="50" t="s">
        <v>241</v>
      </c>
      <c r="D506" s="51">
        <v>20207</v>
      </c>
      <c r="E506" s="51">
        <v>514295</v>
      </c>
      <c r="F506" s="52">
        <v>59738.3</v>
      </c>
      <c r="G506" s="53">
        <v>11.615570999999999</v>
      </c>
    </row>
    <row r="507" spans="1:7">
      <c r="A507" s="50" t="s">
        <v>557</v>
      </c>
      <c r="B507" s="50" t="s">
        <v>29</v>
      </c>
      <c r="C507" s="50" t="s">
        <v>241</v>
      </c>
      <c r="D507" s="51">
        <v>210960</v>
      </c>
      <c r="E507" s="51">
        <v>4084683</v>
      </c>
      <c r="F507" s="52">
        <v>425704.8</v>
      </c>
      <c r="G507" s="53">
        <v>10.421979</v>
      </c>
    </row>
    <row r="508" spans="1:7">
      <c r="A508" s="50" t="s">
        <v>558</v>
      </c>
      <c r="B508" s="50" t="s">
        <v>29</v>
      </c>
      <c r="C508" s="50" t="s">
        <v>241</v>
      </c>
      <c r="D508" s="51">
        <v>67840</v>
      </c>
      <c r="E508" s="51">
        <v>1297389</v>
      </c>
      <c r="F508" s="52">
        <v>133948.79999999999</v>
      </c>
      <c r="G508" s="53">
        <v>10.324490000000001</v>
      </c>
    </row>
    <row r="509" spans="1:7">
      <c r="A509" s="50" t="s">
        <v>559</v>
      </c>
      <c r="B509" s="50" t="s">
        <v>29</v>
      </c>
      <c r="C509" s="50" t="s">
        <v>241</v>
      </c>
      <c r="D509" s="51">
        <v>82443</v>
      </c>
      <c r="E509" s="51">
        <v>1623576</v>
      </c>
      <c r="F509" s="52">
        <v>176051.4</v>
      </c>
      <c r="G509" s="53">
        <v>10.843434</v>
      </c>
    </row>
    <row r="510" spans="1:7">
      <c r="A510" s="50" t="s">
        <v>560</v>
      </c>
      <c r="B510" s="50" t="s">
        <v>29</v>
      </c>
      <c r="C510" s="50" t="s">
        <v>342</v>
      </c>
      <c r="D510" s="51">
        <v>11884</v>
      </c>
      <c r="E510" s="51">
        <v>442734</v>
      </c>
      <c r="F510" s="52">
        <v>43766</v>
      </c>
      <c r="G510" s="53">
        <v>9.8853939000000004</v>
      </c>
    </row>
    <row r="511" spans="1:7">
      <c r="A511" s="50" t="s">
        <v>561</v>
      </c>
      <c r="B511" s="50" t="s">
        <v>29</v>
      </c>
      <c r="C511" s="50" t="s">
        <v>243</v>
      </c>
      <c r="D511" s="51">
        <v>16755</v>
      </c>
      <c r="E511" s="51">
        <v>1877199</v>
      </c>
      <c r="F511" s="52">
        <v>121547</v>
      </c>
      <c r="G511" s="53">
        <v>6.4749128999999996</v>
      </c>
    </row>
    <row r="512" spans="1:7">
      <c r="A512" s="50" t="s">
        <v>292</v>
      </c>
      <c r="B512" s="50" t="s">
        <v>29</v>
      </c>
      <c r="C512" s="50" t="s">
        <v>241</v>
      </c>
      <c r="D512" s="51">
        <v>34645</v>
      </c>
      <c r="E512" s="51">
        <v>698507</v>
      </c>
      <c r="F512" s="52">
        <v>90626.6</v>
      </c>
      <c r="G512" s="53">
        <v>12.97433</v>
      </c>
    </row>
    <row r="513" spans="1:7">
      <c r="A513" s="50" t="s">
        <v>562</v>
      </c>
      <c r="B513" s="50" t="s">
        <v>29</v>
      </c>
      <c r="C513" s="50" t="s">
        <v>241</v>
      </c>
      <c r="D513" s="51">
        <v>23435</v>
      </c>
      <c r="E513" s="51">
        <v>397861</v>
      </c>
      <c r="F513" s="52">
        <v>42026.8</v>
      </c>
      <c r="G513" s="53">
        <v>10.563186999999999</v>
      </c>
    </row>
    <row r="514" spans="1:7">
      <c r="A514" s="50" t="s">
        <v>563</v>
      </c>
      <c r="B514" s="50" t="s">
        <v>29</v>
      </c>
      <c r="C514" s="50" t="s">
        <v>243</v>
      </c>
      <c r="D514" s="51">
        <v>5930</v>
      </c>
      <c r="E514" s="51">
        <v>182895</v>
      </c>
      <c r="F514" s="52">
        <v>21561</v>
      </c>
      <c r="G514" s="53">
        <v>11.788731</v>
      </c>
    </row>
    <row r="515" spans="1:7">
      <c r="A515" s="50" t="s">
        <v>564</v>
      </c>
      <c r="B515" s="50" t="s">
        <v>29</v>
      </c>
      <c r="C515" s="50" t="s">
        <v>241</v>
      </c>
      <c r="D515" s="51">
        <v>88130</v>
      </c>
      <c r="E515" s="51">
        <v>1846981</v>
      </c>
      <c r="F515" s="52">
        <v>216697.60000000001</v>
      </c>
      <c r="G515" s="53">
        <v>11.732530000000001</v>
      </c>
    </row>
    <row r="516" spans="1:7">
      <c r="A516" s="50" t="s">
        <v>565</v>
      </c>
      <c r="B516" s="50" t="s">
        <v>29</v>
      </c>
      <c r="C516" s="50" t="s">
        <v>243</v>
      </c>
      <c r="D516" s="51">
        <v>4670</v>
      </c>
      <c r="E516" s="51">
        <v>140121</v>
      </c>
      <c r="F516" s="52">
        <v>11776.5</v>
      </c>
      <c r="G516" s="53">
        <v>8.4045217999999995</v>
      </c>
    </row>
    <row r="517" spans="1:7">
      <c r="A517" s="50" t="s">
        <v>566</v>
      </c>
      <c r="B517" s="50" t="s">
        <v>29</v>
      </c>
      <c r="C517" s="50" t="s">
        <v>238</v>
      </c>
      <c r="D517" s="51">
        <v>2572624</v>
      </c>
      <c r="E517" s="51">
        <v>84700194</v>
      </c>
      <c r="F517" s="52">
        <v>7985441.7000000002</v>
      </c>
      <c r="G517" s="53">
        <v>9.4278907000000007</v>
      </c>
    </row>
    <row r="518" spans="1:7">
      <c r="A518" s="50" t="s">
        <v>567</v>
      </c>
      <c r="B518" s="50" t="s">
        <v>29</v>
      </c>
      <c r="C518" s="50" t="s">
        <v>241</v>
      </c>
      <c r="D518" s="51">
        <v>19865</v>
      </c>
      <c r="E518" s="51">
        <v>315582</v>
      </c>
      <c r="F518" s="52">
        <v>38960</v>
      </c>
      <c r="G518" s="53">
        <v>12.345444000000001</v>
      </c>
    </row>
    <row r="519" spans="1:7">
      <c r="A519" s="50" t="s">
        <v>568</v>
      </c>
      <c r="B519" s="50" t="s">
        <v>29</v>
      </c>
      <c r="C519" s="50" t="s">
        <v>241</v>
      </c>
      <c r="D519" s="51">
        <v>135590</v>
      </c>
      <c r="E519" s="51">
        <v>2866003</v>
      </c>
      <c r="F519" s="52">
        <v>277526</v>
      </c>
      <c r="G519" s="53">
        <v>9.6833814</v>
      </c>
    </row>
    <row r="520" spans="1:7">
      <c r="A520" s="50" t="s">
        <v>569</v>
      </c>
      <c r="B520" s="50" t="s">
        <v>29</v>
      </c>
      <c r="C520" s="50" t="s">
        <v>241</v>
      </c>
      <c r="D520" s="51">
        <v>35067</v>
      </c>
      <c r="E520" s="51">
        <v>508679</v>
      </c>
      <c r="F520" s="52">
        <v>65216</v>
      </c>
      <c r="G520" s="53">
        <v>12.820658999999999</v>
      </c>
    </row>
    <row r="521" spans="1:7">
      <c r="A521" s="50" t="s">
        <v>570</v>
      </c>
      <c r="B521" s="50" t="s">
        <v>29</v>
      </c>
      <c r="C521" s="50" t="s">
        <v>241</v>
      </c>
      <c r="D521" s="51">
        <v>36663</v>
      </c>
      <c r="E521" s="51">
        <v>588695</v>
      </c>
      <c r="F521" s="52">
        <v>75825</v>
      </c>
      <c r="G521" s="53">
        <v>12.880184</v>
      </c>
    </row>
    <row r="522" spans="1:7">
      <c r="A522" s="50" t="s">
        <v>571</v>
      </c>
      <c r="B522" s="50" t="s">
        <v>29</v>
      </c>
      <c r="C522" s="50" t="s">
        <v>241</v>
      </c>
      <c r="D522" s="51">
        <v>399</v>
      </c>
      <c r="E522" s="51">
        <v>3337</v>
      </c>
      <c r="F522" s="52">
        <v>533</v>
      </c>
      <c r="G522" s="53">
        <v>15.972429999999999</v>
      </c>
    </row>
    <row r="523" spans="1:7">
      <c r="A523" s="50" t="s">
        <v>572</v>
      </c>
      <c r="B523" s="50" t="s">
        <v>29</v>
      </c>
      <c r="C523" s="50" t="s">
        <v>241</v>
      </c>
      <c r="D523" s="51">
        <v>12477</v>
      </c>
      <c r="E523" s="51">
        <v>207315</v>
      </c>
      <c r="F523" s="52">
        <v>28593</v>
      </c>
      <c r="G523" s="53">
        <v>13.792056000000001</v>
      </c>
    </row>
    <row r="524" spans="1:7">
      <c r="A524" s="50" t="s">
        <v>573</v>
      </c>
      <c r="B524" s="50" t="s">
        <v>29</v>
      </c>
      <c r="C524" s="50" t="s">
        <v>241</v>
      </c>
      <c r="D524" s="51">
        <v>233101</v>
      </c>
      <c r="E524" s="51">
        <v>5528323</v>
      </c>
      <c r="F524" s="52">
        <v>580167.30000000005</v>
      </c>
      <c r="G524" s="53">
        <v>10.494453999999999</v>
      </c>
    </row>
    <row r="525" spans="1:7">
      <c r="A525" s="50" t="s">
        <v>574</v>
      </c>
      <c r="B525" s="50" t="s">
        <v>29</v>
      </c>
      <c r="C525" s="50" t="s">
        <v>241</v>
      </c>
      <c r="D525" s="51">
        <v>34507</v>
      </c>
      <c r="E525" s="51">
        <v>597874</v>
      </c>
      <c r="F525" s="52">
        <v>69141</v>
      </c>
      <c r="G525" s="53">
        <v>11.564477</v>
      </c>
    </row>
    <row r="526" spans="1:7">
      <c r="A526" s="50" t="s">
        <v>575</v>
      </c>
      <c r="B526" s="50" t="s">
        <v>29</v>
      </c>
      <c r="C526" s="50" t="s">
        <v>241</v>
      </c>
      <c r="D526" s="51">
        <v>11472</v>
      </c>
      <c r="E526" s="51">
        <v>191275</v>
      </c>
      <c r="F526" s="52">
        <v>23959.8</v>
      </c>
      <c r="G526" s="53">
        <v>12.526363</v>
      </c>
    </row>
    <row r="527" spans="1:7">
      <c r="A527" s="50" t="s">
        <v>358</v>
      </c>
      <c r="B527" s="50" t="s">
        <v>29</v>
      </c>
      <c r="C527" s="50" t="s">
        <v>349</v>
      </c>
      <c r="D527" s="51">
        <v>2</v>
      </c>
      <c r="E527" s="51">
        <v>1622</v>
      </c>
      <c r="F527" s="52">
        <v>211</v>
      </c>
      <c r="G527" s="53">
        <v>13.008630999999999</v>
      </c>
    </row>
    <row r="528" spans="1:7">
      <c r="A528" s="50" t="s">
        <v>576</v>
      </c>
      <c r="B528" s="50" t="s">
        <v>29</v>
      </c>
      <c r="C528" s="50" t="s">
        <v>241</v>
      </c>
      <c r="D528" s="51">
        <v>8114</v>
      </c>
      <c r="E528" s="51">
        <v>154940</v>
      </c>
      <c r="F528" s="52">
        <v>20386</v>
      </c>
      <c r="G528" s="53">
        <v>13.157351</v>
      </c>
    </row>
    <row r="529" spans="1:7">
      <c r="A529" s="50" t="s">
        <v>577</v>
      </c>
      <c r="B529" s="50" t="s">
        <v>29</v>
      </c>
      <c r="C529" s="50" t="s">
        <v>241</v>
      </c>
      <c r="D529" s="51">
        <v>25016</v>
      </c>
      <c r="E529" s="51">
        <v>457734</v>
      </c>
      <c r="F529" s="52">
        <v>61521.4</v>
      </c>
      <c r="G529" s="53">
        <v>13.440426</v>
      </c>
    </row>
    <row r="530" spans="1:7">
      <c r="A530" s="50" t="s">
        <v>578</v>
      </c>
      <c r="B530" s="50" t="s">
        <v>29</v>
      </c>
      <c r="C530" s="50" t="s">
        <v>243</v>
      </c>
      <c r="D530" s="51">
        <v>10244</v>
      </c>
      <c r="E530" s="51">
        <v>337513</v>
      </c>
      <c r="F530" s="52">
        <v>36018</v>
      </c>
      <c r="G530" s="53">
        <v>10.671589000000001</v>
      </c>
    </row>
    <row r="531" spans="1:7">
      <c r="A531" s="50" t="s">
        <v>579</v>
      </c>
      <c r="B531" s="50" t="s">
        <v>29</v>
      </c>
      <c r="C531" s="50" t="s">
        <v>241</v>
      </c>
      <c r="D531" s="51">
        <v>100982</v>
      </c>
      <c r="E531" s="51">
        <v>2402178</v>
      </c>
      <c r="F531" s="52">
        <v>241058</v>
      </c>
      <c r="G531" s="53">
        <v>10.034977</v>
      </c>
    </row>
    <row r="532" spans="1:7">
      <c r="A532" s="50" t="s">
        <v>580</v>
      </c>
      <c r="B532" s="50" t="s">
        <v>29</v>
      </c>
      <c r="C532" s="50" t="s">
        <v>241</v>
      </c>
      <c r="D532" s="51">
        <v>12237</v>
      </c>
      <c r="E532" s="51">
        <v>195586</v>
      </c>
      <c r="F532" s="52">
        <v>23762</v>
      </c>
      <c r="G532" s="53">
        <v>12.149131000000001</v>
      </c>
    </row>
    <row r="533" spans="1:7">
      <c r="A533" s="50" t="s">
        <v>581</v>
      </c>
      <c r="B533" s="50" t="s">
        <v>29</v>
      </c>
      <c r="C533" s="50" t="s">
        <v>241</v>
      </c>
      <c r="D533" s="51">
        <v>12783</v>
      </c>
      <c r="E533" s="51">
        <v>275428</v>
      </c>
      <c r="F533" s="52">
        <v>30796.2</v>
      </c>
      <c r="G533" s="53">
        <v>11.181215999999999</v>
      </c>
    </row>
    <row r="534" spans="1:7">
      <c r="A534" s="50" t="s">
        <v>516</v>
      </c>
      <c r="B534" s="50" t="s">
        <v>29</v>
      </c>
      <c r="C534" s="50" t="s">
        <v>241</v>
      </c>
      <c r="D534" s="51">
        <v>26893</v>
      </c>
      <c r="E534" s="51">
        <v>419597</v>
      </c>
      <c r="F534" s="52">
        <v>51385.7</v>
      </c>
      <c r="G534" s="53">
        <v>12.246441000000001</v>
      </c>
    </row>
    <row r="535" spans="1:7">
      <c r="A535" s="50" t="s">
        <v>582</v>
      </c>
      <c r="B535" s="50" t="s">
        <v>29</v>
      </c>
      <c r="C535" s="50" t="s">
        <v>241</v>
      </c>
      <c r="D535" s="51">
        <v>17156</v>
      </c>
      <c r="E535" s="51">
        <v>293131</v>
      </c>
      <c r="F535" s="52">
        <v>37703</v>
      </c>
      <c r="G535" s="53">
        <v>12.862166999999999</v>
      </c>
    </row>
    <row r="536" spans="1:7">
      <c r="A536" s="50" t="s">
        <v>583</v>
      </c>
      <c r="B536" s="50" t="s">
        <v>29</v>
      </c>
      <c r="C536" s="50" t="s">
        <v>241</v>
      </c>
      <c r="D536" s="51">
        <v>18555</v>
      </c>
      <c r="E536" s="51">
        <v>273000</v>
      </c>
      <c r="F536" s="52">
        <v>34781.300000000003</v>
      </c>
      <c r="G536" s="53">
        <v>12.740403000000001</v>
      </c>
    </row>
    <row r="537" spans="1:7">
      <c r="A537" s="50" t="s">
        <v>584</v>
      </c>
      <c r="B537" s="50" t="s">
        <v>29</v>
      </c>
      <c r="C537" s="50" t="s">
        <v>241</v>
      </c>
      <c r="D537" s="51">
        <v>56119</v>
      </c>
      <c r="E537" s="51">
        <v>1122097</v>
      </c>
      <c r="F537" s="52">
        <v>114073.7</v>
      </c>
      <c r="G537" s="53">
        <v>10.166118000000001</v>
      </c>
    </row>
    <row r="538" spans="1:7">
      <c r="A538" s="50" t="s">
        <v>585</v>
      </c>
      <c r="B538" s="50" t="s">
        <v>29</v>
      </c>
      <c r="C538" s="50" t="s">
        <v>241</v>
      </c>
      <c r="D538" s="51">
        <v>183053</v>
      </c>
      <c r="E538" s="51">
        <v>3656585</v>
      </c>
      <c r="F538" s="52">
        <v>365406.8</v>
      </c>
      <c r="G538" s="53">
        <v>9.9931164999999993</v>
      </c>
    </row>
    <row r="539" spans="1:7">
      <c r="A539" s="50" t="s">
        <v>586</v>
      </c>
      <c r="B539" s="50" t="s">
        <v>29</v>
      </c>
      <c r="C539" s="50" t="s">
        <v>241</v>
      </c>
      <c r="D539" s="51">
        <v>8993</v>
      </c>
      <c r="E539" s="51">
        <v>182703</v>
      </c>
      <c r="F539" s="52">
        <v>21170.400000000001</v>
      </c>
      <c r="G539" s="53">
        <v>11.58733</v>
      </c>
    </row>
    <row r="540" spans="1:7">
      <c r="A540" s="50" t="s">
        <v>587</v>
      </c>
      <c r="B540" s="50" t="s">
        <v>29</v>
      </c>
      <c r="C540" s="50" t="s">
        <v>241</v>
      </c>
      <c r="D540" s="51">
        <v>100776</v>
      </c>
      <c r="E540" s="51">
        <v>2017653</v>
      </c>
      <c r="F540" s="52">
        <v>194057</v>
      </c>
      <c r="G540" s="53">
        <v>9.6179570999999999</v>
      </c>
    </row>
    <row r="541" spans="1:7">
      <c r="A541" s="50" t="s">
        <v>588</v>
      </c>
      <c r="B541" s="50" t="s">
        <v>29</v>
      </c>
      <c r="C541" s="50" t="s">
        <v>241</v>
      </c>
      <c r="D541" s="51">
        <v>19580</v>
      </c>
      <c r="E541" s="51">
        <v>349982</v>
      </c>
      <c r="F541" s="52">
        <v>42921</v>
      </c>
      <c r="G541" s="53">
        <v>12.263774</v>
      </c>
    </row>
    <row r="542" spans="1:7">
      <c r="A542" s="50" t="s">
        <v>589</v>
      </c>
      <c r="B542" s="50" t="s">
        <v>29</v>
      </c>
      <c r="C542" s="50" t="s">
        <v>241</v>
      </c>
      <c r="D542" s="51">
        <v>20589</v>
      </c>
      <c r="E542" s="51">
        <v>375263</v>
      </c>
      <c r="F542" s="52">
        <v>49799.5</v>
      </c>
      <c r="G542" s="53">
        <v>13.27056</v>
      </c>
    </row>
    <row r="543" spans="1:7">
      <c r="A543" s="50" t="s">
        <v>371</v>
      </c>
      <c r="B543" s="50" t="s">
        <v>29</v>
      </c>
      <c r="C543" s="50" t="s">
        <v>349</v>
      </c>
      <c r="D543" s="51">
        <v>5</v>
      </c>
      <c r="E543" s="51">
        <v>6759</v>
      </c>
      <c r="F543" s="52">
        <v>822.6</v>
      </c>
      <c r="G543" s="53">
        <v>12.170439</v>
      </c>
    </row>
    <row r="544" spans="1:7">
      <c r="A544" s="50" t="s">
        <v>590</v>
      </c>
      <c r="B544" s="50" t="s">
        <v>29</v>
      </c>
      <c r="C544" s="50" t="s">
        <v>241</v>
      </c>
      <c r="D544" s="51">
        <v>14762</v>
      </c>
      <c r="E544" s="51">
        <v>226385</v>
      </c>
      <c r="F544" s="52">
        <v>32554</v>
      </c>
      <c r="G544" s="53">
        <v>14.379928</v>
      </c>
    </row>
    <row r="545" spans="1:7">
      <c r="A545" s="50" t="s">
        <v>2282</v>
      </c>
      <c r="B545" s="50" t="s">
        <v>29</v>
      </c>
      <c r="C545" s="50" t="s">
        <v>243</v>
      </c>
      <c r="D545" s="51">
        <v>130</v>
      </c>
      <c r="E545" s="51">
        <v>1703</v>
      </c>
      <c r="F545" s="52">
        <v>211.8</v>
      </c>
      <c r="G545" s="53">
        <v>12.436876</v>
      </c>
    </row>
    <row r="546" spans="1:7">
      <c r="A546" s="50" t="s">
        <v>2283</v>
      </c>
      <c r="B546" s="50" t="s">
        <v>29</v>
      </c>
      <c r="C546" s="50" t="s">
        <v>241</v>
      </c>
      <c r="D546" s="51">
        <v>21762</v>
      </c>
      <c r="E546" s="51">
        <v>401211</v>
      </c>
      <c r="F546" s="52">
        <v>47421.9</v>
      </c>
      <c r="G546" s="53">
        <v>11.819691000000001</v>
      </c>
    </row>
    <row r="547" spans="1:7">
      <c r="A547" s="50" t="s">
        <v>591</v>
      </c>
      <c r="B547" s="50" t="s">
        <v>29</v>
      </c>
      <c r="C547" s="50" t="s">
        <v>241</v>
      </c>
      <c r="D547" s="51">
        <v>14750</v>
      </c>
      <c r="E547" s="51">
        <v>227213</v>
      </c>
      <c r="F547" s="52">
        <v>28917</v>
      </c>
      <c r="G547" s="53">
        <v>12.726825</v>
      </c>
    </row>
    <row r="548" spans="1:7">
      <c r="A548" s="50" t="s">
        <v>592</v>
      </c>
      <c r="B548" s="50" t="s">
        <v>29</v>
      </c>
      <c r="C548" s="50" t="s">
        <v>241</v>
      </c>
      <c r="D548" s="51">
        <v>9150</v>
      </c>
      <c r="E548" s="51">
        <v>132945</v>
      </c>
      <c r="F548" s="52">
        <v>15131</v>
      </c>
      <c r="G548" s="53">
        <v>11.381398000000001</v>
      </c>
    </row>
    <row r="549" spans="1:7">
      <c r="A549" s="50" t="s">
        <v>593</v>
      </c>
      <c r="B549" s="50" t="s">
        <v>29</v>
      </c>
      <c r="C549" s="50" t="s">
        <v>241</v>
      </c>
      <c r="D549" s="51">
        <v>130313</v>
      </c>
      <c r="E549" s="51">
        <v>2629593</v>
      </c>
      <c r="F549" s="52">
        <v>292003.8</v>
      </c>
      <c r="G549" s="53">
        <v>11.104525000000001</v>
      </c>
    </row>
    <row r="550" spans="1:7">
      <c r="A550" s="50" t="s">
        <v>594</v>
      </c>
      <c r="B550" s="50" t="s">
        <v>29</v>
      </c>
      <c r="C550" s="50" t="s">
        <v>241</v>
      </c>
      <c r="D550" s="51">
        <v>15603</v>
      </c>
      <c r="E550" s="51">
        <v>363567</v>
      </c>
      <c r="F550" s="52">
        <v>36467.5</v>
      </c>
      <c r="G550" s="53">
        <v>10.030476</v>
      </c>
    </row>
    <row r="551" spans="1:7">
      <c r="A551" s="50" t="s">
        <v>357</v>
      </c>
      <c r="B551" s="50" t="s">
        <v>31</v>
      </c>
      <c r="C551" s="50" t="s">
        <v>349</v>
      </c>
      <c r="D551" s="51">
        <v>134</v>
      </c>
      <c r="E551" s="51">
        <v>1265</v>
      </c>
      <c r="F551" s="52">
        <v>275</v>
      </c>
      <c r="G551" s="53">
        <v>21.739129999999999</v>
      </c>
    </row>
    <row r="552" spans="1:7">
      <c r="A552" s="50" t="s">
        <v>595</v>
      </c>
      <c r="B552" s="50" t="s">
        <v>31</v>
      </c>
      <c r="C552" s="50" t="s">
        <v>238</v>
      </c>
      <c r="D552" s="51">
        <v>86271</v>
      </c>
      <c r="E552" s="51">
        <v>1049542</v>
      </c>
      <c r="F552" s="52">
        <v>360018.8</v>
      </c>
      <c r="G552" s="53">
        <v>34.302467</v>
      </c>
    </row>
    <row r="553" spans="1:7">
      <c r="A553" s="50" t="s">
        <v>596</v>
      </c>
      <c r="B553" s="50" t="s">
        <v>31</v>
      </c>
      <c r="C553" s="50" t="s">
        <v>238</v>
      </c>
      <c r="D553" s="51">
        <v>306368</v>
      </c>
      <c r="E553" s="51">
        <v>6563104</v>
      </c>
      <c r="F553" s="52">
        <v>1784982.3</v>
      </c>
      <c r="G553" s="53">
        <v>27.197227000000002</v>
      </c>
    </row>
    <row r="554" spans="1:7">
      <c r="A554" s="50" t="s">
        <v>597</v>
      </c>
      <c r="B554" s="50" t="s">
        <v>31</v>
      </c>
      <c r="C554" s="50" t="s">
        <v>241</v>
      </c>
      <c r="D554" s="51">
        <v>34162</v>
      </c>
      <c r="E554" s="51">
        <v>460710</v>
      </c>
      <c r="F554" s="52">
        <v>154466.6</v>
      </c>
      <c r="G554" s="53">
        <v>33.527946</v>
      </c>
    </row>
    <row r="555" spans="1:7">
      <c r="A555" s="50" t="s">
        <v>358</v>
      </c>
      <c r="B555" s="50" t="s">
        <v>31</v>
      </c>
      <c r="C555" s="50" t="s">
        <v>349</v>
      </c>
      <c r="D555" s="51">
        <v>9</v>
      </c>
      <c r="E555" s="51">
        <v>2893</v>
      </c>
      <c r="F555" s="52">
        <v>597.5</v>
      </c>
      <c r="G555" s="53">
        <v>20.653300999999999</v>
      </c>
    </row>
    <row r="556" spans="1:7">
      <c r="A556" s="50" t="s">
        <v>598</v>
      </c>
      <c r="B556" s="50" t="s">
        <v>31</v>
      </c>
      <c r="C556" s="50" t="s">
        <v>238</v>
      </c>
      <c r="D556" s="51">
        <v>72233</v>
      </c>
      <c r="E556" s="51">
        <v>1127338</v>
      </c>
      <c r="F556" s="52">
        <v>372033.8</v>
      </c>
      <c r="G556" s="53">
        <v>33.001088000000003</v>
      </c>
    </row>
    <row r="557" spans="1:7">
      <c r="A557" s="50" t="s">
        <v>363</v>
      </c>
      <c r="B557" s="50" t="s">
        <v>31</v>
      </c>
      <c r="C557" s="50" t="s">
        <v>349</v>
      </c>
      <c r="D557" s="51">
        <v>4599</v>
      </c>
      <c r="E557" s="51">
        <v>63967</v>
      </c>
      <c r="F557" s="52">
        <v>7542</v>
      </c>
      <c r="G557" s="53">
        <v>11.790454</v>
      </c>
    </row>
    <row r="558" spans="1:7">
      <c r="A558" s="50" t="s">
        <v>364</v>
      </c>
      <c r="B558" s="50" t="s">
        <v>31</v>
      </c>
      <c r="C558" s="50" t="s">
        <v>349</v>
      </c>
      <c r="D558" s="51">
        <v>171</v>
      </c>
      <c r="E558" s="51">
        <v>1839</v>
      </c>
      <c r="F558" s="52">
        <v>374.4</v>
      </c>
      <c r="G558" s="53">
        <v>20.358891</v>
      </c>
    </row>
    <row r="559" spans="1:7">
      <c r="A559" s="50" t="s">
        <v>367</v>
      </c>
      <c r="B559" s="50" t="s">
        <v>31</v>
      </c>
      <c r="C559" s="50" t="s">
        <v>349</v>
      </c>
      <c r="D559" s="51">
        <v>163</v>
      </c>
      <c r="E559" s="51">
        <v>759</v>
      </c>
      <c r="F559" s="52">
        <v>166.5</v>
      </c>
      <c r="G559" s="53">
        <v>21.936758999999999</v>
      </c>
    </row>
    <row r="560" spans="1:7">
      <c r="A560" s="50" t="s">
        <v>368</v>
      </c>
      <c r="B560" s="50" t="s">
        <v>31</v>
      </c>
      <c r="C560" s="50" t="s">
        <v>349</v>
      </c>
      <c r="D560" s="51">
        <v>1164</v>
      </c>
      <c r="E560" s="51">
        <v>11256</v>
      </c>
      <c r="F560" s="52">
        <v>2400.8000000000002</v>
      </c>
      <c r="G560" s="53">
        <v>21.329069</v>
      </c>
    </row>
    <row r="561" spans="1:7">
      <c r="A561" s="50" t="s">
        <v>369</v>
      </c>
      <c r="B561" s="50" t="s">
        <v>31</v>
      </c>
      <c r="C561" s="50" t="s">
        <v>349</v>
      </c>
      <c r="D561" s="51">
        <v>429</v>
      </c>
      <c r="E561" s="51">
        <v>3849</v>
      </c>
      <c r="F561" s="52">
        <v>839</v>
      </c>
      <c r="G561" s="53">
        <v>21.79787</v>
      </c>
    </row>
    <row r="562" spans="1:7">
      <c r="A562" s="50" t="s">
        <v>370</v>
      </c>
      <c r="B562" s="50" t="s">
        <v>31</v>
      </c>
      <c r="C562" s="50" t="s">
        <v>349</v>
      </c>
      <c r="D562" s="51">
        <v>6371</v>
      </c>
      <c r="E562" s="51">
        <v>56954</v>
      </c>
      <c r="F562" s="52">
        <v>13250</v>
      </c>
      <c r="G562" s="53">
        <v>23.264389000000001</v>
      </c>
    </row>
    <row r="563" spans="1:7">
      <c r="A563" s="50" t="s">
        <v>371</v>
      </c>
      <c r="B563" s="50" t="s">
        <v>31</v>
      </c>
      <c r="C563" s="50" t="s">
        <v>349</v>
      </c>
      <c r="D563" s="51">
        <v>6</v>
      </c>
      <c r="E563" s="51">
        <v>2074</v>
      </c>
      <c r="F563" s="52">
        <v>464</v>
      </c>
      <c r="G563" s="53">
        <v>22.372228</v>
      </c>
    </row>
    <row r="564" spans="1:7">
      <c r="A564" s="50" t="s">
        <v>376</v>
      </c>
      <c r="B564" s="50" t="s">
        <v>31</v>
      </c>
      <c r="C564" s="50" t="s">
        <v>349</v>
      </c>
      <c r="D564" s="51">
        <v>4595</v>
      </c>
      <c r="E564" s="51">
        <v>39083</v>
      </c>
      <c r="F564" s="52">
        <v>9093.5</v>
      </c>
      <c r="G564" s="53">
        <v>23.267149</v>
      </c>
    </row>
    <row r="565" spans="1:7">
      <c r="A565" s="50" t="s">
        <v>599</v>
      </c>
      <c r="B565" s="50" t="s">
        <v>41</v>
      </c>
      <c r="C565" s="50" t="s">
        <v>241</v>
      </c>
      <c r="D565" s="51">
        <v>8910</v>
      </c>
      <c r="E565" s="51">
        <v>445667</v>
      </c>
      <c r="F565" s="52">
        <v>37774.199999999997</v>
      </c>
      <c r="G565" s="53">
        <v>8.4758800000000001</v>
      </c>
    </row>
    <row r="566" spans="1:7">
      <c r="A566" s="50" t="s">
        <v>600</v>
      </c>
      <c r="B566" s="50" t="s">
        <v>41</v>
      </c>
      <c r="C566" s="50" t="s">
        <v>241</v>
      </c>
      <c r="D566" s="51">
        <v>9987</v>
      </c>
      <c r="E566" s="51">
        <v>133395</v>
      </c>
      <c r="F566" s="52">
        <v>19198.599999999999</v>
      </c>
      <c r="G566" s="53">
        <v>14.392294</v>
      </c>
    </row>
    <row r="567" spans="1:7">
      <c r="A567" s="50" t="s">
        <v>601</v>
      </c>
      <c r="B567" s="50" t="s">
        <v>41</v>
      </c>
      <c r="C567" s="50" t="s">
        <v>238</v>
      </c>
      <c r="D567" s="51">
        <v>891</v>
      </c>
      <c r="E567" s="51">
        <v>98607</v>
      </c>
      <c r="F567" s="52">
        <v>8261</v>
      </c>
      <c r="G567" s="53">
        <v>8.3777013999999994</v>
      </c>
    </row>
    <row r="568" spans="1:7">
      <c r="A568" s="50" t="s">
        <v>602</v>
      </c>
      <c r="B568" s="50" t="s">
        <v>41</v>
      </c>
      <c r="C568" s="50" t="s">
        <v>241</v>
      </c>
      <c r="D568" s="51">
        <v>1117</v>
      </c>
      <c r="E568" s="51">
        <v>15914</v>
      </c>
      <c r="F568" s="52">
        <v>2100</v>
      </c>
      <c r="G568" s="53">
        <v>13.195928</v>
      </c>
    </row>
    <row r="569" spans="1:7">
      <c r="A569" s="50" t="s">
        <v>603</v>
      </c>
      <c r="B569" s="50" t="s">
        <v>41</v>
      </c>
      <c r="C569" s="50" t="s">
        <v>243</v>
      </c>
      <c r="D569" s="51">
        <v>4658</v>
      </c>
      <c r="E569" s="51">
        <v>182944</v>
      </c>
      <c r="F569" s="52">
        <v>13070.4</v>
      </c>
      <c r="G569" s="53">
        <v>7.1444814000000001</v>
      </c>
    </row>
    <row r="570" spans="1:7">
      <c r="A570" s="50" t="s">
        <v>2284</v>
      </c>
      <c r="B570" s="50" t="s">
        <v>41</v>
      </c>
      <c r="C570" s="50" t="s">
        <v>243</v>
      </c>
      <c r="D570" s="51">
        <v>636</v>
      </c>
      <c r="E570" s="51">
        <v>16505</v>
      </c>
      <c r="F570" s="52">
        <v>1395</v>
      </c>
      <c r="G570" s="53">
        <v>8.4519842000000001</v>
      </c>
    </row>
    <row r="571" spans="1:7">
      <c r="A571" s="50" t="s">
        <v>604</v>
      </c>
      <c r="B571" s="50" t="s">
        <v>41</v>
      </c>
      <c r="C571" s="50" t="s">
        <v>243</v>
      </c>
      <c r="D571" s="51">
        <v>11497</v>
      </c>
      <c r="E571" s="51">
        <v>845031</v>
      </c>
      <c r="F571" s="52">
        <v>61129.2</v>
      </c>
      <c r="G571" s="53">
        <v>7.2339595000000001</v>
      </c>
    </row>
    <row r="572" spans="1:7">
      <c r="A572" s="50" t="s">
        <v>2285</v>
      </c>
      <c r="B572" s="50" t="s">
        <v>41</v>
      </c>
      <c r="C572" s="50" t="s">
        <v>241</v>
      </c>
      <c r="D572" s="51">
        <v>101</v>
      </c>
      <c r="E572" s="51">
        <v>10146</v>
      </c>
      <c r="F572" s="52">
        <v>935</v>
      </c>
      <c r="G572" s="53">
        <v>9.2154544000000005</v>
      </c>
    </row>
    <row r="573" spans="1:7">
      <c r="A573" s="50" t="s">
        <v>605</v>
      </c>
      <c r="B573" s="50" t="s">
        <v>41</v>
      </c>
      <c r="C573" s="50" t="s">
        <v>241</v>
      </c>
      <c r="D573" s="51">
        <v>5085</v>
      </c>
      <c r="E573" s="51">
        <v>220949</v>
      </c>
      <c r="F573" s="52">
        <v>23440.2</v>
      </c>
      <c r="G573" s="53">
        <v>10.608874</v>
      </c>
    </row>
    <row r="574" spans="1:7">
      <c r="A574" s="50" t="s">
        <v>606</v>
      </c>
      <c r="B574" s="50" t="s">
        <v>41</v>
      </c>
      <c r="C574" s="50" t="s">
        <v>241</v>
      </c>
      <c r="D574" s="51">
        <v>1693</v>
      </c>
      <c r="E574" s="51">
        <v>37617</v>
      </c>
      <c r="F574" s="52">
        <v>5206.6000000000004</v>
      </c>
      <c r="G574" s="53">
        <v>13.841082</v>
      </c>
    </row>
    <row r="575" spans="1:7">
      <c r="A575" s="50" t="s">
        <v>2286</v>
      </c>
      <c r="B575" s="50" t="s">
        <v>41</v>
      </c>
      <c r="C575" s="50" t="s">
        <v>243</v>
      </c>
      <c r="D575" s="51">
        <v>1142</v>
      </c>
      <c r="E575" s="51">
        <v>18444</v>
      </c>
      <c r="F575" s="52">
        <v>1823.8</v>
      </c>
      <c r="G575" s="53">
        <v>9.8883106000000005</v>
      </c>
    </row>
    <row r="576" spans="1:7">
      <c r="A576" s="50" t="s">
        <v>2287</v>
      </c>
      <c r="B576" s="50" t="s">
        <v>41</v>
      </c>
      <c r="C576" s="50" t="s">
        <v>241</v>
      </c>
      <c r="D576" s="51">
        <v>90</v>
      </c>
      <c r="E576" s="51">
        <v>1174</v>
      </c>
      <c r="F576" s="52">
        <v>127</v>
      </c>
      <c r="G576" s="53">
        <v>10.817717</v>
      </c>
    </row>
    <row r="577" spans="1:7">
      <c r="A577" s="50" t="s">
        <v>607</v>
      </c>
      <c r="B577" s="50" t="s">
        <v>41</v>
      </c>
      <c r="C577" s="50" t="s">
        <v>243</v>
      </c>
      <c r="D577" s="51">
        <v>19525</v>
      </c>
      <c r="E577" s="51">
        <v>485361</v>
      </c>
      <c r="F577" s="52">
        <v>38106.800000000003</v>
      </c>
      <c r="G577" s="53">
        <v>7.8512282999999998</v>
      </c>
    </row>
    <row r="578" spans="1:7">
      <c r="A578" s="50" t="s">
        <v>608</v>
      </c>
      <c r="B578" s="50" t="s">
        <v>41</v>
      </c>
      <c r="C578" s="50" t="s">
        <v>241</v>
      </c>
      <c r="D578" s="51">
        <v>6047</v>
      </c>
      <c r="E578" s="51">
        <v>97234</v>
      </c>
      <c r="F578" s="52">
        <v>11788</v>
      </c>
      <c r="G578" s="53">
        <v>12.123331</v>
      </c>
    </row>
    <row r="579" spans="1:7">
      <c r="A579" s="50" t="s">
        <v>2288</v>
      </c>
      <c r="B579" s="50" t="s">
        <v>41</v>
      </c>
      <c r="C579" s="50" t="s">
        <v>243</v>
      </c>
      <c r="D579" s="51">
        <v>514</v>
      </c>
      <c r="E579" s="51">
        <v>6895</v>
      </c>
      <c r="F579" s="52">
        <v>887</v>
      </c>
      <c r="G579" s="53">
        <v>12.864394000000001</v>
      </c>
    </row>
    <row r="580" spans="1:7">
      <c r="A580" s="50" t="s">
        <v>2289</v>
      </c>
      <c r="B580" s="50" t="s">
        <v>41</v>
      </c>
      <c r="C580" s="50" t="s">
        <v>243</v>
      </c>
      <c r="D580" s="51">
        <v>842</v>
      </c>
      <c r="E580" s="51">
        <v>16585</v>
      </c>
      <c r="F580" s="52">
        <v>1712</v>
      </c>
      <c r="G580" s="53">
        <v>10.322581</v>
      </c>
    </row>
    <row r="581" spans="1:7">
      <c r="A581" s="50" t="s">
        <v>609</v>
      </c>
      <c r="B581" s="50" t="s">
        <v>41</v>
      </c>
      <c r="C581" s="50" t="s">
        <v>243</v>
      </c>
      <c r="D581" s="51">
        <v>3736</v>
      </c>
      <c r="E581" s="51">
        <v>113367</v>
      </c>
      <c r="F581" s="52">
        <v>11188</v>
      </c>
      <c r="G581" s="53">
        <v>9.8688330999999998</v>
      </c>
    </row>
    <row r="582" spans="1:7">
      <c r="A582" s="50" t="s">
        <v>2290</v>
      </c>
      <c r="B582" s="50" t="s">
        <v>41</v>
      </c>
      <c r="C582" s="50" t="s">
        <v>243</v>
      </c>
      <c r="D582" s="51">
        <v>986</v>
      </c>
      <c r="E582" s="51">
        <v>18780</v>
      </c>
      <c r="F582" s="52">
        <v>1933</v>
      </c>
      <c r="G582" s="53">
        <v>10.292865000000001</v>
      </c>
    </row>
    <row r="583" spans="1:7">
      <c r="A583" s="50" t="s">
        <v>2291</v>
      </c>
      <c r="B583" s="50" t="s">
        <v>41</v>
      </c>
      <c r="C583" s="50" t="s">
        <v>243</v>
      </c>
      <c r="D583" s="51">
        <v>172</v>
      </c>
      <c r="E583" s="51">
        <v>1695</v>
      </c>
      <c r="F583" s="52">
        <v>182.2</v>
      </c>
      <c r="G583" s="53">
        <v>10.749262999999999</v>
      </c>
    </row>
    <row r="584" spans="1:7">
      <c r="A584" s="50" t="s">
        <v>2292</v>
      </c>
      <c r="B584" s="50" t="s">
        <v>41</v>
      </c>
      <c r="C584" s="50" t="s">
        <v>243</v>
      </c>
      <c r="D584" s="51">
        <v>584</v>
      </c>
      <c r="E584" s="51">
        <v>12110</v>
      </c>
      <c r="F584" s="52">
        <v>925</v>
      </c>
      <c r="G584" s="53">
        <v>7.6383153999999998</v>
      </c>
    </row>
    <row r="585" spans="1:7">
      <c r="A585" s="50" t="s">
        <v>610</v>
      </c>
      <c r="B585" s="50" t="s">
        <v>41</v>
      </c>
      <c r="C585" s="50" t="s">
        <v>243</v>
      </c>
      <c r="D585" s="51">
        <v>26956</v>
      </c>
      <c r="E585" s="51">
        <v>639455</v>
      </c>
      <c r="F585" s="52">
        <v>57695.1</v>
      </c>
      <c r="G585" s="53">
        <v>9.0225425999999995</v>
      </c>
    </row>
    <row r="586" spans="1:7">
      <c r="A586" s="50" t="s">
        <v>2293</v>
      </c>
      <c r="B586" s="50" t="s">
        <v>41</v>
      </c>
      <c r="C586" s="50" t="s">
        <v>243</v>
      </c>
      <c r="D586" s="51">
        <v>603</v>
      </c>
      <c r="E586" s="51">
        <v>8732</v>
      </c>
      <c r="F586" s="52">
        <v>738.5</v>
      </c>
      <c r="G586" s="53">
        <v>8.4573981000000007</v>
      </c>
    </row>
    <row r="587" spans="1:7">
      <c r="A587" s="50" t="s">
        <v>2294</v>
      </c>
      <c r="B587" s="50" t="s">
        <v>41</v>
      </c>
      <c r="C587" s="50" t="s">
        <v>243</v>
      </c>
      <c r="D587" s="51">
        <v>359</v>
      </c>
      <c r="E587" s="51">
        <v>6323</v>
      </c>
      <c r="F587" s="52">
        <v>670</v>
      </c>
      <c r="G587" s="53">
        <v>10.596235999999999</v>
      </c>
    </row>
    <row r="588" spans="1:7">
      <c r="A588" s="50" t="s">
        <v>2295</v>
      </c>
      <c r="B588" s="50" t="s">
        <v>41</v>
      </c>
      <c r="C588" s="50" t="s">
        <v>243</v>
      </c>
      <c r="D588" s="51">
        <v>548</v>
      </c>
      <c r="E588" s="51">
        <v>6526</v>
      </c>
      <c r="F588" s="52">
        <v>796</v>
      </c>
      <c r="G588" s="53">
        <v>12.197364</v>
      </c>
    </row>
    <row r="589" spans="1:7">
      <c r="A589" s="50" t="s">
        <v>2296</v>
      </c>
      <c r="B589" s="50" t="s">
        <v>41</v>
      </c>
      <c r="C589" s="50" t="s">
        <v>243</v>
      </c>
      <c r="D589" s="51">
        <v>168</v>
      </c>
      <c r="E589" s="51">
        <v>1929</v>
      </c>
      <c r="F589" s="52">
        <v>215.8</v>
      </c>
      <c r="G589" s="53">
        <v>11.187144</v>
      </c>
    </row>
    <row r="590" spans="1:7">
      <c r="A590" s="50" t="s">
        <v>2297</v>
      </c>
      <c r="B590" s="50" t="s">
        <v>41</v>
      </c>
      <c r="C590" s="50" t="s">
        <v>243</v>
      </c>
      <c r="D590" s="51">
        <v>513</v>
      </c>
      <c r="E590" s="51">
        <v>7400</v>
      </c>
      <c r="F590" s="52">
        <v>747</v>
      </c>
      <c r="G590" s="53">
        <v>10.094595</v>
      </c>
    </row>
    <row r="591" spans="1:7">
      <c r="A591" s="50" t="s">
        <v>2298</v>
      </c>
      <c r="B591" s="50" t="s">
        <v>41</v>
      </c>
      <c r="C591" s="50" t="s">
        <v>243</v>
      </c>
      <c r="D591" s="51">
        <v>1759</v>
      </c>
      <c r="E591" s="51">
        <v>23086</v>
      </c>
      <c r="F591" s="52">
        <v>2138</v>
      </c>
      <c r="G591" s="53">
        <v>9.2610240000000008</v>
      </c>
    </row>
    <row r="592" spans="1:7">
      <c r="A592" s="50" t="s">
        <v>2299</v>
      </c>
      <c r="B592" s="50" t="s">
        <v>41</v>
      </c>
      <c r="C592" s="50" t="s">
        <v>243</v>
      </c>
      <c r="D592" s="51">
        <v>18</v>
      </c>
      <c r="E592" s="51">
        <v>345</v>
      </c>
      <c r="F592" s="52">
        <v>39.200000000000003</v>
      </c>
      <c r="G592" s="53">
        <v>11.362318999999999</v>
      </c>
    </row>
    <row r="593" spans="1:7">
      <c r="A593" s="50" t="s">
        <v>2300</v>
      </c>
      <c r="B593" s="50" t="s">
        <v>41</v>
      </c>
      <c r="C593" s="50" t="s">
        <v>243</v>
      </c>
      <c r="D593" s="51">
        <v>301</v>
      </c>
      <c r="E593" s="51">
        <v>4533</v>
      </c>
      <c r="F593" s="52">
        <v>522.5</v>
      </c>
      <c r="G593" s="53">
        <v>11.526583</v>
      </c>
    </row>
    <row r="594" spans="1:7">
      <c r="A594" s="50" t="s">
        <v>2301</v>
      </c>
      <c r="B594" s="50" t="s">
        <v>41</v>
      </c>
      <c r="C594" s="50" t="s">
        <v>243</v>
      </c>
      <c r="D594" s="51">
        <v>814</v>
      </c>
      <c r="E594" s="51">
        <v>12211</v>
      </c>
      <c r="F594" s="52">
        <v>1292</v>
      </c>
      <c r="G594" s="53">
        <v>10.580624</v>
      </c>
    </row>
    <row r="595" spans="1:7">
      <c r="A595" s="50" t="s">
        <v>2302</v>
      </c>
      <c r="B595" s="50" t="s">
        <v>41</v>
      </c>
      <c r="C595" s="50" t="s">
        <v>243</v>
      </c>
      <c r="D595" s="51">
        <v>525</v>
      </c>
      <c r="E595" s="51">
        <v>5136</v>
      </c>
      <c r="F595" s="52">
        <v>582</v>
      </c>
      <c r="G595" s="53">
        <v>11.331776</v>
      </c>
    </row>
    <row r="596" spans="1:7">
      <c r="A596" s="50" t="s">
        <v>2303</v>
      </c>
      <c r="B596" s="50" t="s">
        <v>41</v>
      </c>
      <c r="C596" s="50" t="s">
        <v>243</v>
      </c>
      <c r="D596" s="51">
        <v>284</v>
      </c>
      <c r="E596" s="51">
        <v>2890</v>
      </c>
      <c r="F596" s="52">
        <v>383.1</v>
      </c>
      <c r="G596" s="53">
        <v>13.256055</v>
      </c>
    </row>
    <row r="597" spans="1:7">
      <c r="A597" s="50" t="s">
        <v>2304</v>
      </c>
      <c r="B597" s="50" t="s">
        <v>41</v>
      </c>
      <c r="C597" s="50" t="s">
        <v>243</v>
      </c>
      <c r="D597" s="51">
        <v>200</v>
      </c>
      <c r="E597" s="51">
        <v>1992</v>
      </c>
      <c r="F597" s="52">
        <v>265</v>
      </c>
      <c r="G597" s="53">
        <v>13.303213</v>
      </c>
    </row>
    <row r="598" spans="1:7">
      <c r="A598" s="50" t="s">
        <v>2305</v>
      </c>
      <c r="B598" s="50" t="s">
        <v>41</v>
      </c>
      <c r="C598" s="50" t="s">
        <v>243</v>
      </c>
      <c r="D598" s="51">
        <v>1531</v>
      </c>
      <c r="E598" s="51">
        <v>18397</v>
      </c>
      <c r="F598" s="52">
        <v>2494.5</v>
      </c>
      <c r="G598" s="53">
        <v>13.559276000000001</v>
      </c>
    </row>
    <row r="599" spans="1:7">
      <c r="A599" s="50" t="s">
        <v>2306</v>
      </c>
      <c r="B599" s="50" t="s">
        <v>41</v>
      </c>
      <c r="C599" s="50" t="s">
        <v>243</v>
      </c>
      <c r="D599" s="51">
        <v>362</v>
      </c>
      <c r="E599" s="51">
        <v>4588</v>
      </c>
      <c r="F599" s="52">
        <v>755</v>
      </c>
      <c r="G599" s="53">
        <v>16.455971999999999</v>
      </c>
    </row>
    <row r="600" spans="1:7">
      <c r="A600" s="50" t="s">
        <v>2307</v>
      </c>
      <c r="B600" s="50" t="s">
        <v>41</v>
      </c>
      <c r="C600" s="50" t="s">
        <v>243</v>
      </c>
      <c r="D600" s="51">
        <v>790</v>
      </c>
      <c r="E600" s="51">
        <v>14160</v>
      </c>
      <c r="F600" s="52">
        <v>1469</v>
      </c>
      <c r="G600" s="53">
        <v>10.374294000000001</v>
      </c>
    </row>
    <row r="601" spans="1:7">
      <c r="A601" s="50" t="s">
        <v>2308</v>
      </c>
      <c r="B601" s="50" t="s">
        <v>41</v>
      </c>
      <c r="C601" s="50" t="s">
        <v>243</v>
      </c>
      <c r="D601" s="51">
        <v>1169</v>
      </c>
      <c r="E601" s="51">
        <v>19370</v>
      </c>
      <c r="F601" s="52">
        <v>1831.4</v>
      </c>
      <c r="G601" s="53">
        <v>9.4548270999999993</v>
      </c>
    </row>
    <row r="602" spans="1:7">
      <c r="A602" s="50" t="s">
        <v>2309</v>
      </c>
      <c r="B602" s="50" t="s">
        <v>41</v>
      </c>
      <c r="C602" s="50" t="s">
        <v>243</v>
      </c>
      <c r="D602" s="51">
        <v>185</v>
      </c>
      <c r="E602" s="51">
        <v>2379</v>
      </c>
      <c r="F602" s="52">
        <v>424</v>
      </c>
      <c r="G602" s="53">
        <v>17.822614999999999</v>
      </c>
    </row>
    <row r="603" spans="1:7">
      <c r="A603" s="50" t="s">
        <v>2310</v>
      </c>
      <c r="B603" s="50" t="s">
        <v>41</v>
      </c>
      <c r="C603" s="50" t="s">
        <v>243</v>
      </c>
      <c r="D603" s="51">
        <v>436</v>
      </c>
      <c r="E603" s="51">
        <v>5554</v>
      </c>
      <c r="F603" s="52">
        <v>617.6</v>
      </c>
      <c r="G603" s="53">
        <v>11.119914</v>
      </c>
    </row>
    <row r="604" spans="1:7">
      <c r="A604" s="50" t="s">
        <v>2311</v>
      </c>
      <c r="B604" s="50" t="s">
        <v>41</v>
      </c>
      <c r="C604" s="50" t="s">
        <v>243</v>
      </c>
      <c r="D604" s="51">
        <v>468</v>
      </c>
      <c r="E604" s="51">
        <v>5073</v>
      </c>
      <c r="F604" s="52">
        <v>583</v>
      </c>
      <c r="G604" s="53">
        <v>11.492214000000001</v>
      </c>
    </row>
    <row r="605" spans="1:7">
      <c r="A605" s="50" t="s">
        <v>611</v>
      </c>
      <c r="B605" s="50" t="s">
        <v>41</v>
      </c>
      <c r="C605" s="50" t="s">
        <v>243</v>
      </c>
      <c r="D605" s="51">
        <v>3300</v>
      </c>
      <c r="E605" s="51">
        <v>154985</v>
      </c>
      <c r="F605" s="52">
        <v>10471.1</v>
      </c>
      <c r="G605" s="53">
        <v>6.7562021999999997</v>
      </c>
    </row>
    <row r="606" spans="1:7">
      <c r="A606" s="50" t="s">
        <v>2312</v>
      </c>
      <c r="B606" s="50" t="s">
        <v>41</v>
      </c>
      <c r="C606" s="50" t="s">
        <v>243</v>
      </c>
      <c r="D606" s="51">
        <v>929</v>
      </c>
      <c r="E606" s="51">
        <v>13748</v>
      </c>
      <c r="F606" s="52">
        <v>1524</v>
      </c>
      <c r="G606" s="53">
        <v>11.085248999999999</v>
      </c>
    </row>
    <row r="607" spans="1:7">
      <c r="A607" s="50" t="s">
        <v>2313</v>
      </c>
      <c r="B607" s="50" t="s">
        <v>41</v>
      </c>
      <c r="C607" s="50" t="s">
        <v>243</v>
      </c>
      <c r="D607" s="51">
        <v>420</v>
      </c>
      <c r="E607" s="51">
        <v>5458</v>
      </c>
      <c r="F607" s="52">
        <v>790.8</v>
      </c>
      <c r="G607" s="53">
        <v>14.488823999999999</v>
      </c>
    </row>
    <row r="608" spans="1:7">
      <c r="A608" s="50" t="s">
        <v>2314</v>
      </c>
      <c r="B608" s="50" t="s">
        <v>41</v>
      </c>
      <c r="C608" s="50" t="s">
        <v>243</v>
      </c>
      <c r="D608" s="51">
        <v>945</v>
      </c>
      <c r="E608" s="51">
        <v>14746</v>
      </c>
      <c r="F608" s="52">
        <v>1792</v>
      </c>
      <c r="G608" s="53">
        <v>12.152448</v>
      </c>
    </row>
    <row r="609" spans="1:7">
      <c r="A609" s="50" t="s">
        <v>2315</v>
      </c>
      <c r="B609" s="50" t="s">
        <v>41</v>
      </c>
      <c r="C609" s="50" t="s">
        <v>243</v>
      </c>
      <c r="D609" s="51">
        <v>719</v>
      </c>
      <c r="E609" s="51">
        <v>8447</v>
      </c>
      <c r="F609" s="52">
        <v>1109</v>
      </c>
      <c r="G609" s="53">
        <v>13.128921999999999</v>
      </c>
    </row>
    <row r="610" spans="1:7">
      <c r="A610" s="50" t="s">
        <v>2316</v>
      </c>
      <c r="B610" s="50" t="s">
        <v>41</v>
      </c>
      <c r="C610" s="50" t="s">
        <v>243</v>
      </c>
      <c r="D610" s="51">
        <v>427</v>
      </c>
      <c r="E610" s="51">
        <v>4460</v>
      </c>
      <c r="F610" s="52">
        <v>506.5</v>
      </c>
      <c r="G610" s="53">
        <v>11.356502000000001</v>
      </c>
    </row>
    <row r="611" spans="1:7">
      <c r="A611" s="50" t="s">
        <v>2317</v>
      </c>
      <c r="B611" s="50" t="s">
        <v>41</v>
      </c>
      <c r="C611" s="50" t="s">
        <v>243</v>
      </c>
      <c r="D611" s="51">
        <v>287</v>
      </c>
      <c r="E611" s="51">
        <v>8605</v>
      </c>
      <c r="F611" s="52">
        <v>907</v>
      </c>
      <c r="G611" s="53">
        <v>10.540383</v>
      </c>
    </row>
    <row r="612" spans="1:7">
      <c r="A612" s="50" t="s">
        <v>612</v>
      </c>
      <c r="B612" s="50" t="s">
        <v>41</v>
      </c>
      <c r="C612" s="50" t="s">
        <v>243</v>
      </c>
      <c r="D612" s="51">
        <v>3134</v>
      </c>
      <c r="E612" s="51">
        <v>55427</v>
      </c>
      <c r="F612" s="52">
        <v>6039</v>
      </c>
      <c r="G612" s="53">
        <v>10.895412</v>
      </c>
    </row>
    <row r="613" spans="1:7">
      <c r="A613" s="50" t="s">
        <v>2318</v>
      </c>
      <c r="B613" s="50" t="s">
        <v>41</v>
      </c>
      <c r="C613" s="50" t="s">
        <v>243</v>
      </c>
      <c r="D613" s="51">
        <v>566</v>
      </c>
      <c r="E613" s="51">
        <v>7683</v>
      </c>
      <c r="F613" s="52">
        <v>891</v>
      </c>
      <c r="G613" s="53">
        <v>11.597032</v>
      </c>
    </row>
    <row r="614" spans="1:7">
      <c r="A614" s="50" t="s">
        <v>2319</v>
      </c>
      <c r="B614" s="50" t="s">
        <v>41</v>
      </c>
      <c r="C614" s="50" t="s">
        <v>243</v>
      </c>
      <c r="D614" s="51">
        <v>297</v>
      </c>
      <c r="E614" s="51">
        <v>4048</v>
      </c>
      <c r="F614" s="52">
        <v>495</v>
      </c>
      <c r="G614" s="53">
        <v>12.228261</v>
      </c>
    </row>
    <row r="615" spans="1:7">
      <c r="A615" s="50" t="s">
        <v>2320</v>
      </c>
      <c r="B615" s="50" t="s">
        <v>41</v>
      </c>
      <c r="C615" s="50" t="s">
        <v>243</v>
      </c>
      <c r="D615" s="51">
        <v>363</v>
      </c>
      <c r="E615" s="51">
        <v>4793</v>
      </c>
      <c r="F615" s="52">
        <v>525.9</v>
      </c>
      <c r="G615" s="53">
        <v>10.972251</v>
      </c>
    </row>
    <row r="616" spans="1:7">
      <c r="A616" s="50" t="s">
        <v>2321</v>
      </c>
      <c r="B616" s="50" t="s">
        <v>41</v>
      </c>
      <c r="C616" s="50" t="s">
        <v>243</v>
      </c>
      <c r="D616" s="51">
        <v>505</v>
      </c>
      <c r="E616" s="51">
        <v>6163</v>
      </c>
      <c r="F616" s="52">
        <v>623</v>
      </c>
      <c r="G616" s="53">
        <v>10.108713</v>
      </c>
    </row>
    <row r="617" spans="1:7">
      <c r="A617" s="50" t="s">
        <v>613</v>
      </c>
      <c r="B617" s="50" t="s">
        <v>41</v>
      </c>
      <c r="C617" s="50" t="s">
        <v>243</v>
      </c>
      <c r="D617" s="51">
        <v>2192</v>
      </c>
      <c r="E617" s="51">
        <v>56169</v>
      </c>
      <c r="F617" s="52">
        <v>5291.2</v>
      </c>
      <c r="G617" s="53">
        <v>9.4201428000000007</v>
      </c>
    </row>
    <row r="618" spans="1:7">
      <c r="A618" s="50" t="s">
        <v>2322</v>
      </c>
      <c r="B618" s="50" t="s">
        <v>41</v>
      </c>
      <c r="C618" s="50" t="s">
        <v>243</v>
      </c>
      <c r="D618" s="51">
        <v>527</v>
      </c>
      <c r="E618" s="51">
        <v>28619</v>
      </c>
      <c r="F618" s="52">
        <v>2854</v>
      </c>
      <c r="G618" s="53">
        <v>9.9723959999999998</v>
      </c>
    </row>
    <row r="619" spans="1:7">
      <c r="A619" s="50" t="s">
        <v>2323</v>
      </c>
      <c r="B619" s="50" t="s">
        <v>41</v>
      </c>
      <c r="C619" s="50" t="s">
        <v>243</v>
      </c>
      <c r="D619" s="51">
        <v>709</v>
      </c>
      <c r="E619" s="51">
        <v>8686</v>
      </c>
      <c r="F619" s="52">
        <v>903</v>
      </c>
      <c r="G619" s="53">
        <v>10.396039999999999</v>
      </c>
    </row>
    <row r="620" spans="1:7">
      <c r="A620" s="50" t="s">
        <v>614</v>
      </c>
      <c r="B620" s="50" t="s">
        <v>41</v>
      </c>
      <c r="C620" s="50" t="s">
        <v>243</v>
      </c>
      <c r="D620" s="51">
        <v>517</v>
      </c>
      <c r="E620" s="51">
        <v>9490</v>
      </c>
      <c r="F620" s="52">
        <v>807.7</v>
      </c>
      <c r="G620" s="53">
        <v>8.5110642999999992</v>
      </c>
    </row>
    <row r="621" spans="1:7">
      <c r="A621" s="50" t="s">
        <v>2324</v>
      </c>
      <c r="B621" s="50" t="s">
        <v>41</v>
      </c>
      <c r="C621" s="50" t="s">
        <v>243</v>
      </c>
      <c r="D621" s="51">
        <v>463</v>
      </c>
      <c r="E621" s="51">
        <v>4302</v>
      </c>
      <c r="F621" s="52">
        <v>596</v>
      </c>
      <c r="G621" s="53">
        <v>13.854020999999999</v>
      </c>
    </row>
    <row r="622" spans="1:7">
      <c r="A622" s="50" t="s">
        <v>615</v>
      </c>
      <c r="B622" s="50" t="s">
        <v>41</v>
      </c>
      <c r="C622" s="50" t="s">
        <v>243</v>
      </c>
      <c r="D622" s="51">
        <v>1231</v>
      </c>
      <c r="E622" s="51">
        <v>45880</v>
      </c>
      <c r="F622" s="52">
        <v>4098.5</v>
      </c>
      <c r="G622" s="53">
        <v>8.9330862999999994</v>
      </c>
    </row>
    <row r="623" spans="1:7">
      <c r="A623" s="50" t="s">
        <v>2325</v>
      </c>
      <c r="B623" s="50" t="s">
        <v>41</v>
      </c>
      <c r="C623" s="50" t="s">
        <v>243</v>
      </c>
      <c r="D623" s="51">
        <v>1402</v>
      </c>
      <c r="E623" s="51">
        <v>18200</v>
      </c>
      <c r="F623" s="52">
        <v>2302</v>
      </c>
      <c r="G623" s="53">
        <v>12.648351999999999</v>
      </c>
    </row>
    <row r="624" spans="1:7">
      <c r="A624" s="50" t="s">
        <v>2326</v>
      </c>
      <c r="B624" s="50" t="s">
        <v>41</v>
      </c>
      <c r="C624" s="50" t="s">
        <v>243</v>
      </c>
      <c r="D624" s="51">
        <v>932</v>
      </c>
      <c r="E624" s="51">
        <v>19609</v>
      </c>
      <c r="F624" s="52">
        <v>1696</v>
      </c>
      <c r="G624" s="53">
        <v>8.6490896999999993</v>
      </c>
    </row>
    <row r="625" spans="1:7">
      <c r="A625" s="50" t="s">
        <v>616</v>
      </c>
      <c r="B625" s="50" t="s">
        <v>41</v>
      </c>
      <c r="C625" s="50" t="s">
        <v>243</v>
      </c>
      <c r="D625" s="51">
        <v>1292</v>
      </c>
      <c r="E625" s="51">
        <v>26286</v>
      </c>
      <c r="F625" s="52">
        <v>2333.5</v>
      </c>
      <c r="G625" s="53">
        <v>8.8773491999999994</v>
      </c>
    </row>
    <row r="626" spans="1:7">
      <c r="A626" s="50" t="s">
        <v>617</v>
      </c>
      <c r="B626" s="50" t="s">
        <v>41</v>
      </c>
      <c r="C626" s="50" t="s">
        <v>243</v>
      </c>
      <c r="D626" s="51">
        <v>378</v>
      </c>
      <c r="E626" s="51">
        <v>10048</v>
      </c>
      <c r="F626" s="52">
        <v>1050.3</v>
      </c>
      <c r="G626" s="53">
        <v>10.452826</v>
      </c>
    </row>
    <row r="627" spans="1:7">
      <c r="A627" s="50" t="s">
        <v>2327</v>
      </c>
      <c r="B627" s="50" t="s">
        <v>41</v>
      </c>
      <c r="C627" s="50" t="s">
        <v>243</v>
      </c>
      <c r="D627" s="51">
        <v>378</v>
      </c>
      <c r="E627" s="51">
        <v>4457</v>
      </c>
      <c r="F627" s="52">
        <v>644</v>
      </c>
      <c r="G627" s="53">
        <v>14.449180999999999</v>
      </c>
    </row>
    <row r="628" spans="1:7">
      <c r="A628" s="50" t="s">
        <v>618</v>
      </c>
      <c r="B628" s="50" t="s">
        <v>41</v>
      </c>
      <c r="C628" s="50" t="s">
        <v>243</v>
      </c>
      <c r="D628" s="51">
        <v>3146</v>
      </c>
      <c r="E628" s="51">
        <v>78727</v>
      </c>
      <c r="F628" s="52">
        <v>8562.5</v>
      </c>
      <c r="G628" s="53">
        <v>10.876192</v>
      </c>
    </row>
    <row r="629" spans="1:7">
      <c r="A629" s="50" t="s">
        <v>2328</v>
      </c>
      <c r="B629" s="50" t="s">
        <v>41</v>
      </c>
      <c r="C629" s="50" t="s">
        <v>243</v>
      </c>
      <c r="D629" s="51">
        <v>221</v>
      </c>
      <c r="E629" s="51">
        <v>2583</v>
      </c>
      <c r="F629" s="52">
        <v>201</v>
      </c>
      <c r="G629" s="53">
        <v>7.7816492000000004</v>
      </c>
    </row>
    <row r="630" spans="1:7">
      <c r="A630" s="50" t="s">
        <v>619</v>
      </c>
      <c r="B630" s="50" t="s">
        <v>41</v>
      </c>
      <c r="C630" s="50" t="s">
        <v>243</v>
      </c>
      <c r="D630" s="51">
        <v>1248</v>
      </c>
      <c r="E630" s="51">
        <v>21936</v>
      </c>
      <c r="F630" s="52">
        <v>2357.4</v>
      </c>
      <c r="G630" s="53">
        <v>10.746718</v>
      </c>
    </row>
    <row r="631" spans="1:7">
      <c r="A631" s="50" t="s">
        <v>2329</v>
      </c>
      <c r="B631" s="50" t="s">
        <v>41</v>
      </c>
      <c r="C631" s="50" t="s">
        <v>243</v>
      </c>
      <c r="D631" s="51">
        <v>704</v>
      </c>
      <c r="E631" s="51">
        <v>11804</v>
      </c>
      <c r="F631" s="52">
        <v>1327</v>
      </c>
      <c r="G631" s="53">
        <v>11.241952</v>
      </c>
    </row>
    <row r="632" spans="1:7">
      <c r="A632" s="50" t="s">
        <v>2330</v>
      </c>
      <c r="B632" s="50" t="s">
        <v>41</v>
      </c>
      <c r="C632" s="50" t="s">
        <v>243</v>
      </c>
      <c r="D632" s="51">
        <v>1350</v>
      </c>
      <c r="E632" s="51">
        <v>21847</v>
      </c>
      <c r="F632" s="52">
        <v>1923</v>
      </c>
      <c r="G632" s="53">
        <v>8.8021238999999998</v>
      </c>
    </row>
    <row r="633" spans="1:7">
      <c r="A633" s="50" t="s">
        <v>620</v>
      </c>
      <c r="B633" s="50" t="s">
        <v>41</v>
      </c>
      <c r="C633" s="50" t="s">
        <v>243</v>
      </c>
      <c r="D633" s="51">
        <v>1128</v>
      </c>
      <c r="E633" s="51">
        <v>21767</v>
      </c>
      <c r="F633" s="52">
        <v>2090</v>
      </c>
      <c r="G633" s="53">
        <v>9.6016905999999995</v>
      </c>
    </row>
    <row r="634" spans="1:7">
      <c r="A634" s="50" t="s">
        <v>2331</v>
      </c>
      <c r="B634" s="50" t="s">
        <v>41</v>
      </c>
      <c r="C634" s="50" t="s">
        <v>243</v>
      </c>
      <c r="D634" s="51">
        <v>490</v>
      </c>
      <c r="E634" s="51">
        <v>8552</v>
      </c>
      <c r="F634" s="52">
        <v>903.9</v>
      </c>
      <c r="G634" s="53">
        <v>10.569457</v>
      </c>
    </row>
    <row r="635" spans="1:7">
      <c r="A635" s="50" t="s">
        <v>621</v>
      </c>
      <c r="B635" s="50" t="s">
        <v>41</v>
      </c>
      <c r="C635" s="50" t="s">
        <v>243</v>
      </c>
      <c r="D635" s="51">
        <v>822</v>
      </c>
      <c r="E635" s="51">
        <v>25377</v>
      </c>
      <c r="F635" s="52">
        <v>2244</v>
      </c>
      <c r="G635" s="53">
        <v>8.8426527999999998</v>
      </c>
    </row>
    <row r="636" spans="1:7">
      <c r="A636" s="50" t="s">
        <v>2332</v>
      </c>
      <c r="B636" s="50" t="s">
        <v>41</v>
      </c>
      <c r="C636" s="50" t="s">
        <v>243</v>
      </c>
      <c r="D636" s="51">
        <v>316</v>
      </c>
      <c r="E636" s="51">
        <v>2668</v>
      </c>
      <c r="F636" s="52">
        <v>338</v>
      </c>
      <c r="G636" s="53">
        <v>12.668666</v>
      </c>
    </row>
    <row r="637" spans="1:7">
      <c r="A637" s="50" t="s">
        <v>2333</v>
      </c>
      <c r="B637" s="50" t="s">
        <v>41</v>
      </c>
      <c r="C637" s="50" t="s">
        <v>243</v>
      </c>
      <c r="D637" s="51">
        <v>285</v>
      </c>
      <c r="E637" s="51">
        <v>2202</v>
      </c>
      <c r="F637" s="52">
        <v>175.8</v>
      </c>
      <c r="G637" s="53">
        <v>7.9836511999999997</v>
      </c>
    </row>
    <row r="638" spans="1:7">
      <c r="A638" s="50" t="s">
        <v>622</v>
      </c>
      <c r="B638" s="50" t="s">
        <v>41</v>
      </c>
      <c r="C638" s="50" t="s">
        <v>243</v>
      </c>
      <c r="D638" s="51">
        <v>737</v>
      </c>
      <c r="E638" s="51">
        <v>16769</v>
      </c>
      <c r="F638" s="52">
        <v>1840.6</v>
      </c>
      <c r="G638" s="53">
        <v>10.976205999999999</v>
      </c>
    </row>
    <row r="639" spans="1:7">
      <c r="A639" s="50" t="s">
        <v>2334</v>
      </c>
      <c r="B639" s="50" t="s">
        <v>41</v>
      </c>
      <c r="C639" s="50" t="s">
        <v>243</v>
      </c>
      <c r="D639" s="51">
        <v>220</v>
      </c>
      <c r="E639" s="51">
        <v>2568</v>
      </c>
      <c r="F639" s="52">
        <v>367.9</v>
      </c>
      <c r="G639" s="53">
        <v>14.326324</v>
      </c>
    </row>
    <row r="640" spans="1:7">
      <c r="A640" s="50" t="s">
        <v>2335</v>
      </c>
      <c r="B640" s="50" t="s">
        <v>41</v>
      </c>
      <c r="C640" s="50" t="s">
        <v>243</v>
      </c>
      <c r="D640" s="51">
        <v>231</v>
      </c>
      <c r="E640" s="51">
        <v>2586</v>
      </c>
      <c r="F640" s="52">
        <v>342.8</v>
      </c>
      <c r="G640" s="53">
        <v>13.255993999999999</v>
      </c>
    </row>
    <row r="641" spans="1:7">
      <c r="A641" s="50" t="s">
        <v>623</v>
      </c>
      <c r="B641" s="50" t="s">
        <v>41</v>
      </c>
      <c r="C641" s="50" t="s">
        <v>243</v>
      </c>
      <c r="D641" s="51">
        <v>855</v>
      </c>
      <c r="E641" s="51">
        <v>36224</v>
      </c>
      <c r="F641" s="52">
        <v>3018</v>
      </c>
      <c r="G641" s="53">
        <v>8.3314929000000006</v>
      </c>
    </row>
    <row r="642" spans="1:7">
      <c r="A642" s="50" t="s">
        <v>2336</v>
      </c>
      <c r="B642" s="50" t="s">
        <v>41</v>
      </c>
      <c r="C642" s="50" t="s">
        <v>243</v>
      </c>
      <c r="D642" s="51">
        <v>752</v>
      </c>
      <c r="E642" s="51">
        <v>13783</v>
      </c>
      <c r="F642" s="52">
        <v>1508</v>
      </c>
      <c r="G642" s="53">
        <v>10.941013999999999</v>
      </c>
    </row>
    <row r="643" spans="1:7">
      <c r="A643" s="50" t="s">
        <v>624</v>
      </c>
      <c r="B643" s="50" t="s">
        <v>41</v>
      </c>
      <c r="C643" s="50" t="s">
        <v>243</v>
      </c>
      <c r="D643" s="51">
        <v>3493</v>
      </c>
      <c r="E643" s="51">
        <v>71382</v>
      </c>
      <c r="F643" s="52">
        <v>7914</v>
      </c>
      <c r="G643" s="53">
        <v>11.086829</v>
      </c>
    </row>
    <row r="644" spans="1:7">
      <c r="A644" s="50" t="s">
        <v>2337</v>
      </c>
      <c r="B644" s="50" t="s">
        <v>41</v>
      </c>
      <c r="C644" s="50" t="s">
        <v>243</v>
      </c>
      <c r="D644" s="51">
        <v>194</v>
      </c>
      <c r="E644" s="51">
        <v>1915</v>
      </c>
      <c r="F644" s="52">
        <v>295</v>
      </c>
      <c r="G644" s="53">
        <v>15.4047</v>
      </c>
    </row>
    <row r="645" spans="1:7">
      <c r="A645" s="50" t="s">
        <v>2338</v>
      </c>
      <c r="B645" s="50" t="s">
        <v>41</v>
      </c>
      <c r="C645" s="50" t="s">
        <v>243</v>
      </c>
      <c r="D645" s="51">
        <v>619</v>
      </c>
      <c r="E645" s="51">
        <v>6672</v>
      </c>
      <c r="F645" s="52">
        <v>838.1</v>
      </c>
      <c r="G645" s="53">
        <v>12.561451</v>
      </c>
    </row>
    <row r="646" spans="1:7">
      <c r="A646" s="50" t="s">
        <v>625</v>
      </c>
      <c r="B646" s="50" t="s">
        <v>41</v>
      </c>
      <c r="C646" s="50" t="s">
        <v>243</v>
      </c>
      <c r="D646" s="51">
        <v>1583</v>
      </c>
      <c r="E646" s="51">
        <v>31900</v>
      </c>
      <c r="F646" s="52">
        <v>3310</v>
      </c>
      <c r="G646" s="53">
        <v>10.376175999999999</v>
      </c>
    </row>
    <row r="647" spans="1:7">
      <c r="A647" s="50" t="s">
        <v>626</v>
      </c>
      <c r="B647" s="50" t="s">
        <v>41</v>
      </c>
      <c r="C647" s="50" t="s">
        <v>243</v>
      </c>
      <c r="D647" s="51">
        <v>905</v>
      </c>
      <c r="E647" s="51">
        <v>22127</v>
      </c>
      <c r="F647" s="52">
        <v>2122.1999999999998</v>
      </c>
      <c r="G647" s="53">
        <v>9.5909973999999991</v>
      </c>
    </row>
    <row r="648" spans="1:7">
      <c r="A648" s="50" t="s">
        <v>627</v>
      </c>
      <c r="B648" s="50" t="s">
        <v>41</v>
      </c>
      <c r="C648" s="50" t="s">
        <v>243</v>
      </c>
      <c r="D648" s="51">
        <v>4110</v>
      </c>
      <c r="E648" s="51">
        <v>71065</v>
      </c>
      <c r="F648" s="52">
        <v>8640.6</v>
      </c>
      <c r="G648" s="53">
        <v>12.158728</v>
      </c>
    </row>
    <row r="649" spans="1:7">
      <c r="A649" s="50" t="s">
        <v>2339</v>
      </c>
      <c r="B649" s="50" t="s">
        <v>41</v>
      </c>
      <c r="C649" s="50" t="s">
        <v>243</v>
      </c>
      <c r="D649" s="51">
        <v>448</v>
      </c>
      <c r="E649" s="51">
        <v>4710</v>
      </c>
      <c r="F649" s="52">
        <v>644</v>
      </c>
      <c r="G649" s="53">
        <v>13.673036</v>
      </c>
    </row>
    <row r="650" spans="1:7">
      <c r="A650" s="50" t="s">
        <v>628</v>
      </c>
      <c r="B650" s="50" t="s">
        <v>41</v>
      </c>
      <c r="C650" s="50" t="s">
        <v>243</v>
      </c>
      <c r="D650" s="51">
        <v>2445</v>
      </c>
      <c r="E650" s="51">
        <v>58956</v>
      </c>
      <c r="F650" s="52">
        <v>4515</v>
      </c>
      <c r="G650" s="53">
        <v>7.6582536000000001</v>
      </c>
    </row>
    <row r="651" spans="1:7">
      <c r="A651" s="50" t="s">
        <v>2340</v>
      </c>
      <c r="B651" s="50" t="s">
        <v>41</v>
      </c>
      <c r="C651" s="50" t="s">
        <v>243</v>
      </c>
      <c r="D651" s="51">
        <v>1160</v>
      </c>
      <c r="E651" s="51">
        <v>13043</v>
      </c>
      <c r="F651" s="52">
        <v>1782.9</v>
      </c>
      <c r="G651" s="53">
        <v>13.669401000000001</v>
      </c>
    </row>
    <row r="652" spans="1:7">
      <c r="A652" s="50" t="s">
        <v>629</v>
      </c>
      <c r="B652" s="50" t="s">
        <v>41</v>
      </c>
      <c r="C652" s="50" t="s">
        <v>243</v>
      </c>
      <c r="D652" s="51">
        <v>3246</v>
      </c>
      <c r="E652" s="51">
        <v>30797</v>
      </c>
      <c r="F652" s="52">
        <v>3176</v>
      </c>
      <c r="G652" s="53">
        <v>10.312692999999999</v>
      </c>
    </row>
    <row r="653" spans="1:7">
      <c r="A653" s="50" t="s">
        <v>630</v>
      </c>
      <c r="B653" s="50" t="s">
        <v>41</v>
      </c>
      <c r="C653" s="50" t="s">
        <v>243</v>
      </c>
      <c r="D653" s="51">
        <v>2338</v>
      </c>
      <c r="E653" s="51">
        <v>90529</v>
      </c>
      <c r="F653" s="52">
        <v>7986</v>
      </c>
      <c r="G653" s="53">
        <v>8.8214825999999995</v>
      </c>
    </row>
    <row r="654" spans="1:7">
      <c r="A654" s="50" t="s">
        <v>2341</v>
      </c>
      <c r="B654" s="50" t="s">
        <v>41</v>
      </c>
      <c r="C654" s="50" t="s">
        <v>243</v>
      </c>
      <c r="D654" s="51">
        <v>234</v>
      </c>
      <c r="E654" s="51">
        <v>2275</v>
      </c>
      <c r="F654" s="52">
        <v>295</v>
      </c>
      <c r="G654" s="53">
        <v>12.967033000000001</v>
      </c>
    </row>
    <row r="655" spans="1:7">
      <c r="A655" s="50" t="s">
        <v>631</v>
      </c>
      <c r="B655" s="50" t="s">
        <v>41</v>
      </c>
      <c r="C655" s="50" t="s">
        <v>243</v>
      </c>
      <c r="D655" s="51">
        <v>2415</v>
      </c>
      <c r="E655" s="51">
        <v>54777</v>
      </c>
      <c r="F655" s="52">
        <v>4948.8</v>
      </c>
      <c r="G655" s="53">
        <v>9.0344487999999998</v>
      </c>
    </row>
    <row r="656" spans="1:7">
      <c r="A656" s="50" t="s">
        <v>2342</v>
      </c>
      <c r="B656" s="50" t="s">
        <v>41</v>
      </c>
      <c r="C656" s="50" t="s">
        <v>243</v>
      </c>
      <c r="D656" s="51">
        <v>716</v>
      </c>
      <c r="E656" s="51">
        <v>12452</v>
      </c>
      <c r="F656" s="52">
        <v>1437</v>
      </c>
      <c r="G656" s="53">
        <v>11.540315</v>
      </c>
    </row>
    <row r="657" spans="1:7">
      <c r="A657" s="50" t="s">
        <v>2343</v>
      </c>
      <c r="B657" s="50" t="s">
        <v>41</v>
      </c>
      <c r="C657" s="50" t="s">
        <v>243</v>
      </c>
      <c r="D657" s="51">
        <v>142</v>
      </c>
      <c r="E657" s="51">
        <v>2090</v>
      </c>
      <c r="F657" s="52">
        <v>196.6</v>
      </c>
      <c r="G657" s="53">
        <v>9.4066986000000004</v>
      </c>
    </row>
    <row r="658" spans="1:7">
      <c r="A658" s="50" t="s">
        <v>2344</v>
      </c>
      <c r="B658" s="50" t="s">
        <v>41</v>
      </c>
      <c r="C658" s="50" t="s">
        <v>243</v>
      </c>
      <c r="D658" s="51">
        <v>669</v>
      </c>
      <c r="E658" s="51">
        <v>9589</v>
      </c>
      <c r="F658" s="52">
        <v>959</v>
      </c>
      <c r="G658" s="53">
        <v>10.001042999999999</v>
      </c>
    </row>
    <row r="659" spans="1:7">
      <c r="A659" s="50" t="s">
        <v>632</v>
      </c>
      <c r="B659" s="50" t="s">
        <v>41</v>
      </c>
      <c r="C659" s="50" t="s">
        <v>243</v>
      </c>
      <c r="D659" s="51">
        <v>4929</v>
      </c>
      <c r="E659" s="51">
        <v>181861</v>
      </c>
      <c r="F659" s="52">
        <v>16622.2</v>
      </c>
      <c r="G659" s="53">
        <v>9.1400574999999993</v>
      </c>
    </row>
    <row r="660" spans="1:7">
      <c r="A660" s="50" t="s">
        <v>2345</v>
      </c>
      <c r="B660" s="50" t="s">
        <v>41</v>
      </c>
      <c r="C660" s="50" t="s">
        <v>243</v>
      </c>
      <c r="D660" s="51">
        <v>1149</v>
      </c>
      <c r="E660" s="51">
        <v>20995</v>
      </c>
      <c r="F660" s="52">
        <v>2057</v>
      </c>
      <c r="G660" s="53">
        <v>9.7975709000000002</v>
      </c>
    </row>
    <row r="661" spans="1:7">
      <c r="A661" s="50" t="s">
        <v>633</v>
      </c>
      <c r="B661" s="50" t="s">
        <v>41</v>
      </c>
      <c r="C661" s="50" t="s">
        <v>243</v>
      </c>
      <c r="D661" s="51">
        <v>554</v>
      </c>
      <c r="E661" s="51">
        <v>7509</v>
      </c>
      <c r="F661" s="52">
        <v>1045.9000000000001</v>
      </c>
      <c r="G661" s="53">
        <v>13.928618999999999</v>
      </c>
    </row>
    <row r="662" spans="1:7">
      <c r="A662" s="50" t="s">
        <v>2346</v>
      </c>
      <c r="B662" s="50" t="s">
        <v>41</v>
      </c>
      <c r="C662" s="50" t="s">
        <v>243</v>
      </c>
      <c r="D662" s="51">
        <v>631</v>
      </c>
      <c r="E662" s="51">
        <v>8991</v>
      </c>
      <c r="F662" s="52">
        <v>910.9</v>
      </c>
      <c r="G662" s="53">
        <v>10.131242</v>
      </c>
    </row>
    <row r="663" spans="1:7">
      <c r="A663" s="50" t="s">
        <v>2347</v>
      </c>
      <c r="B663" s="50" t="s">
        <v>41</v>
      </c>
      <c r="C663" s="50" t="s">
        <v>243</v>
      </c>
      <c r="D663" s="51">
        <v>376</v>
      </c>
      <c r="E663" s="51">
        <v>5288</v>
      </c>
      <c r="F663" s="52">
        <v>713</v>
      </c>
      <c r="G663" s="53">
        <v>13.483359</v>
      </c>
    </row>
    <row r="664" spans="1:7">
      <c r="A664" s="50" t="s">
        <v>634</v>
      </c>
      <c r="B664" s="50" t="s">
        <v>41</v>
      </c>
      <c r="C664" s="50" t="s">
        <v>243</v>
      </c>
      <c r="D664" s="51">
        <v>870</v>
      </c>
      <c r="E664" s="51">
        <v>16862</v>
      </c>
      <c r="F664" s="52">
        <v>1553</v>
      </c>
      <c r="G664" s="53">
        <v>9.2100580999999995</v>
      </c>
    </row>
    <row r="665" spans="1:7">
      <c r="A665" s="50" t="s">
        <v>2348</v>
      </c>
      <c r="B665" s="50" t="s">
        <v>41</v>
      </c>
      <c r="C665" s="50" t="s">
        <v>243</v>
      </c>
      <c r="D665" s="51">
        <v>174</v>
      </c>
      <c r="E665" s="51">
        <v>4121</v>
      </c>
      <c r="F665" s="52">
        <v>578</v>
      </c>
      <c r="G665" s="53">
        <v>14.025722</v>
      </c>
    </row>
    <row r="666" spans="1:7">
      <c r="A666" s="50" t="s">
        <v>2349</v>
      </c>
      <c r="B666" s="50" t="s">
        <v>41</v>
      </c>
      <c r="C666" s="50" t="s">
        <v>243</v>
      </c>
      <c r="D666" s="51">
        <v>476</v>
      </c>
      <c r="E666" s="51">
        <v>5754</v>
      </c>
      <c r="F666" s="52">
        <v>910.8</v>
      </c>
      <c r="G666" s="53">
        <v>15.828989</v>
      </c>
    </row>
    <row r="667" spans="1:7">
      <c r="A667" s="50" t="s">
        <v>2350</v>
      </c>
      <c r="B667" s="50" t="s">
        <v>41</v>
      </c>
      <c r="C667" s="50" t="s">
        <v>243</v>
      </c>
      <c r="D667" s="51">
        <v>389</v>
      </c>
      <c r="E667" s="51">
        <v>3392</v>
      </c>
      <c r="F667" s="52">
        <v>463.2</v>
      </c>
      <c r="G667" s="53">
        <v>13.655659999999999</v>
      </c>
    </row>
    <row r="668" spans="1:7">
      <c r="A668" s="50" t="s">
        <v>635</v>
      </c>
      <c r="B668" s="50" t="s">
        <v>41</v>
      </c>
      <c r="C668" s="50" t="s">
        <v>243</v>
      </c>
      <c r="D668" s="51">
        <v>748</v>
      </c>
      <c r="E668" s="51">
        <v>27143</v>
      </c>
      <c r="F668" s="52">
        <v>2558.4</v>
      </c>
      <c r="G668" s="53">
        <v>9.4256346000000004</v>
      </c>
    </row>
    <row r="669" spans="1:7">
      <c r="A669" s="50" t="s">
        <v>636</v>
      </c>
      <c r="B669" s="50" t="s">
        <v>41</v>
      </c>
      <c r="C669" s="50" t="s">
        <v>243</v>
      </c>
      <c r="D669" s="51">
        <v>1999</v>
      </c>
      <c r="E669" s="51">
        <v>33177</v>
      </c>
      <c r="F669" s="52">
        <v>3267</v>
      </c>
      <c r="G669" s="53">
        <v>9.8471832999999993</v>
      </c>
    </row>
    <row r="670" spans="1:7">
      <c r="A670" s="50" t="s">
        <v>2351</v>
      </c>
      <c r="B670" s="50" t="s">
        <v>41</v>
      </c>
      <c r="C670" s="50" t="s">
        <v>243</v>
      </c>
      <c r="D670" s="51">
        <v>333</v>
      </c>
      <c r="E670" s="51">
        <v>6698</v>
      </c>
      <c r="F670" s="52">
        <v>583</v>
      </c>
      <c r="G670" s="53">
        <v>8.7040907999999995</v>
      </c>
    </row>
    <row r="671" spans="1:7">
      <c r="A671" s="50" t="s">
        <v>637</v>
      </c>
      <c r="B671" s="50" t="s">
        <v>41</v>
      </c>
      <c r="C671" s="50" t="s">
        <v>243</v>
      </c>
      <c r="D671" s="51">
        <v>1570</v>
      </c>
      <c r="E671" s="51">
        <v>33681</v>
      </c>
      <c r="F671" s="52">
        <v>2909</v>
      </c>
      <c r="G671" s="53">
        <v>8.6369170000000004</v>
      </c>
    </row>
    <row r="672" spans="1:7">
      <c r="A672" s="50" t="s">
        <v>638</v>
      </c>
      <c r="B672" s="50" t="s">
        <v>41</v>
      </c>
      <c r="C672" s="50" t="s">
        <v>243</v>
      </c>
      <c r="D672" s="51">
        <v>2813</v>
      </c>
      <c r="E672" s="51">
        <v>124079</v>
      </c>
      <c r="F672" s="52">
        <v>10313.799999999999</v>
      </c>
      <c r="G672" s="53">
        <v>8.3122848999999999</v>
      </c>
    </row>
    <row r="673" spans="1:7">
      <c r="A673" s="50" t="s">
        <v>639</v>
      </c>
      <c r="B673" s="50" t="s">
        <v>41</v>
      </c>
      <c r="C673" s="50" t="s">
        <v>243</v>
      </c>
      <c r="D673" s="51">
        <v>6384</v>
      </c>
      <c r="E673" s="51">
        <v>155865</v>
      </c>
      <c r="F673" s="52">
        <v>12249.8</v>
      </c>
      <c r="G673" s="53">
        <v>7.8592371999999999</v>
      </c>
    </row>
    <row r="674" spans="1:7">
      <c r="A674" s="50" t="s">
        <v>2352</v>
      </c>
      <c r="B674" s="50" t="s">
        <v>41</v>
      </c>
      <c r="C674" s="50" t="s">
        <v>243</v>
      </c>
      <c r="D674" s="51">
        <v>242</v>
      </c>
      <c r="E674" s="51">
        <v>2741</v>
      </c>
      <c r="F674" s="52">
        <v>435.6</v>
      </c>
      <c r="G674" s="53">
        <v>15.892010000000001</v>
      </c>
    </row>
    <row r="675" spans="1:7">
      <c r="A675" s="50" t="s">
        <v>2353</v>
      </c>
      <c r="B675" s="50" t="s">
        <v>41</v>
      </c>
      <c r="C675" s="50" t="s">
        <v>243</v>
      </c>
      <c r="D675" s="51">
        <v>362</v>
      </c>
      <c r="E675" s="51">
        <v>7877</v>
      </c>
      <c r="F675" s="52">
        <v>660</v>
      </c>
      <c r="G675" s="53">
        <v>8.3788243999999992</v>
      </c>
    </row>
    <row r="676" spans="1:7">
      <c r="A676" s="50" t="s">
        <v>2354</v>
      </c>
      <c r="B676" s="50" t="s">
        <v>41</v>
      </c>
      <c r="C676" s="50" t="s">
        <v>243</v>
      </c>
      <c r="D676" s="51">
        <v>998</v>
      </c>
      <c r="E676" s="51">
        <v>15667</v>
      </c>
      <c r="F676" s="52">
        <v>1855</v>
      </c>
      <c r="G676" s="53">
        <v>11.840173999999999</v>
      </c>
    </row>
    <row r="677" spans="1:7">
      <c r="A677" s="50" t="s">
        <v>640</v>
      </c>
      <c r="B677" s="50" t="s">
        <v>41</v>
      </c>
      <c r="C677" s="50" t="s">
        <v>243</v>
      </c>
      <c r="D677" s="51">
        <v>1945</v>
      </c>
      <c r="E677" s="51">
        <v>57544</v>
      </c>
      <c r="F677" s="52">
        <v>5449</v>
      </c>
      <c r="G677" s="53">
        <v>9.4692757000000007</v>
      </c>
    </row>
    <row r="678" spans="1:7">
      <c r="A678" s="50" t="s">
        <v>2355</v>
      </c>
      <c r="B678" s="50" t="s">
        <v>41</v>
      </c>
      <c r="C678" s="50" t="s">
        <v>243</v>
      </c>
      <c r="D678" s="51">
        <v>402</v>
      </c>
      <c r="E678" s="51">
        <v>4640</v>
      </c>
      <c r="F678" s="52">
        <v>582.9</v>
      </c>
      <c r="G678" s="53">
        <v>12.5625</v>
      </c>
    </row>
    <row r="679" spans="1:7">
      <c r="A679" s="50" t="s">
        <v>2356</v>
      </c>
      <c r="B679" s="50" t="s">
        <v>41</v>
      </c>
      <c r="C679" s="50" t="s">
        <v>243</v>
      </c>
      <c r="D679" s="51">
        <v>706</v>
      </c>
      <c r="E679" s="51">
        <v>6868</v>
      </c>
      <c r="F679" s="52">
        <v>907</v>
      </c>
      <c r="G679" s="53">
        <v>13.206174000000001</v>
      </c>
    </row>
    <row r="680" spans="1:7">
      <c r="A680" s="50" t="s">
        <v>2357</v>
      </c>
      <c r="B680" s="50" t="s">
        <v>41</v>
      </c>
      <c r="C680" s="50" t="s">
        <v>243</v>
      </c>
      <c r="D680" s="51">
        <v>930</v>
      </c>
      <c r="E680" s="51">
        <v>14116</v>
      </c>
      <c r="F680" s="52">
        <v>1920.6</v>
      </c>
      <c r="G680" s="53">
        <v>13.605836999999999</v>
      </c>
    </row>
    <row r="681" spans="1:7">
      <c r="A681" s="50" t="s">
        <v>2358</v>
      </c>
      <c r="B681" s="50" t="s">
        <v>41</v>
      </c>
      <c r="C681" s="50" t="s">
        <v>243</v>
      </c>
      <c r="D681" s="51">
        <v>1134</v>
      </c>
      <c r="E681" s="51">
        <v>16033</v>
      </c>
      <c r="F681" s="52">
        <v>2366</v>
      </c>
      <c r="G681" s="53">
        <v>14.757064</v>
      </c>
    </row>
    <row r="682" spans="1:7">
      <c r="A682" s="50" t="s">
        <v>641</v>
      </c>
      <c r="B682" s="50" t="s">
        <v>41</v>
      </c>
      <c r="C682" s="50" t="s">
        <v>243</v>
      </c>
      <c r="D682" s="51">
        <v>1825</v>
      </c>
      <c r="E682" s="51">
        <v>34957</v>
      </c>
      <c r="F682" s="52">
        <v>3595</v>
      </c>
      <c r="G682" s="53">
        <v>10.284063</v>
      </c>
    </row>
    <row r="683" spans="1:7">
      <c r="A683" s="50" t="s">
        <v>2359</v>
      </c>
      <c r="B683" s="50" t="s">
        <v>41</v>
      </c>
      <c r="C683" s="50" t="s">
        <v>243</v>
      </c>
      <c r="D683" s="51">
        <v>1093</v>
      </c>
      <c r="E683" s="51">
        <v>15560</v>
      </c>
      <c r="F683" s="52">
        <v>1662</v>
      </c>
      <c r="G683" s="53">
        <v>10.681234</v>
      </c>
    </row>
    <row r="684" spans="1:7">
      <c r="A684" s="50" t="s">
        <v>2360</v>
      </c>
      <c r="B684" s="50" t="s">
        <v>41</v>
      </c>
      <c r="C684" s="50" t="s">
        <v>243</v>
      </c>
      <c r="D684" s="51">
        <v>712</v>
      </c>
      <c r="E684" s="51">
        <v>11804</v>
      </c>
      <c r="F684" s="52">
        <v>1200</v>
      </c>
      <c r="G684" s="53">
        <v>10.166045</v>
      </c>
    </row>
    <row r="685" spans="1:7">
      <c r="A685" s="50" t="s">
        <v>642</v>
      </c>
      <c r="B685" s="50" t="s">
        <v>41</v>
      </c>
      <c r="C685" s="50" t="s">
        <v>243</v>
      </c>
      <c r="D685" s="51">
        <v>2527</v>
      </c>
      <c r="E685" s="51">
        <v>38321</v>
      </c>
      <c r="F685" s="52">
        <v>4349.7</v>
      </c>
      <c r="G685" s="53">
        <v>11.350695</v>
      </c>
    </row>
    <row r="686" spans="1:7">
      <c r="A686" s="50" t="s">
        <v>2361</v>
      </c>
      <c r="B686" s="50" t="s">
        <v>41</v>
      </c>
      <c r="C686" s="50" t="s">
        <v>243</v>
      </c>
      <c r="D686" s="51">
        <v>536</v>
      </c>
      <c r="E686" s="51">
        <v>8935</v>
      </c>
      <c r="F686" s="52">
        <v>843</v>
      </c>
      <c r="G686" s="53">
        <v>9.4348068999999999</v>
      </c>
    </row>
    <row r="687" spans="1:7">
      <c r="A687" s="50" t="s">
        <v>643</v>
      </c>
      <c r="B687" s="50" t="s">
        <v>41</v>
      </c>
      <c r="C687" s="50" t="s">
        <v>243</v>
      </c>
      <c r="D687" s="51">
        <v>4427</v>
      </c>
      <c r="E687" s="51">
        <v>94820</v>
      </c>
      <c r="F687" s="52">
        <v>10509</v>
      </c>
      <c r="G687" s="53">
        <v>11.083105</v>
      </c>
    </row>
    <row r="688" spans="1:7">
      <c r="A688" s="50" t="s">
        <v>2362</v>
      </c>
      <c r="B688" s="50" t="s">
        <v>41</v>
      </c>
      <c r="C688" s="50" t="s">
        <v>243</v>
      </c>
      <c r="D688" s="51">
        <v>614</v>
      </c>
      <c r="E688" s="51">
        <v>18261</v>
      </c>
      <c r="F688" s="52">
        <v>1870</v>
      </c>
      <c r="G688" s="53">
        <v>10.240403000000001</v>
      </c>
    </row>
    <row r="689" spans="1:7">
      <c r="A689" s="50" t="s">
        <v>644</v>
      </c>
      <c r="B689" s="50" t="s">
        <v>41</v>
      </c>
      <c r="C689" s="50" t="s">
        <v>243</v>
      </c>
      <c r="D689" s="51">
        <v>1585</v>
      </c>
      <c r="E689" s="51">
        <v>52730</v>
      </c>
      <c r="F689" s="52">
        <v>5136</v>
      </c>
      <c r="G689" s="53">
        <v>9.7401859000000002</v>
      </c>
    </row>
    <row r="690" spans="1:7">
      <c r="A690" s="50" t="s">
        <v>2363</v>
      </c>
      <c r="B690" s="50" t="s">
        <v>41</v>
      </c>
      <c r="C690" s="50" t="s">
        <v>243</v>
      </c>
      <c r="D690" s="51">
        <v>323</v>
      </c>
      <c r="E690" s="51">
        <v>5376</v>
      </c>
      <c r="F690" s="52">
        <v>708</v>
      </c>
      <c r="G690" s="53">
        <v>13.169643000000001</v>
      </c>
    </row>
    <row r="691" spans="1:7">
      <c r="A691" s="50" t="s">
        <v>645</v>
      </c>
      <c r="B691" s="50" t="s">
        <v>41</v>
      </c>
      <c r="C691" s="50" t="s">
        <v>243</v>
      </c>
      <c r="D691" s="51">
        <v>1532</v>
      </c>
      <c r="E691" s="51">
        <v>24576</v>
      </c>
      <c r="F691" s="52">
        <v>2372.8000000000002</v>
      </c>
      <c r="G691" s="53">
        <v>9.6549478999999998</v>
      </c>
    </row>
    <row r="692" spans="1:7">
      <c r="A692" s="50" t="s">
        <v>646</v>
      </c>
      <c r="B692" s="50" t="s">
        <v>41</v>
      </c>
      <c r="C692" s="50" t="s">
        <v>243</v>
      </c>
      <c r="D692" s="51">
        <v>2738</v>
      </c>
      <c r="E692" s="51">
        <v>44242</v>
      </c>
      <c r="F692" s="52">
        <v>5196</v>
      </c>
      <c r="G692" s="53">
        <v>11.744496</v>
      </c>
    </row>
    <row r="693" spans="1:7">
      <c r="A693" s="50" t="s">
        <v>2364</v>
      </c>
      <c r="B693" s="50" t="s">
        <v>41</v>
      </c>
      <c r="C693" s="50" t="s">
        <v>243</v>
      </c>
      <c r="D693" s="51">
        <v>885</v>
      </c>
      <c r="E693" s="51">
        <v>15183</v>
      </c>
      <c r="F693" s="52">
        <v>1556</v>
      </c>
      <c r="G693" s="53">
        <v>10.248303999999999</v>
      </c>
    </row>
    <row r="694" spans="1:7">
      <c r="A694" s="50" t="s">
        <v>2365</v>
      </c>
      <c r="B694" s="50" t="s">
        <v>41</v>
      </c>
      <c r="C694" s="50" t="s">
        <v>243</v>
      </c>
      <c r="D694" s="51">
        <v>126</v>
      </c>
      <c r="E694" s="51">
        <v>1266</v>
      </c>
      <c r="F694" s="52">
        <v>196</v>
      </c>
      <c r="G694" s="53">
        <v>15.481833</v>
      </c>
    </row>
    <row r="695" spans="1:7">
      <c r="A695" s="50" t="s">
        <v>647</v>
      </c>
      <c r="B695" s="50" t="s">
        <v>41</v>
      </c>
      <c r="C695" s="50" t="s">
        <v>241</v>
      </c>
      <c r="D695" s="51">
        <v>5433</v>
      </c>
      <c r="E695" s="51">
        <v>111350</v>
      </c>
      <c r="F695" s="52">
        <v>13071.1</v>
      </c>
      <c r="G695" s="53">
        <v>11.738752</v>
      </c>
    </row>
    <row r="696" spans="1:7">
      <c r="A696" s="50" t="s">
        <v>648</v>
      </c>
      <c r="B696" s="50" t="s">
        <v>41</v>
      </c>
      <c r="C696" s="50" t="s">
        <v>241</v>
      </c>
      <c r="D696" s="51">
        <v>6791</v>
      </c>
      <c r="E696" s="51">
        <v>209918</v>
      </c>
      <c r="F696" s="52">
        <v>20951</v>
      </c>
      <c r="G696" s="53">
        <v>9.9805638000000005</v>
      </c>
    </row>
    <row r="697" spans="1:7">
      <c r="A697" s="50" t="s">
        <v>649</v>
      </c>
      <c r="B697" s="50" t="s">
        <v>41</v>
      </c>
      <c r="C697" s="50" t="s">
        <v>241</v>
      </c>
      <c r="D697" s="51">
        <v>8971</v>
      </c>
      <c r="E697" s="51">
        <v>219150</v>
      </c>
      <c r="F697" s="52">
        <v>22106</v>
      </c>
      <c r="G697" s="53">
        <v>10.087154999999999</v>
      </c>
    </row>
    <row r="698" spans="1:7">
      <c r="A698" s="50" t="s">
        <v>650</v>
      </c>
      <c r="B698" s="50" t="s">
        <v>41</v>
      </c>
      <c r="C698" s="50" t="s">
        <v>241</v>
      </c>
      <c r="D698" s="51">
        <v>23780</v>
      </c>
      <c r="E698" s="51">
        <v>594024</v>
      </c>
      <c r="F698" s="52">
        <v>60480.9</v>
      </c>
      <c r="G698" s="53">
        <v>10.181558000000001</v>
      </c>
    </row>
    <row r="699" spans="1:7">
      <c r="A699" s="50" t="s">
        <v>651</v>
      </c>
      <c r="B699" s="50" t="s">
        <v>41</v>
      </c>
      <c r="C699" s="50" t="s">
        <v>243</v>
      </c>
      <c r="D699" s="51">
        <v>2747</v>
      </c>
      <c r="E699" s="51">
        <v>40633</v>
      </c>
      <c r="F699" s="52">
        <v>3071</v>
      </c>
      <c r="G699" s="53">
        <v>7.5578963000000003</v>
      </c>
    </row>
    <row r="700" spans="1:7">
      <c r="A700" s="50" t="s">
        <v>652</v>
      </c>
      <c r="B700" s="50" t="s">
        <v>41</v>
      </c>
      <c r="C700" s="50" t="s">
        <v>241</v>
      </c>
      <c r="D700" s="51">
        <v>626</v>
      </c>
      <c r="E700" s="51">
        <v>18935</v>
      </c>
      <c r="F700" s="52">
        <v>2346</v>
      </c>
      <c r="G700" s="53">
        <v>12.389754</v>
      </c>
    </row>
    <row r="701" spans="1:7">
      <c r="A701" s="50" t="s">
        <v>653</v>
      </c>
      <c r="B701" s="50" t="s">
        <v>41</v>
      </c>
      <c r="C701" s="50" t="s">
        <v>241</v>
      </c>
      <c r="D701" s="51">
        <v>4918</v>
      </c>
      <c r="E701" s="51">
        <v>111821</v>
      </c>
      <c r="F701" s="52">
        <v>13245</v>
      </c>
      <c r="G701" s="53">
        <v>11.844823</v>
      </c>
    </row>
    <row r="702" spans="1:7">
      <c r="A702" s="50" t="s">
        <v>654</v>
      </c>
      <c r="B702" s="50" t="s">
        <v>41</v>
      </c>
      <c r="C702" s="50" t="s">
        <v>241</v>
      </c>
      <c r="D702" s="51">
        <v>61</v>
      </c>
      <c r="E702" s="51">
        <v>1283</v>
      </c>
      <c r="F702" s="52">
        <v>130</v>
      </c>
      <c r="G702" s="53">
        <v>10.132502000000001</v>
      </c>
    </row>
    <row r="703" spans="1:7">
      <c r="A703" s="50" t="s">
        <v>655</v>
      </c>
      <c r="B703" s="50" t="s">
        <v>41</v>
      </c>
      <c r="C703" s="50" t="s">
        <v>241</v>
      </c>
      <c r="D703" s="51">
        <v>1935</v>
      </c>
      <c r="E703" s="51">
        <v>63848</v>
      </c>
      <c r="F703" s="52">
        <v>7541.8</v>
      </c>
      <c r="G703" s="53">
        <v>11.812116</v>
      </c>
    </row>
    <row r="704" spans="1:7">
      <c r="A704" s="50" t="s">
        <v>656</v>
      </c>
      <c r="B704" s="50" t="s">
        <v>41</v>
      </c>
      <c r="C704" s="50" t="s">
        <v>241</v>
      </c>
      <c r="D704" s="51">
        <v>6</v>
      </c>
      <c r="E704" s="51">
        <v>83</v>
      </c>
      <c r="F704" s="52">
        <v>11.7</v>
      </c>
      <c r="G704" s="53">
        <v>14.096386000000001</v>
      </c>
    </row>
    <row r="705" spans="1:7">
      <c r="A705" s="50" t="s">
        <v>2366</v>
      </c>
      <c r="B705" s="50" t="s">
        <v>41</v>
      </c>
      <c r="C705" s="50" t="s">
        <v>243</v>
      </c>
      <c r="D705" s="51">
        <v>601</v>
      </c>
      <c r="E705" s="51">
        <v>7079</v>
      </c>
      <c r="F705" s="52">
        <v>844</v>
      </c>
      <c r="G705" s="53">
        <v>11.922587999999999</v>
      </c>
    </row>
    <row r="706" spans="1:7">
      <c r="A706" s="50" t="s">
        <v>2367</v>
      </c>
      <c r="B706" s="50" t="s">
        <v>41</v>
      </c>
      <c r="C706" s="50" t="s">
        <v>243</v>
      </c>
      <c r="D706" s="51">
        <v>149</v>
      </c>
      <c r="E706" s="51">
        <v>1659</v>
      </c>
      <c r="F706" s="52">
        <v>166.6</v>
      </c>
      <c r="G706" s="53">
        <v>10.042194</v>
      </c>
    </row>
    <row r="707" spans="1:7">
      <c r="A707" s="50" t="s">
        <v>657</v>
      </c>
      <c r="B707" s="50" t="s">
        <v>41</v>
      </c>
      <c r="C707" s="50" t="s">
        <v>243</v>
      </c>
      <c r="D707" s="51">
        <v>1568</v>
      </c>
      <c r="E707" s="51">
        <v>25305</v>
      </c>
      <c r="F707" s="52">
        <v>2455</v>
      </c>
      <c r="G707" s="53">
        <v>9.7016399999999994</v>
      </c>
    </row>
    <row r="708" spans="1:7">
      <c r="A708" s="50" t="s">
        <v>658</v>
      </c>
      <c r="B708" s="50" t="s">
        <v>41</v>
      </c>
      <c r="C708" s="50" t="s">
        <v>241</v>
      </c>
      <c r="D708" s="51">
        <v>2265</v>
      </c>
      <c r="E708" s="51">
        <v>63604</v>
      </c>
      <c r="F708" s="52">
        <v>7254</v>
      </c>
      <c r="G708" s="53">
        <v>11.404942999999999</v>
      </c>
    </row>
    <row r="709" spans="1:7">
      <c r="A709" s="50" t="s">
        <v>659</v>
      </c>
      <c r="B709" s="50" t="s">
        <v>41</v>
      </c>
      <c r="C709" s="50" t="s">
        <v>241</v>
      </c>
      <c r="D709" s="51">
        <v>227</v>
      </c>
      <c r="E709" s="51">
        <v>3410</v>
      </c>
      <c r="F709" s="52">
        <v>428.2</v>
      </c>
      <c r="G709" s="53">
        <v>12.557185</v>
      </c>
    </row>
    <row r="710" spans="1:7">
      <c r="A710" s="50" t="s">
        <v>660</v>
      </c>
      <c r="B710" s="50" t="s">
        <v>41</v>
      </c>
      <c r="C710" s="50" t="s">
        <v>241</v>
      </c>
      <c r="D710" s="51">
        <v>4741</v>
      </c>
      <c r="E710" s="51">
        <v>169673</v>
      </c>
      <c r="F710" s="52">
        <v>13548.5</v>
      </c>
      <c r="G710" s="53">
        <v>7.9850653999999999</v>
      </c>
    </row>
    <row r="711" spans="1:7">
      <c r="A711" s="50" t="s">
        <v>661</v>
      </c>
      <c r="B711" s="50" t="s">
        <v>41</v>
      </c>
      <c r="C711" s="50" t="s">
        <v>243</v>
      </c>
      <c r="D711" s="51">
        <v>2777</v>
      </c>
      <c r="E711" s="51">
        <v>54925</v>
      </c>
      <c r="F711" s="52">
        <v>5989</v>
      </c>
      <c r="G711" s="53">
        <v>10.90396</v>
      </c>
    </row>
    <row r="712" spans="1:7">
      <c r="A712" s="50" t="s">
        <v>662</v>
      </c>
      <c r="B712" s="50" t="s">
        <v>41</v>
      </c>
      <c r="C712" s="50" t="s">
        <v>241</v>
      </c>
      <c r="D712" s="51">
        <v>3770</v>
      </c>
      <c r="E712" s="51">
        <v>117830</v>
      </c>
      <c r="F712" s="52">
        <v>12558</v>
      </c>
      <c r="G712" s="53">
        <v>10.657727</v>
      </c>
    </row>
    <row r="713" spans="1:7">
      <c r="A713" s="50" t="s">
        <v>663</v>
      </c>
      <c r="B713" s="50" t="s">
        <v>41</v>
      </c>
      <c r="C713" s="50" t="s">
        <v>241</v>
      </c>
      <c r="D713" s="51">
        <v>5186</v>
      </c>
      <c r="E713" s="51">
        <v>311733</v>
      </c>
      <c r="F713" s="52">
        <v>28362.9</v>
      </c>
      <c r="G713" s="53">
        <v>9.0984593</v>
      </c>
    </row>
    <row r="714" spans="1:7">
      <c r="A714" s="50" t="s">
        <v>2368</v>
      </c>
      <c r="B714" s="50" t="s">
        <v>41</v>
      </c>
      <c r="C714" s="50" t="s">
        <v>243</v>
      </c>
      <c r="D714" s="51">
        <v>1162</v>
      </c>
      <c r="E714" s="51">
        <v>13161</v>
      </c>
      <c r="F714" s="52">
        <v>1870</v>
      </c>
      <c r="G714" s="53">
        <v>14.208646999999999</v>
      </c>
    </row>
    <row r="715" spans="1:7">
      <c r="A715" s="50" t="s">
        <v>664</v>
      </c>
      <c r="B715" s="50" t="s">
        <v>41</v>
      </c>
      <c r="C715" s="50" t="s">
        <v>243</v>
      </c>
      <c r="D715" s="51">
        <v>8116</v>
      </c>
      <c r="E715" s="51">
        <v>126100</v>
      </c>
      <c r="F715" s="52">
        <v>14695</v>
      </c>
      <c r="G715" s="53">
        <v>11.653449999999999</v>
      </c>
    </row>
    <row r="716" spans="1:7">
      <c r="A716" s="50" t="s">
        <v>665</v>
      </c>
      <c r="B716" s="50" t="s">
        <v>41</v>
      </c>
      <c r="C716" s="50" t="s">
        <v>238</v>
      </c>
      <c r="D716" s="51">
        <v>491691</v>
      </c>
      <c r="E716" s="51">
        <v>14177172</v>
      </c>
      <c r="F716" s="52">
        <v>1635778</v>
      </c>
      <c r="G716" s="53">
        <v>11.538112</v>
      </c>
    </row>
    <row r="717" spans="1:7">
      <c r="A717" s="50" t="s">
        <v>666</v>
      </c>
      <c r="B717" s="50" t="s">
        <v>41</v>
      </c>
      <c r="C717" s="50" t="s">
        <v>241</v>
      </c>
      <c r="D717" s="51">
        <v>12828</v>
      </c>
      <c r="E717" s="51">
        <v>608064</v>
      </c>
      <c r="F717" s="52">
        <v>62117.4</v>
      </c>
      <c r="G717" s="53">
        <v>10.215602000000001</v>
      </c>
    </row>
    <row r="718" spans="1:7">
      <c r="A718" s="50" t="s">
        <v>2369</v>
      </c>
      <c r="B718" s="50" t="s">
        <v>41</v>
      </c>
      <c r="C718" s="50" t="s">
        <v>243</v>
      </c>
      <c r="D718" s="51">
        <v>661</v>
      </c>
      <c r="E718" s="51">
        <v>13895</v>
      </c>
      <c r="F718" s="52">
        <v>1520</v>
      </c>
      <c r="G718" s="53">
        <v>10.939187</v>
      </c>
    </row>
    <row r="719" spans="1:7">
      <c r="A719" s="50" t="s">
        <v>2370</v>
      </c>
      <c r="B719" s="50" t="s">
        <v>41</v>
      </c>
      <c r="C719" s="50" t="s">
        <v>243</v>
      </c>
      <c r="D719" s="51">
        <v>1192</v>
      </c>
      <c r="E719" s="51">
        <v>15538</v>
      </c>
      <c r="F719" s="52">
        <v>1616</v>
      </c>
      <c r="G719" s="53">
        <v>10.400309</v>
      </c>
    </row>
    <row r="720" spans="1:7">
      <c r="A720" s="50" t="s">
        <v>667</v>
      </c>
      <c r="B720" s="50" t="s">
        <v>41</v>
      </c>
      <c r="C720" s="50" t="s">
        <v>241</v>
      </c>
      <c r="D720" s="51">
        <v>30212</v>
      </c>
      <c r="E720" s="51">
        <v>487733</v>
      </c>
      <c r="F720" s="52">
        <v>51243</v>
      </c>
      <c r="G720" s="53">
        <v>10.506363</v>
      </c>
    </row>
    <row r="721" spans="1:7">
      <c r="A721" s="50" t="s">
        <v>668</v>
      </c>
      <c r="B721" s="50" t="s">
        <v>41</v>
      </c>
      <c r="C721" s="50" t="s">
        <v>241</v>
      </c>
      <c r="D721" s="51">
        <v>2253</v>
      </c>
      <c r="E721" s="51">
        <v>113253</v>
      </c>
      <c r="F721" s="52">
        <v>10301</v>
      </c>
      <c r="G721" s="53">
        <v>9.0955648</v>
      </c>
    </row>
    <row r="722" spans="1:7">
      <c r="A722" s="50" t="s">
        <v>669</v>
      </c>
      <c r="B722" s="50" t="s">
        <v>41</v>
      </c>
      <c r="C722" s="50" t="s">
        <v>241</v>
      </c>
      <c r="D722" s="51">
        <v>16353</v>
      </c>
      <c r="E722" s="51">
        <v>293949</v>
      </c>
      <c r="F722" s="52">
        <v>32521</v>
      </c>
      <c r="G722" s="53">
        <v>11.063484000000001</v>
      </c>
    </row>
    <row r="723" spans="1:7">
      <c r="A723" s="50" t="s">
        <v>670</v>
      </c>
      <c r="B723" s="50" t="s">
        <v>41</v>
      </c>
      <c r="C723" s="50" t="s">
        <v>241</v>
      </c>
      <c r="D723" s="51">
        <v>7041</v>
      </c>
      <c r="E723" s="51">
        <v>226974</v>
      </c>
      <c r="F723" s="52">
        <v>26771.4</v>
      </c>
      <c r="G723" s="53">
        <v>11.794919</v>
      </c>
    </row>
    <row r="724" spans="1:7">
      <c r="A724" s="50" t="s">
        <v>671</v>
      </c>
      <c r="B724" s="50" t="s">
        <v>41</v>
      </c>
      <c r="C724" s="50" t="s">
        <v>238</v>
      </c>
      <c r="D724" s="51">
        <v>695990</v>
      </c>
      <c r="E724" s="51">
        <v>24073212</v>
      </c>
      <c r="F724" s="52">
        <v>1756345.9</v>
      </c>
      <c r="G724" s="53">
        <v>7.2958518999999997</v>
      </c>
    </row>
    <row r="725" spans="1:7">
      <c r="A725" s="50" t="s">
        <v>672</v>
      </c>
      <c r="B725" s="50" t="s">
        <v>41</v>
      </c>
      <c r="C725" s="50" t="s">
        <v>241</v>
      </c>
      <c r="D725" s="51">
        <v>11855</v>
      </c>
      <c r="E725" s="51">
        <v>471300</v>
      </c>
      <c r="F725" s="52">
        <v>47039</v>
      </c>
      <c r="G725" s="53">
        <v>9.9806916999999995</v>
      </c>
    </row>
    <row r="726" spans="1:7">
      <c r="A726" s="50" t="s">
        <v>2371</v>
      </c>
      <c r="B726" s="50" t="s">
        <v>41</v>
      </c>
      <c r="C726" s="50" t="s">
        <v>243</v>
      </c>
      <c r="D726" s="51">
        <v>1247</v>
      </c>
      <c r="E726" s="51">
        <v>14189</v>
      </c>
      <c r="F726" s="52">
        <v>1777.4</v>
      </c>
      <c r="G726" s="53">
        <v>12.526605</v>
      </c>
    </row>
    <row r="727" spans="1:7">
      <c r="A727" s="50" t="s">
        <v>673</v>
      </c>
      <c r="B727" s="50" t="s">
        <v>41</v>
      </c>
      <c r="C727" s="50" t="s">
        <v>241</v>
      </c>
      <c r="D727" s="51">
        <v>3688</v>
      </c>
      <c r="E727" s="51">
        <v>180709</v>
      </c>
      <c r="F727" s="52">
        <v>17986.599999999999</v>
      </c>
      <c r="G727" s="53">
        <v>9.9533503999999997</v>
      </c>
    </row>
    <row r="728" spans="1:7">
      <c r="A728" s="50" t="s">
        <v>674</v>
      </c>
      <c r="B728" s="50" t="s">
        <v>41</v>
      </c>
      <c r="C728" s="50" t="s">
        <v>241</v>
      </c>
      <c r="D728" s="51">
        <v>12</v>
      </c>
      <c r="E728" s="51">
        <v>202</v>
      </c>
      <c r="F728" s="52">
        <v>23.5</v>
      </c>
      <c r="G728" s="53">
        <v>11.633663</v>
      </c>
    </row>
    <row r="729" spans="1:7">
      <c r="A729" s="50" t="s">
        <v>675</v>
      </c>
      <c r="B729" s="50" t="s">
        <v>41</v>
      </c>
      <c r="C729" s="50" t="s">
        <v>241</v>
      </c>
      <c r="D729" s="51">
        <v>10116</v>
      </c>
      <c r="E729" s="51">
        <v>694828</v>
      </c>
      <c r="F729" s="52">
        <v>54423.199999999997</v>
      </c>
      <c r="G729" s="53">
        <v>7.8326146999999997</v>
      </c>
    </row>
    <row r="730" spans="1:7">
      <c r="A730" s="50" t="s">
        <v>676</v>
      </c>
      <c r="B730" s="50" t="s">
        <v>41</v>
      </c>
      <c r="C730" s="50" t="s">
        <v>241</v>
      </c>
      <c r="D730" s="51">
        <v>1136</v>
      </c>
      <c r="E730" s="51">
        <v>71206</v>
      </c>
      <c r="F730" s="52">
        <v>7052</v>
      </c>
      <c r="G730" s="53">
        <v>9.9036597999999998</v>
      </c>
    </row>
    <row r="731" spans="1:7">
      <c r="A731" s="50" t="s">
        <v>677</v>
      </c>
      <c r="B731" s="50" t="s">
        <v>41</v>
      </c>
      <c r="C731" s="50" t="s">
        <v>241</v>
      </c>
      <c r="D731" s="51">
        <v>3026</v>
      </c>
      <c r="E731" s="51">
        <v>58013</v>
      </c>
      <c r="F731" s="52">
        <v>7076</v>
      </c>
      <c r="G731" s="53">
        <v>12.197266000000001</v>
      </c>
    </row>
    <row r="732" spans="1:7">
      <c r="A732" s="50" t="s">
        <v>678</v>
      </c>
      <c r="B732" s="50" t="s">
        <v>41</v>
      </c>
      <c r="C732" s="50" t="s">
        <v>241</v>
      </c>
      <c r="D732" s="51">
        <v>132</v>
      </c>
      <c r="E732" s="51">
        <v>5035</v>
      </c>
      <c r="F732" s="52">
        <v>515.9</v>
      </c>
      <c r="G732" s="53">
        <v>10.246276</v>
      </c>
    </row>
    <row r="733" spans="1:7">
      <c r="A733" s="50" t="s">
        <v>679</v>
      </c>
      <c r="B733" s="50" t="s">
        <v>41</v>
      </c>
      <c r="C733" s="50" t="s">
        <v>241</v>
      </c>
      <c r="D733" s="51">
        <v>4299</v>
      </c>
      <c r="E733" s="51">
        <v>319604</v>
      </c>
      <c r="F733" s="52">
        <v>29610.1</v>
      </c>
      <c r="G733" s="53">
        <v>9.2646212000000006</v>
      </c>
    </row>
    <row r="734" spans="1:7">
      <c r="A734" s="50" t="s">
        <v>680</v>
      </c>
      <c r="B734" s="50" t="s">
        <v>41</v>
      </c>
      <c r="C734" s="50" t="s">
        <v>241</v>
      </c>
      <c r="D734" s="51">
        <v>2738</v>
      </c>
      <c r="E734" s="51">
        <v>138551</v>
      </c>
      <c r="F734" s="52">
        <v>14965.2</v>
      </c>
      <c r="G734" s="53">
        <v>10.801221</v>
      </c>
    </row>
    <row r="735" spans="1:7">
      <c r="A735" s="50" t="s">
        <v>681</v>
      </c>
      <c r="B735" s="50" t="s">
        <v>41</v>
      </c>
      <c r="C735" s="50" t="s">
        <v>243</v>
      </c>
      <c r="D735" s="51">
        <v>1385</v>
      </c>
      <c r="E735" s="51">
        <v>28499</v>
      </c>
      <c r="F735" s="52">
        <v>2404.8000000000002</v>
      </c>
      <c r="G735" s="53">
        <v>8.4381907999999992</v>
      </c>
    </row>
    <row r="736" spans="1:7">
      <c r="A736" s="50" t="s">
        <v>682</v>
      </c>
      <c r="B736" s="50" t="s">
        <v>41</v>
      </c>
      <c r="C736" s="50" t="s">
        <v>241</v>
      </c>
      <c r="D736" s="51">
        <v>4731</v>
      </c>
      <c r="E736" s="51">
        <v>77597</v>
      </c>
      <c r="F736" s="52">
        <v>11149.8</v>
      </c>
      <c r="G736" s="53">
        <v>14.368854000000001</v>
      </c>
    </row>
    <row r="737" spans="1:7">
      <c r="A737" s="50" t="s">
        <v>683</v>
      </c>
      <c r="B737" s="50" t="s">
        <v>41</v>
      </c>
      <c r="C737" s="50" t="s">
        <v>241</v>
      </c>
      <c r="D737" s="51">
        <v>5915</v>
      </c>
      <c r="E737" s="51">
        <v>108165</v>
      </c>
      <c r="F737" s="52">
        <v>12070.1</v>
      </c>
      <c r="G737" s="53">
        <v>11.15897</v>
      </c>
    </row>
    <row r="738" spans="1:7">
      <c r="A738" s="50" t="s">
        <v>684</v>
      </c>
      <c r="B738" s="50" t="s">
        <v>41</v>
      </c>
      <c r="C738" s="50" t="s">
        <v>241</v>
      </c>
      <c r="D738" s="51">
        <v>6458</v>
      </c>
      <c r="E738" s="51">
        <v>155206</v>
      </c>
      <c r="F738" s="52">
        <v>15837</v>
      </c>
      <c r="G738" s="53">
        <v>10.203858</v>
      </c>
    </row>
    <row r="739" spans="1:7">
      <c r="A739" s="50" t="s">
        <v>685</v>
      </c>
      <c r="B739" s="50" t="s">
        <v>41</v>
      </c>
      <c r="C739" s="50" t="s">
        <v>243</v>
      </c>
      <c r="D739" s="51">
        <v>484</v>
      </c>
      <c r="E739" s="51">
        <v>7113</v>
      </c>
      <c r="F739" s="52">
        <v>575</v>
      </c>
      <c r="G739" s="53">
        <v>8.0837901999999993</v>
      </c>
    </row>
    <row r="740" spans="1:7">
      <c r="A740" s="50" t="s">
        <v>2372</v>
      </c>
      <c r="B740" s="50" t="s">
        <v>41</v>
      </c>
      <c r="C740" s="50" t="s">
        <v>243</v>
      </c>
      <c r="D740" s="51">
        <v>81</v>
      </c>
      <c r="E740" s="51">
        <v>710</v>
      </c>
      <c r="F740" s="52">
        <v>105</v>
      </c>
      <c r="G740" s="53">
        <v>14.788732</v>
      </c>
    </row>
    <row r="741" spans="1:7">
      <c r="A741" s="50" t="s">
        <v>686</v>
      </c>
      <c r="B741" s="50" t="s">
        <v>41</v>
      </c>
      <c r="C741" s="50" t="s">
        <v>241</v>
      </c>
      <c r="D741" s="51">
        <v>528</v>
      </c>
      <c r="E741" s="51">
        <v>7699</v>
      </c>
      <c r="F741" s="52">
        <v>1157</v>
      </c>
      <c r="G741" s="53">
        <v>15.027926000000001</v>
      </c>
    </row>
    <row r="742" spans="1:7">
      <c r="A742" s="50" t="s">
        <v>687</v>
      </c>
      <c r="B742" s="50" t="s">
        <v>41</v>
      </c>
      <c r="C742" s="50" t="s">
        <v>243</v>
      </c>
      <c r="D742" s="51">
        <v>4953</v>
      </c>
      <c r="E742" s="51">
        <v>137540</v>
      </c>
      <c r="F742" s="52">
        <v>14773</v>
      </c>
      <c r="G742" s="53">
        <v>10.740875000000001</v>
      </c>
    </row>
    <row r="743" spans="1:7">
      <c r="A743" s="50" t="s">
        <v>2373</v>
      </c>
      <c r="B743" s="50" t="s">
        <v>41</v>
      </c>
      <c r="C743" s="50" t="s">
        <v>243</v>
      </c>
      <c r="D743" s="51">
        <v>750</v>
      </c>
      <c r="E743" s="51">
        <v>13640</v>
      </c>
      <c r="F743" s="52">
        <v>1487.7</v>
      </c>
      <c r="G743" s="53">
        <v>10.906891</v>
      </c>
    </row>
    <row r="744" spans="1:7">
      <c r="A744" s="50" t="s">
        <v>688</v>
      </c>
      <c r="B744" s="50" t="s">
        <v>41</v>
      </c>
      <c r="C744" s="50" t="s">
        <v>241</v>
      </c>
      <c r="D744" s="51">
        <v>5509</v>
      </c>
      <c r="E744" s="51">
        <v>103927</v>
      </c>
      <c r="F744" s="52">
        <v>14374.1</v>
      </c>
      <c r="G744" s="53">
        <v>13.830958000000001</v>
      </c>
    </row>
    <row r="745" spans="1:7">
      <c r="A745" s="50" t="s">
        <v>689</v>
      </c>
      <c r="B745" s="50" t="s">
        <v>41</v>
      </c>
      <c r="C745" s="50" t="s">
        <v>241</v>
      </c>
      <c r="D745" s="51">
        <v>3359</v>
      </c>
      <c r="E745" s="51">
        <v>76283</v>
      </c>
      <c r="F745" s="52">
        <v>10217.9</v>
      </c>
      <c r="G745" s="53">
        <v>13.394728000000001</v>
      </c>
    </row>
    <row r="746" spans="1:7">
      <c r="A746" s="50" t="s">
        <v>690</v>
      </c>
      <c r="B746" s="50" t="s">
        <v>33</v>
      </c>
      <c r="C746" s="50" t="s">
        <v>238</v>
      </c>
      <c r="D746" s="51">
        <v>135562</v>
      </c>
      <c r="E746" s="51">
        <v>3342089</v>
      </c>
      <c r="F746" s="52">
        <v>262300.90000000002</v>
      </c>
      <c r="G746" s="53">
        <v>7.8484116000000004</v>
      </c>
    </row>
    <row r="747" spans="1:7">
      <c r="A747" s="50" t="s">
        <v>2374</v>
      </c>
      <c r="B747" s="50" t="s">
        <v>33</v>
      </c>
      <c r="C747" s="50" t="s">
        <v>243</v>
      </c>
      <c r="D747" s="51">
        <v>218</v>
      </c>
      <c r="E747" s="51">
        <v>3138</v>
      </c>
      <c r="F747" s="52">
        <v>275</v>
      </c>
      <c r="G747" s="53">
        <v>8.7635436999999996</v>
      </c>
    </row>
    <row r="748" spans="1:7">
      <c r="A748" s="50" t="s">
        <v>2375</v>
      </c>
      <c r="B748" s="50" t="s">
        <v>33</v>
      </c>
      <c r="C748" s="50" t="s">
        <v>243</v>
      </c>
      <c r="D748" s="51">
        <v>2679</v>
      </c>
      <c r="E748" s="51">
        <v>74574</v>
      </c>
      <c r="F748" s="52">
        <v>4760</v>
      </c>
      <c r="G748" s="53">
        <v>6.3829216999999998</v>
      </c>
    </row>
    <row r="749" spans="1:7">
      <c r="A749" s="50" t="s">
        <v>691</v>
      </c>
      <c r="B749" s="50" t="s">
        <v>33</v>
      </c>
      <c r="C749" s="50" t="s">
        <v>243</v>
      </c>
      <c r="D749" s="51">
        <v>4777</v>
      </c>
      <c r="E749" s="51">
        <v>114006</v>
      </c>
      <c r="F749" s="52">
        <v>8644</v>
      </c>
      <c r="G749" s="53">
        <v>7.5820571000000001</v>
      </c>
    </row>
    <row r="750" spans="1:7">
      <c r="A750" s="50" t="s">
        <v>2376</v>
      </c>
      <c r="B750" s="50" t="s">
        <v>33</v>
      </c>
      <c r="C750" s="50" t="s">
        <v>243</v>
      </c>
      <c r="D750" s="51">
        <v>122</v>
      </c>
      <c r="E750" s="51">
        <v>2800</v>
      </c>
      <c r="F750" s="52">
        <v>236</v>
      </c>
      <c r="G750" s="53">
        <v>8.4285713999999992</v>
      </c>
    </row>
    <row r="751" spans="1:7">
      <c r="A751" s="50" t="s">
        <v>2377</v>
      </c>
      <c r="B751" s="50" t="s">
        <v>33</v>
      </c>
      <c r="C751" s="50" t="s">
        <v>243</v>
      </c>
      <c r="D751" s="51">
        <v>1529</v>
      </c>
      <c r="E751" s="51">
        <v>61612</v>
      </c>
      <c r="F751" s="52">
        <v>4020.1</v>
      </c>
      <c r="G751" s="53">
        <v>6.5248653000000001</v>
      </c>
    </row>
    <row r="752" spans="1:7">
      <c r="A752" s="50" t="s">
        <v>692</v>
      </c>
      <c r="B752" s="50" t="s">
        <v>33</v>
      </c>
      <c r="C752" s="50" t="s">
        <v>243</v>
      </c>
      <c r="D752" s="51">
        <v>28774</v>
      </c>
      <c r="E752" s="51">
        <v>700797</v>
      </c>
      <c r="F752" s="52">
        <v>49148.4</v>
      </c>
      <c r="G752" s="53">
        <v>7.0132149999999998</v>
      </c>
    </row>
    <row r="753" spans="1:7">
      <c r="A753" s="50" t="s">
        <v>2378</v>
      </c>
      <c r="B753" s="50" t="s">
        <v>33</v>
      </c>
      <c r="C753" s="50" t="s">
        <v>243</v>
      </c>
      <c r="D753" s="51">
        <v>943</v>
      </c>
      <c r="E753" s="51">
        <v>31427</v>
      </c>
      <c r="F753" s="52">
        <v>2426</v>
      </c>
      <c r="G753" s="53">
        <v>7.7194769000000001</v>
      </c>
    </row>
    <row r="754" spans="1:7">
      <c r="A754" s="50" t="s">
        <v>693</v>
      </c>
      <c r="B754" s="50" t="s">
        <v>33</v>
      </c>
      <c r="C754" s="50" t="s">
        <v>243</v>
      </c>
      <c r="D754" s="51">
        <v>3030</v>
      </c>
      <c r="E754" s="51">
        <v>77020</v>
      </c>
      <c r="F754" s="52">
        <v>5346.1</v>
      </c>
      <c r="G754" s="53">
        <v>6.9411841000000001</v>
      </c>
    </row>
    <row r="755" spans="1:7">
      <c r="A755" s="50" t="s">
        <v>2379</v>
      </c>
      <c r="B755" s="50" t="s">
        <v>33</v>
      </c>
      <c r="C755" s="50" t="s">
        <v>243</v>
      </c>
      <c r="D755" s="51">
        <v>1895</v>
      </c>
      <c r="E755" s="51">
        <v>32000</v>
      </c>
      <c r="F755" s="52">
        <v>3200</v>
      </c>
      <c r="G755" s="53">
        <v>10</v>
      </c>
    </row>
    <row r="756" spans="1:7">
      <c r="A756" s="50" t="s">
        <v>2380</v>
      </c>
      <c r="B756" s="50" t="s">
        <v>33</v>
      </c>
      <c r="C756" s="50" t="s">
        <v>243</v>
      </c>
      <c r="D756" s="51">
        <v>3744</v>
      </c>
      <c r="E756" s="51">
        <v>51568</v>
      </c>
      <c r="F756" s="52">
        <v>3255.7</v>
      </c>
      <c r="G756" s="53">
        <v>6.3134113999999997</v>
      </c>
    </row>
    <row r="757" spans="1:7">
      <c r="A757" s="50" t="s">
        <v>694</v>
      </c>
      <c r="B757" s="50" t="s">
        <v>33</v>
      </c>
      <c r="C757" s="50" t="s">
        <v>241</v>
      </c>
      <c r="D757" s="51">
        <v>9677</v>
      </c>
      <c r="E757" s="51">
        <v>175388</v>
      </c>
      <c r="F757" s="52">
        <v>18399.400000000001</v>
      </c>
      <c r="G757" s="53">
        <v>10.490684</v>
      </c>
    </row>
    <row r="758" spans="1:7">
      <c r="A758" s="50" t="s">
        <v>2381</v>
      </c>
      <c r="B758" s="50" t="s">
        <v>33</v>
      </c>
      <c r="C758" s="50" t="s">
        <v>241</v>
      </c>
      <c r="D758" s="51">
        <v>757</v>
      </c>
      <c r="E758" s="51">
        <v>24611</v>
      </c>
      <c r="F758" s="52">
        <v>1949</v>
      </c>
      <c r="G758" s="53">
        <v>7.9192231</v>
      </c>
    </row>
    <row r="759" spans="1:7">
      <c r="A759" s="50" t="s">
        <v>695</v>
      </c>
      <c r="B759" s="50" t="s">
        <v>33</v>
      </c>
      <c r="C759" s="50" t="s">
        <v>241</v>
      </c>
      <c r="D759" s="51">
        <v>15112</v>
      </c>
      <c r="E759" s="51">
        <v>268101</v>
      </c>
      <c r="F759" s="52">
        <v>26305</v>
      </c>
      <c r="G759" s="53">
        <v>9.8116009000000002</v>
      </c>
    </row>
    <row r="760" spans="1:7">
      <c r="A760" s="50" t="s">
        <v>2382</v>
      </c>
      <c r="B760" s="50" t="s">
        <v>33</v>
      </c>
      <c r="C760" s="50" t="s">
        <v>241</v>
      </c>
      <c r="D760" s="51">
        <v>127</v>
      </c>
      <c r="E760" s="51">
        <v>3871</v>
      </c>
      <c r="F760" s="52">
        <v>244</v>
      </c>
      <c r="G760" s="53">
        <v>6.3032807999999996</v>
      </c>
    </row>
    <row r="761" spans="1:7">
      <c r="A761" s="50" t="s">
        <v>2383</v>
      </c>
      <c r="B761" s="50" t="s">
        <v>33</v>
      </c>
      <c r="C761" s="50" t="s">
        <v>241</v>
      </c>
      <c r="D761" s="51">
        <v>4048</v>
      </c>
      <c r="E761" s="51">
        <v>54225</v>
      </c>
      <c r="F761" s="52">
        <v>6013.5</v>
      </c>
      <c r="G761" s="53">
        <v>11.089903</v>
      </c>
    </row>
    <row r="762" spans="1:7">
      <c r="A762" s="50" t="s">
        <v>696</v>
      </c>
      <c r="B762" s="50" t="s">
        <v>33</v>
      </c>
      <c r="C762" s="50" t="s">
        <v>238</v>
      </c>
      <c r="D762" s="51">
        <v>545819</v>
      </c>
      <c r="E762" s="51">
        <v>13871943</v>
      </c>
      <c r="F762" s="52">
        <v>1091256.8999999999</v>
      </c>
      <c r="G762" s="53">
        <v>7.8666478</v>
      </c>
    </row>
    <row r="763" spans="1:7">
      <c r="A763" s="50" t="s">
        <v>697</v>
      </c>
      <c r="B763" s="50" t="s">
        <v>33</v>
      </c>
      <c r="C763" s="50" t="s">
        <v>241</v>
      </c>
      <c r="D763" s="51">
        <v>1899</v>
      </c>
      <c r="E763" s="51">
        <v>33770</v>
      </c>
      <c r="F763" s="52">
        <v>2889.9</v>
      </c>
      <c r="G763" s="53">
        <v>8.5575954999999997</v>
      </c>
    </row>
    <row r="764" spans="1:7">
      <c r="A764" s="50" t="s">
        <v>2384</v>
      </c>
      <c r="B764" s="50" t="s">
        <v>33</v>
      </c>
      <c r="C764" s="50" t="s">
        <v>241</v>
      </c>
      <c r="D764" s="51">
        <v>26765</v>
      </c>
      <c r="E764" s="51">
        <v>487050</v>
      </c>
      <c r="F764" s="52">
        <v>46435.8</v>
      </c>
      <c r="G764" s="53">
        <v>9.5340930000000004</v>
      </c>
    </row>
    <row r="765" spans="1:7">
      <c r="A765" s="50" t="s">
        <v>2385</v>
      </c>
      <c r="B765" s="50" t="s">
        <v>33</v>
      </c>
      <c r="C765" s="50" t="s">
        <v>241</v>
      </c>
      <c r="D765" s="51">
        <v>2770</v>
      </c>
      <c r="E765" s="51">
        <v>76369</v>
      </c>
      <c r="F765" s="52">
        <v>6178.3</v>
      </c>
      <c r="G765" s="53">
        <v>8.0900627000000007</v>
      </c>
    </row>
    <row r="766" spans="1:7">
      <c r="A766" s="50" t="s">
        <v>698</v>
      </c>
      <c r="B766" s="50" t="s">
        <v>33</v>
      </c>
      <c r="C766" s="50" t="s">
        <v>241</v>
      </c>
      <c r="D766" s="51">
        <v>1777</v>
      </c>
      <c r="E766" s="51">
        <v>66740</v>
      </c>
      <c r="F766" s="52">
        <v>3815</v>
      </c>
      <c r="G766" s="53">
        <v>5.7162122000000002</v>
      </c>
    </row>
    <row r="767" spans="1:7">
      <c r="A767" s="50" t="s">
        <v>699</v>
      </c>
      <c r="B767" s="50" t="s">
        <v>33</v>
      </c>
      <c r="C767" s="50" t="s">
        <v>241</v>
      </c>
      <c r="D767" s="51">
        <v>59</v>
      </c>
      <c r="E767" s="51">
        <v>1320</v>
      </c>
      <c r="F767" s="52">
        <v>128.9</v>
      </c>
      <c r="G767" s="53">
        <v>9.7651515</v>
      </c>
    </row>
    <row r="768" spans="1:7">
      <c r="A768" s="50" t="s">
        <v>700</v>
      </c>
      <c r="B768" s="50" t="s">
        <v>33</v>
      </c>
      <c r="C768" s="50" t="s">
        <v>241</v>
      </c>
      <c r="D768" s="51">
        <v>16851</v>
      </c>
      <c r="E768" s="51">
        <v>262107</v>
      </c>
      <c r="F768" s="52">
        <v>28632</v>
      </c>
      <c r="G768" s="53">
        <v>10.923783</v>
      </c>
    </row>
    <row r="769" spans="1:7">
      <c r="A769" s="50" t="s">
        <v>412</v>
      </c>
      <c r="B769" s="50" t="s">
        <v>33</v>
      </c>
      <c r="C769" s="50" t="s">
        <v>238</v>
      </c>
      <c r="D769" s="51">
        <v>81501</v>
      </c>
      <c r="E769" s="51">
        <v>3485476</v>
      </c>
      <c r="F769" s="52">
        <v>274268.3</v>
      </c>
      <c r="G769" s="53">
        <v>7.8688908</v>
      </c>
    </row>
    <row r="770" spans="1:7">
      <c r="A770" s="50" t="s">
        <v>2386</v>
      </c>
      <c r="B770" s="50" t="s">
        <v>33</v>
      </c>
      <c r="C770" s="50" t="s">
        <v>241</v>
      </c>
      <c r="D770" s="51">
        <v>2636</v>
      </c>
      <c r="E770" s="51">
        <v>203336</v>
      </c>
      <c r="F770" s="52">
        <v>12063</v>
      </c>
      <c r="G770" s="53">
        <v>5.9325450999999996</v>
      </c>
    </row>
    <row r="771" spans="1:7">
      <c r="A771" s="50" t="s">
        <v>2387</v>
      </c>
      <c r="B771" s="50" t="s">
        <v>33</v>
      </c>
      <c r="C771" s="50" t="s">
        <v>241</v>
      </c>
      <c r="D771" s="51">
        <v>602</v>
      </c>
      <c r="E771" s="51">
        <v>20963</v>
      </c>
      <c r="F771" s="52">
        <v>1372.4</v>
      </c>
      <c r="G771" s="53">
        <v>6.5467728999999997</v>
      </c>
    </row>
    <row r="772" spans="1:7">
      <c r="A772" s="50" t="s">
        <v>701</v>
      </c>
      <c r="B772" s="50" t="s">
        <v>33</v>
      </c>
      <c r="C772" s="50" t="s">
        <v>241</v>
      </c>
      <c r="D772" s="51">
        <v>2813</v>
      </c>
      <c r="E772" s="51">
        <v>98979</v>
      </c>
      <c r="F772" s="52">
        <v>6923</v>
      </c>
      <c r="G772" s="53">
        <v>6.9944129999999998</v>
      </c>
    </row>
    <row r="773" spans="1:7">
      <c r="A773" s="50" t="s">
        <v>2388</v>
      </c>
      <c r="B773" s="50" t="s">
        <v>33</v>
      </c>
      <c r="C773" s="50" t="s">
        <v>241</v>
      </c>
      <c r="D773" s="51">
        <v>1060</v>
      </c>
      <c r="E773" s="51">
        <v>54867</v>
      </c>
      <c r="F773" s="52">
        <v>3300.5</v>
      </c>
      <c r="G773" s="53">
        <v>6.0154556000000001</v>
      </c>
    </row>
    <row r="774" spans="1:7">
      <c r="A774" s="50" t="s">
        <v>702</v>
      </c>
      <c r="B774" s="50" t="s">
        <v>33</v>
      </c>
      <c r="C774" s="50" t="s">
        <v>241</v>
      </c>
      <c r="D774" s="51">
        <v>6838</v>
      </c>
      <c r="E774" s="51">
        <v>304193</v>
      </c>
      <c r="F774" s="52">
        <v>18090.2</v>
      </c>
      <c r="G774" s="53">
        <v>5.9469481999999996</v>
      </c>
    </row>
    <row r="775" spans="1:7">
      <c r="A775" s="50" t="s">
        <v>703</v>
      </c>
      <c r="B775" s="50" t="s">
        <v>33</v>
      </c>
      <c r="C775" s="50" t="s">
        <v>241</v>
      </c>
      <c r="D775" s="51">
        <v>35</v>
      </c>
      <c r="E775" s="51">
        <v>141</v>
      </c>
      <c r="F775" s="52">
        <v>18</v>
      </c>
      <c r="G775" s="53">
        <v>12.765957</v>
      </c>
    </row>
    <row r="776" spans="1:7">
      <c r="A776" s="50" t="s">
        <v>704</v>
      </c>
      <c r="B776" s="50" t="s">
        <v>36</v>
      </c>
      <c r="C776" s="50" t="s">
        <v>241</v>
      </c>
      <c r="D776" s="51">
        <v>8931</v>
      </c>
      <c r="E776" s="51">
        <v>176102</v>
      </c>
      <c r="F776" s="52">
        <v>23851</v>
      </c>
      <c r="G776" s="53">
        <v>13.543855000000001</v>
      </c>
    </row>
    <row r="777" spans="1:7">
      <c r="A777" s="50" t="s">
        <v>705</v>
      </c>
      <c r="B777" s="50" t="s">
        <v>36</v>
      </c>
      <c r="C777" s="50" t="s">
        <v>238</v>
      </c>
      <c r="D777" s="51">
        <v>499059</v>
      </c>
      <c r="E777" s="51">
        <v>8017902</v>
      </c>
      <c r="F777" s="52">
        <v>693412.8</v>
      </c>
      <c r="G777" s="53">
        <v>8.6483073000000008</v>
      </c>
    </row>
    <row r="778" spans="1:7">
      <c r="A778" s="50" t="s">
        <v>2389</v>
      </c>
      <c r="B778" s="50" t="s">
        <v>36</v>
      </c>
      <c r="C778" s="50" t="s">
        <v>243</v>
      </c>
      <c r="D778" s="51">
        <v>1203</v>
      </c>
      <c r="E778" s="51">
        <v>65339</v>
      </c>
      <c r="F778" s="52">
        <v>7055.5</v>
      </c>
      <c r="G778" s="53">
        <v>10.798298000000001</v>
      </c>
    </row>
    <row r="779" spans="1:7">
      <c r="A779" s="50" t="s">
        <v>2390</v>
      </c>
      <c r="B779" s="50" t="s">
        <v>36</v>
      </c>
      <c r="C779" s="50" t="s">
        <v>243</v>
      </c>
      <c r="D779" s="51">
        <v>454</v>
      </c>
      <c r="E779" s="51">
        <v>4744</v>
      </c>
      <c r="F779" s="52">
        <v>596</v>
      </c>
      <c r="G779" s="53">
        <v>12.563238</v>
      </c>
    </row>
    <row r="780" spans="1:7">
      <c r="A780" s="50" t="s">
        <v>2391</v>
      </c>
      <c r="B780" s="50" t="s">
        <v>36</v>
      </c>
      <c r="C780" s="50" t="s">
        <v>243</v>
      </c>
      <c r="D780" s="51">
        <v>259</v>
      </c>
      <c r="E780" s="51">
        <v>3083</v>
      </c>
      <c r="F780" s="52">
        <v>366</v>
      </c>
      <c r="G780" s="53">
        <v>11.871554</v>
      </c>
    </row>
    <row r="781" spans="1:7">
      <c r="A781" s="50" t="s">
        <v>2392</v>
      </c>
      <c r="B781" s="50" t="s">
        <v>36</v>
      </c>
      <c r="C781" s="50" t="s">
        <v>243</v>
      </c>
      <c r="D781" s="51">
        <v>1543</v>
      </c>
      <c r="E781" s="51">
        <v>22879</v>
      </c>
      <c r="F781" s="52">
        <v>2437</v>
      </c>
      <c r="G781" s="53">
        <v>10.651688999999999</v>
      </c>
    </row>
    <row r="782" spans="1:7">
      <c r="A782" s="50" t="s">
        <v>706</v>
      </c>
      <c r="B782" s="50" t="s">
        <v>36</v>
      </c>
      <c r="C782" s="50" t="s">
        <v>243</v>
      </c>
      <c r="D782" s="51">
        <v>11068</v>
      </c>
      <c r="E782" s="51">
        <v>408305</v>
      </c>
      <c r="F782" s="52">
        <v>45193</v>
      </c>
      <c r="G782" s="53">
        <v>11.068441</v>
      </c>
    </row>
    <row r="783" spans="1:7">
      <c r="A783" s="50" t="s">
        <v>2393</v>
      </c>
      <c r="B783" s="50" t="s">
        <v>36</v>
      </c>
      <c r="C783" s="50" t="s">
        <v>243</v>
      </c>
      <c r="D783" s="51">
        <v>2356</v>
      </c>
      <c r="E783" s="51">
        <v>49906</v>
      </c>
      <c r="F783" s="52">
        <v>5463</v>
      </c>
      <c r="G783" s="53">
        <v>10.946580000000001</v>
      </c>
    </row>
    <row r="784" spans="1:7">
      <c r="A784" s="50" t="s">
        <v>2394</v>
      </c>
      <c r="B784" s="50" t="s">
        <v>36</v>
      </c>
      <c r="C784" s="50" t="s">
        <v>243</v>
      </c>
      <c r="D784" s="51">
        <v>1597</v>
      </c>
      <c r="E784" s="51">
        <v>33138</v>
      </c>
      <c r="F784" s="52">
        <v>3814</v>
      </c>
      <c r="G784" s="53">
        <v>11.509444999999999</v>
      </c>
    </row>
    <row r="785" spans="1:7">
      <c r="A785" s="50" t="s">
        <v>2395</v>
      </c>
      <c r="B785" s="50" t="s">
        <v>36</v>
      </c>
      <c r="C785" s="50" t="s">
        <v>243</v>
      </c>
      <c r="D785" s="51">
        <v>2068</v>
      </c>
      <c r="E785" s="51">
        <v>32424</v>
      </c>
      <c r="F785" s="52">
        <v>3859.1</v>
      </c>
      <c r="G785" s="53">
        <v>11.901986000000001</v>
      </c>
    </row>
    <row r="786" spans="1:7">
      <c r="A786" s="50" t="s">
        <v>2396</v>
      </c>
      <c r="B786" s="50" t="s">
        <v>36</v>
      </c>
      <c r="C786" s="50" t="s">
        <v>243</v>
      </c>
      <c r="D786" s="51">
        <v>3105</v>
      </c>
      <c r="E786" s="51">
        <v>49052</v>
      </c>
      <c r="F786" s="52">
        <v>7521.6</v>
      </c>
      <c r="G786" s="53">
        <v>15.333931</v>
      </c>
    </row>
    <row r="787" spans="1:7">
      <c r="A787" s="50" t="s">
        <v>2397</v>
      </c>
      <c r="B787" s="50" t="s">
        <v>36</v>
      </c>
      <c r="C787" s="50" t="s">
        <v>243</v>
      </c>
      <c r="D787" s="51">
        <v>1911</v>
      </c>
      <c r="E787" s="51">
        <v>28885</v>
      </c>
      <c r="F787" s="52">
        <v>3102</v>
      </c>
      <c r="G787" s="53">
        <v>10.739138000000001</v>
      </c>
    </row>
    <row r="788" spans="1:7">
      <c r="A788" s="50" t="s">
        <v>2398</v>
      </c>
      <c r="B788" s="50" t="s">
        <v>36</v>
      </c>
      <c r="C788" s="50" t="s">
        <v>243</v>
      </c>
      <c r="D788" s="51">
        <v>3163</v>
      </c>
      <c r="E788" s="51">
        <v>79000</v>
      </c>
      <c r="F788" s="52">
        <v>7732</v>
      </c>
      <c r="G788" s="53">
        <v>9.7873418000000001</v>
      </c>
    </row>
    <row r="789" spans="1:7">
      <c r="A789" s="50" t="s">
        <v>2399</v>
      </c>
      <c r="B789" s="50" t="s">
        <v>36</v>
      </c>
      <c r="C789" s="50" t="s">
        <v>243</v>
      </c>
      <c r="D789" s="51">
        <v>1356</v>
      </c>
      <c r="E789" s="51">
        <v>17083</v>
      </c>
      <c r="F789" s="52">
        <v>2273</v>
      </c>
      <c r="G789" s="53">
        <v>13.305624999999999</v>
      </c>
    </row>
    <row r="790" spans="1:7">
      <c r="A790" s="50" t="s">
        <v>707</v>
      </c>
      <c r="B790" s="50" t="s">
        <v>36</v>
      </c>
      <c r="C790" s="50" t="s">
        <v>243</v>
      </c>
      <c r="D790" s="51">
        <v>2784</v>
      </c>
      <c r="E790" s="51">
        <v>112184</v>
      </c>
      <c r="F790" s="52">
        <v>12962</v>
      </c>
      <c r="G790" s="53">
        <v>11.554232000000001</v>
      </c>
    </row>
    <row r="791" spans="1:7">
      <c r="A791" s="50" t="s">
        <v>2400</v>
      </c>
      <c r="B791" s="50" t="s">
        <v>36</v>
      </c>
      <c r="C791" s="50" t="s">
        <v>243</v>
      </c>
      <c r="D791" s="51">
        <v>3769</v>
      </c>
      <c r="E791" s="51">
        <v>62883</v>
      </c>
      <c r="F791" s="52">
        <v>6748</v>
      </c>
      <c r="G791" s="53">
        <v>10.73104</v>
      </c>
    </row>
    <row r="792" spans="1:7">
      <c r="A792" s="50" t="s">
        <v>708</v>
      </c>
      <c r="B792" s="50" t="s">
        <v>36</v>
      </c>
      <c r="C792" s="50" t="s">
        <v>243</v>
      </c>
      <c r="D792" s="51">
        <v>10163</v>
      </c>
      <c r="E792" s="51">
        <v>374831</v>
      </c>
      <c r="F792" s="52">
        <v>35714</v>
      </c>
      <c r="G792" s="53">
        <v>9.5280272999999998</v>
      </c>
    </row>
    <row r="793" spans="1:7">
      <c r="A793" s="50" t="s">
        <v>709</v>
      </c>
      <c r="B793" s="50" t="s">
        <v>36</v>
      </c>
      <c r="C793" s="50" t="s">
        <v>243</v>
      </c>
      <c r="D793" s="51">
        <v>6741</v>
      </c>
      <c r="E793" s="51">
        <v>126356</v>
      </c>
      <c r="F793" s="52">
        <v>14118.5</v>
      </c>
      <c r="G793" s="53">
        <v>11.173589</v>
      </c>
    </row>
    <row r="794" spans="1:7">
      <c r="A794" s="50" t="s">
        <v>2401</v>
      </c>
      <c r="B794" s="50" t="s">
        <v>36</v>
      </c>
      <c r="C794" s="50" t="s">
        <v>243</v>
      </c>
      <c r="D794" s="51">
        <v>2893</v>
      </c>
      <c r="E794" s="51">
        <v>63785</v>
      </c>
      <c r="F794" s="52">
        <v>7079</v>
      </c>
      <c r="G794" s="53">
        <v>11.098221000000001</v>
      </c>
    </row>
    <row r="795" spans="1:7">
      <c r="A795" s="50" t="s">
        <v>2402</v>
      </c>
      <c r="B795" s="50" t="s">
        <v>36</v>
      </c>
      <c r="C795" s="50" t="s">
        <v>243</v>
      </c>
      <c r="D795" s="51">
        <v>3733</v>
      </c>
      <c r="E795" s="51">
        <v>56607</v>
      </c>
      <c r="F795" s="52">
        <v>8001</v>
      </c>
      <c r="G795" s="53">
        <v>14.134294000000001</v>
      </c>
    </row>
    <row r="796" spans="1:7">
      <c r="A796" s="50" t="s">
        <v>2403</v>
      </c>
      <c r="B796" s="50" t="s">
        <v>36</v>
      </c>
      <c r="C796" s="50" t="s">
        <v>243</v>
      </c>
      <c r="D796" s="51">
        <v>1538</v>
      </c>
      <c r="E796" s="51">
        <v>23120</v>
      </c>
      <c r="F796" s="52">
        <v>3316</v>
      </c>
      <c r="G796" s="53">
        <v>14.342561</v>
      </c>
    </row>
    <row r="797" spans="1:7">
      <c r="A797" s="50" t="s">
        <v>2404</v>
      </c>
      <c r="B797" s="50" t="s">
        <v>36</v>
      </c>
      <c r="C797" s="50" t="s">
        <v>243</v>
      </c>
      <c r="D797" s="51">
        <v>3766</v>
      </c>
      <c r="E797" s="51">
        <v>74740</v>
      </c>
      <c r="F797" s="52">
        <v>9010</v>
      </c>
      <c r="G797" s="53">
        <v>12.055123999999999</v>
      </c>
    </row>
    <row r="798" spans="1:7">
      <c r="A798" s="50" t="s">
        <v>710</v>
      </c>
      <c r="B798" s="50" t="s">
        <v>36</v>
      </c>
      <c r="C798" s="50" t="s">
        <v>243</v>
      </c>
      <c r="D798" s="51">
        <v>60668</v>
      </c>
      <c r="E798" s="51">
        <v>1275478</v>
      </c>
      <c r="F798" s="52">
        <v>150612.70000000001</v>
      </c>
      <c r="G798" s="53">
        <v>11.808334</v>
      </c>
    </row>
    <row r="799" spans="1:7">
      <c r="A799" s="50" t="s">
        <v>2405</v>
      </c>
      <c r="B799" s="50" t="s">
        <v>36</v>
      </c>
      <c r="C799" s="50" t="s">
        <v>243</v>
      </c>
      <c r="D799" s="51">
        <v>1634</v>
      </c>
      <c r="E799" s="51">
        <v>25572</v>
      </c>
      <c r="F799" s="52">
        <v>2610</v>
      </c>
      <c r="G799" s="53">
        <v>10.206476</v>
      </c>
    </row>
    <row r="800" spans="1:7">
      <c r="A800" s="50" t="s">
        <v>2406</v>
      </c>
      <c r="B800" s="50" t="s">
        <v>36</v>
      </c>
      <c r="C800" s="50" t="s">
        <v>243</v>
      </c>
      <c r="D800" s="51">
        <v>2270</v>
      </c>
      <c r="E800" s="51">
        <v>30995</v>
      </c>
      <c r="F800" s="52">
        <v>4188</v>
      </c>
      <c r="G800" s="53">
        <v>13.511856999999999</v>
      </c>
    </row>
    <row r="801" spans="1:7">
      <c r="A801" s="50" t="s">
        <v>711</v>
      </c>
      <c r="B801" s="50" t="s">
        <v>36</v>
      </c>
      <c r="C801" s="50" t="s">
        <v>243</v>
      </c>
      <c r="D801" s="51">
        <v>5877</v>
      </c>
      <c r="E801" s="51">
        <v>250767</v>
      </c>
      <c r="F801" s="52">
        <v>25221</v>
      </c>
      <c r="G801" s="53">
        <v>10.057543000000001</v>
      </c>
    </row>
    <row r="802" spans="1:7">
      <c r="A802" s="50" t="s">
        <v>712</v>
      </c>
      <c r="B802" s="50" t="s">
        <v>36</v>
      </c>
      <c r="C802" s="50" t="s">
        <v>243</v>
      </c>
      <c r="D802" s="51">
        <v>4536</v>
      </c>
      <c r="E802" s="51">
        <v>96242</v>
      </c>
      <c r="F802" s="52">
        <v>10200</v>
      </c>
      <c r="G802" s="53">
        <v>10.598283</v>
      </c>
    </row>
    <row r="803" spans="1:7">
      <c r="A803" s="50" t="s">
        <v>2407</v>
      </c>
      <c r="B803" s="50" t="s">
        <v>36</v>
      </c>
      <c r="C803" s="50" t="s">
        <v>243</v>
      </c>
      <c r="D803" s="51">
        <v>2116</v>
      </c>
      <c r="E803" s="51">
        <v>43326</v>
      </c>
      <c r="F803" s="52">
        <v>5230</v>
      </c>
      <c r="G803" s="53">
        <v>12.071274000000001</v>
      </c>
    </row>
    <row r="804" spans="1:7">
      <c r="A804" s="50" t="s">
        <v>2408</v>
      </c>
      <c r="B804" s="50" t="s">
        <v>36</v>
      </c>
      <c r="C804" s="50" t="s">
        <v>243</v>
      </c>
      <c r="D804" s="51">
        <v>5312</v>
      </c>
      <c r="E804" s="51">
        <v>63236</v>
      </c>
      <c r="F804" s="52">
        <v>8723</v>
      </c>
      <c r="G804" s="53">
        <v>13.794358000000001</v>
      </c>
    </row>
    <row r="805" spans="1:7">
      <c r="A805" s="50" t="s">
        <v>2409</v>
      </c>
      <c r="B805" s="50" t="s">
        <v>36</v>
      </c>
      <c r="C805" s="50" t="s">
        <v>243</v>
      </c>
      <c r="D805" s="51">
        <v>956</v>
      </c>
      <c r="E805" s="51">
        <v>10917</v>
      </c>
      <c r="F805" s="52">
        <v>1420</v>
      </c>
      <c r="G805" s="53">
        <v>13.007236000000001</v>
      </c>
    </row>
    <row r="806" spans="1:7">
      <c r="A806" s="50" t="s">
        <v>713</v>
      </c>
      <c r="B806" s="50" t="s">
        <v>36</v>
      </c>
      <c r="C806" s="50" t="s">
        <v>243</v>
      </c>
      <c r="D806" s="51">
        <v>71383</v>
      </c>
      <c r="E806" s="51">
        <v>1671540</v>
      </c>
      <c r="F806" s="52">
        <v>211851.3</v>
      </c>
      <c r="G806" s="53">
        <v>12.674018999999999</v>
      </c>
    </row>
    <row r="807" spans="1:7">
      <c r="A807" s="50" t="s">
        <v>714</v>
      </c>
      <c r="B807" s="50" t="s">
        <v>36</v>
      </c>
      <c r="C807" s="50" t="s">
        <v>243</v>
      </c>
      <c r="D807" s="51">
        <v>15988</v>
      </c>
      <c r="E807" s="51">
        <v>511263</v>
      </c>
      <c r="F807" s="52">
        <v>64884.5</v>
      </c>
      <c r="G807" s="53">
        <v>12.691022</v>
      </c>
    </row>
    <row r="808" spans="1:7">
      <c r="A808" s="50" t="s">
        <v>2410</v>
      </c>
      <c r="B808" s="50" t="s">
        <v>36</v>
      </c>
      <c r="C808" s="50" t="s">
        <v>243</v>
      </c>
      <c r="D808" s="51">
        <v>3183</v>
      </c>
      <c r="E808" s="51">
        <v>68606</v>
      </c>
      <c r="F808" s="52">
        <v>7244</v>
      </c>
      <c r="G808" s="53">
        <v>10.558843</v>
      </c>
    </row>
    <row r="809" spans="1:7">
      <c r="A809" s="50" t="s">
        <v>2411</v>
      </c>
      <c r="B809" s="50" t="s">
        <v>36</v>
      </c>
      <c r="C809" s="50" t="s">
        <v>243</v>
      </c>
      <c r="D809" s="51">
        <v>4955</v>
      </c>
      <c r="E809" s="51">
        <v>85257</v>
      </c>
      <c r="F809" s="52">
        <v>10862</v>
      </c>
      <c r="G809" s="53">
        <v>12.740303000000001</v>
      </c>
    </row>
    <row r="810" spans="1:7">
      <c r="A810" s="50" t="s">
        <v>2412</v>
      </c>
      <c r="B810" s="50" t="s">
        <v>36</v>
      </c>
      <c r="C810" s="50" t="s">
        <v>241</v>
      </c>
      <c r="D810" s="51">
        <v>3250</v>
      </c>
      <c r="E810" s="51">
        <v>50953</v>
      </c>
      <c r="F810" s="52">
        <v>7636</v>
      </c>
      <c r="G810" s="53">
        <v>14.986359999999999</v>
      </c>
    </row>
    <row r="811" spans="1:7">
      <c r="A811" s="50" t="s">
        <v>715</v>
      </c>
      <c r="B811" s="50" t="s">
        <v>36</v>
      </c>
      <c r="C811" s="50" t="s">
        <v>241</v>
      </c>
      <c r="D811" s="51">
        <v>6034</v>
      </c>
      <c r="E811" s="51">
        <v>144617</v>
      </c>
      <c r="F811" s="52">
        <v>17109</v>
      </c>
      <c r="G811" s="53">
        <v>11.830558999999999</v>
      </c>
    </row>
    <row r="812" spans="1:7">
      <c r="A812" s="50" t="s">
        <v>716</v>
      </c>
      <c r="B812" s="50" t="s">
        <v>36</v>
      </c>
      <c r="C812" s="50" t="s">
        <v>241</v>
      </c>
      <c r="D812" s="51">
        <v>9616</v>
      </c>
      <c r="E812" s="51">
        <v>205659</v>
      </c>
      <c r="F812" s="52">
        <v>27707</v>
      </c>
      <c r="G812" s="53">
        <v>13.472301</v>
      </c>
    </row>
    <row r="813" spans="1:7">
      <c r="A813" s="50" t="s">
        <v>717</v>
      </c>
      <c r="B813" s="50" t="s">
        <v>36</v>
      </c>
      <c r="C813" s="50" t="s">
        <v>238</v>
      </c>
      <c r="D813" s="51">
        <v>2730588</v>
      </c>
      <c r="E813" s="51">
        <v>26854515</v>
      </c>
      <c r="F813" s="52">
        <v>3235757.2</v>
      </c>
      <c r="G813" s="53">
        <v>12.049211</v>
      </c>
    </row>
    <row r="814" spans="1:7">
      <c r="A814" s="50" t="s">
        <v>718</v>
      </c>
      <c r="B814" s="50" t="s">
        <v>36</v>
      </c>
      <c r="C814" s="50" t="s">
        <v>241</v>
      </c>
      <c r="D814" s="51">
        <v>36195</v>
      </c>
      <c r="E814" s="51">
        <v>649196</v>
      </c>
      <c r="F814" s="52">
        <v>78954.600000000006</v>
      </c>
      <c r="G814" s="53">
        <v>12.161905000000001</v>
      </c>
    </row>
    <row r="815" spans="1:7">
      <c r="A815" s="50" t="s">
        <v>719</v>
      </c>
      <c r="B815" s="50" t="s">
        <v>36</v>
      </c>
      <c r="C815" s="50" t="s">
        <v>241</v>
      </c>
      <c r="D815" s="51">
        <v>13466</v>
      </c>
      <c r="E815" s="51">
        <v>247708</v>
      </c>
      <c r="F815" s="52">
        <v>35526</v>
      </c>
      <c r="G815" s="53">
        <v>14.341886000000001</v>
      </c>
    </row>
    <row r="816" spans="1:7">
      <c r="A816" s="50" t="s">
        <v>720</v>
      </c>
      <c r="B816" s="50" t="s">
        <v>36</v>
      </c>
      <c r="C816" s="50" t="s">
        <v>241</v>
      </c>
      <c r="D816" s="51">
        <v>15228</v>
      </c>
      <c r="E816" s="51">
        <v>330825</v>
      </c>
      <c r="F816" s="52">
        <v>42266</v>
      </c>
      <c r="G816" s="53">
        <v>12.775938999999999</v>
      </c>
    </row>
    <row r="817" spans="1:7">
      <c r="A817" s="50" t="s">
        <v>2413</v>
      </c>
      <c r="B817" s="50" t="s">
        <v>36</v>
      </c>
      <c r="C817" s="50" t="s">
        <v>241</v>
      </c>
      <c r="D817" s="51">
        <v>5252</v>
      </c>
      <c r="E817" s="51">
        <v>85281</v>
      </c>
      <c r="F817" s="52">
        <v>12459.8</v>
      </c>
      <c r="G817" s="53">
        <v>14.610288000000001</v>
      </c>
    </row>
    <row r="818" spans="1:7">
      <c r="A818" s="50" t="s">
        <v>721</v>
      </c>
      <c r="B818" s="50" t="s">
        <v>36</v>
      </c>
      <c r="C818" s="50" t="s">
        <v>241</v>
      </c>
      <c r="D818" s="51">
        <v>10295</v>
      </c>
      <c r="E818" s="51">
        <v>181513</v>
      </c>
      <c r="F818" s="52">
        <v>31352</v>
      </c>
      <c r="G818" s="53">
        <v>17.272592</v>
      </c>
    </row>
    <row r="819" spans="1:7">
      <c r="A819" s="50" t="s">
        <v>722</v>
      </c>
      <c r="B819" s="50" t="s">
        <v>36</v>
      </c>
      <c r="C819" s="50" t="s">
        <v>241</v>
      </c>
      <c r="D819" s="51">
        <v>20726</v>
      </c>
      <c r="E819" s="51">
        <v>426380</v>
      </c>
      <c r="F819" s="52">
        <v>52683</v>
      </c>
      <c r="G819" s="53">
        <v>12.355880000000001</v>
      </c>
    </row>
    <row r="820" spans="1:7">
      <c r="A820" s="50" t="s">
        <v>723</v>
      </c>
      <c r="B820" s="50" t="s">
        <v>36</v>
      </c>
      <c r="C820" s="50" t="s">
        <v>241</v>
      </c>
      <c r="D820" s="51">
        <v>9312</v>
      </c>
      <c r="E820" s="51">
        <v>134905</v>
      </c>
      <c r="F820" s="52">
        <v>20236</v>
      </c>
      <c r="G820" s="53">
        <v>15.000185</v>
      </c>
    </row>
    <row r="821" spans="1:7">
      <c r="A821" s="50" t="s">
        <v>2414</v>
      </c>
      <c r="B821" s="50" t="s">
        <v>36</v>
      </c>
      <c r="C821" s="50" t="s">
        <v>241</v>
      </c>
      <c r="D821" s="51">
        <v>5091</v>
      </c>
      <c r="E821" s="51">
        <v>75231</v>
      </c>
      <c r="F821" s="52">
        <v>11189.3</v>
      </c>
      <c r="G821" s="53">
        <v>14.873257000000001</v>
      </c>
    </row>
    <row r="822" spans="1:7">
      <c r="A822" s="50" t="s">
        <v>724</v>
      </c>
      <c r="B822" s="50" t="s">
        <v>36</v>
      </c>
      <c r="C822" s="50" t="s">
        <v>241</v>
      </c>
      <c r="D822" s="51">
        <v>10929</v>
      </c>
      <c r="E822" s="51">
        <v>208596</v>
      </c>
      <c r="F822" s="52">
        <v>29908.1</v>
      </c>
      <c r="G822" s="53">
        <v>14.337811</v>
      </c>
    </row>
    <row r="823" spans="1:7">
      <c r="A823" s="50" t="s">
        <v>671</v>
      </c>
      <c r="B823" s="50" t="s">
        <v>36</v>
      </c>
      <c r="C823" s="50" t="s">
        <v>238</v>
      </c>
      <c r="D823" s="51">
        <v>85197</v>
      </c>
      <c r="E823" s="51">
        <v>1893671</v>
      </c>
      <c r="F823" s="52">
        <v>144011.20000000001</v>
      </c>
      <c r="G823" s="53">
        <v>7.6048691000000002</v>
      </c>
    </row>
    <row r="824" spans="1:7">
      <c r="A824" s="50" t="s">
        <v>725</v>
      </c>
      <c r="B824" s="50" t="s">
        <v>36</v>
      </c>
      <c r="C824" s="50" t="s">
        <v>241</v>
      </c>
      <c r="D824" s="51">
        <v>7403</v>
      </c>
      <c r="E824" s="51">
        <v>120131</v>
      </c>
      <c r="F824" s="52">
        <v>17370</v>
      </c>
      <c r="G824" s="53">
        <v>14.459215</v>
      </c>
    </row>
    <row r="825" spans="1:7">
      <c r="A825" s="50" t="s">
        <v>726</v>
      </c>
      <c r="B825" s="50" t="s">
        <v>36</v>
      </c>
      <c r="C825" s="50" t="s">
        <v>238</v>
      </c>
      <c r="D825" s="51">
        <v>5283</v>
      </c>
      <c r="E825" s="51">
        <v>94376</v>
      </c>
      <c r="F825" s="52">
        <v>13638</v>
      </c>
      <c r="G825" s="53">
        <v>14.450708000000001</v>
      </c>
    </row>
    <row r="826" spans="1:7">
      <c r="A826" s="50" t="s">
        <v>727</v>
      </c>
      <c r="B826" s="50" t="s">
        <v>36</v>
      </c>
      <c r="C826" s="50" t="s">
        <v>241</v>
      </c>
      <c r="D826" s="51">
        <v>19888</v>
      </c>
      <c r="E826" s="51">
        <v>366454</v>
      </c>
      <c r="F826" s="52">
        <v>40964</v>
      </c>
      <c r="G826" s="53">
        <v>11.178483999999999</v>
      </c>
    </row>
    <row r="827" spans="1:7">
      <c r="A827" s="50" t="s">
        <v>728</v>
      </c>
      <c r="B827" s="50" t="s">
        <v>36</v>
      </c>
      <c r="C827" s="50" t="s">
        <v>243</v>
      </c>
      <c r="D827" s="51">
        <v>6907</v>
      </c>
      <c r="E827" s="51">
        <v>354770</v>
      </c>
      <c r="F827" s="52">
        <v>34407</v>
      </c>
      <c r="G827" s="53">
        <v>9.6983961000000001</v>
      </c>
    </row>
    <row r="828" spans="1:7">
      <c r="A828" s="50" t="s">
        <v>729</v>
      </c>
      <c r="B828" s="50" t="s">
        <v>36</v>
      </c>
      <c r="C828" s="50" t="s">
        <v>241</v>
      </c>
      <c r="D828" s="51">
        <v>10287</v>
      </c>
      <c r="E828" s="51">
        <v>227673</v>
      </c>
      <c r="F828" s="52">
        <v>25339.599999999999</v>
      </c>
      <c r="G828" s="53">
        <v>11.129822000000001</v>
      </c>
    </row>
    <row r="829" spans="1:7">
      <c r="A829" s="50" t="s">
        <v>730</v>
      </c>
      <c r="B829" s="50" t="s">
        <v>36</v>
      </c>
      <c r="C829" s="50" t="s">
        <v>241</v>
      </c>
      <c r="D829" s="51">
        <v>5862</v>
      </c>
      <c r="E829" s="51">
        <v>114013</v>
      </c>
      <c r="F829" s="52">
        <v>13837</v>
      </c>
      <c r="G829" s="53">
        <v>12.136335000000001</v>
      </c>
    </row>
    <row r="830" spans="1:7">
      <c r="A830" s="50" t="s">
        <v>731</v>
      </c>
      <c r="B830" s="50" t="s">
        <v>36</v>
      </c>
      <c r="C830" s="50" t="s">
        <v>241</v>
      </c>
      <c r="D830" s="51">
        <v>13</v>
      </c>
      <c r="E830" s="51">
        <v>241</v>
      </c>
      <c r="F830" s="52">
        <v>30</v>
      </c>
      <c r="G830" s="53">
        <v>12.448133</v>
      </c>
    </row>
    <row r="831" spans="1:7">
      <c r="A831" s="50" t="s">
        <v>732</v>
      </c>
      <c r="B831" s="50" t="s">
        <v>36</v>
      </c>
      <c r="C831" s="50" t="s">
        <v>241</v>
      </c>
      <c r="D831" s="51">
        <v>9870</v>
      </c>
      <c r="E831" s="51">
        <v>249734</v>
      </c>
      <c r="F831" s="52">
        <v>34174.6</v>
      </c>
      <c r="G831" s="53">
        <v>13.6844</v>
      </c>
    </row>
    <row r="832" spans="1:7">
      <c r="A832" s="50" t="s">
        <v>363</v>
      </c>
      <c r="B832" s="50" t="s">
        <v>36</v>
      </c>
      <c r="C832" s="50" t="s">
        <v>349</v>
      </c>
      <c r="D832" s="51">
        <v>3</v>
      </c>
      <c r="E832" s="51">
        <v>9</v>
      </c>
      <c r="F832" s="52">
        <v>1</v>
      </c>
      <c r="G832" s="53">
        <v>11.111110999999999</v>
      </c>
    </row>
    <row r="833" spans="1:7">
      <c r="A833" s="50" t="s">
        <v>733</v>
      </c>
      <c r="B833" s="50" t="s">
        <v>36</v>
      </c>
      <c r="C833" s="50" t="s">
        <v>241</v>
      </c>
      <c r="D833" s="51">
        <v>24360</v>
      </c>
      <c r="E833" s="51">
        <v>903727</v>
      </c>
      <c r="F833" s="52">
        <v>101560</v>
      </c>
      <c r="G833" s="53">
        <v>11.237907</v>
      </c>
    </row>
    <row r="834" spans="1:7">
      <c r="A834" s="50" t="s">
        <v>734</v>
      </c>
      <c r="B834" s="50" t="s">
        <v>36</v>
      </c>
      <c r="C834" s="50" t="s">
        <v>241</v>
      </c>
      <c r="D834" s="51">
        <v>11263</v>
      </c>
      <c r="E834" s="51">
        <v>187053</v>
      </c>
      <c r="F834" s="52">
        <v>28770</v>
      </c>
      <c r="G834" s="53">
        <v>15.380668</v>
      </c>
    </row>
    <row r="835" spans="1:7">
      <c r="A835" s="50" t="s">
        <v>735</v>
      </c>
      <c r="B835" s="50" t="s">
        <v>36</v>
      </c>
      <c r="C835" s="50" t="s">
        <v>241</v>
      </c>
      <c r="D835" s="51">
        <v>23401</v>
      </c>
      <c r="E835" s="51">
        <v>444918</v>
      </c>
      <c r="F835" s="52">
        <v>59113.1</v>
      </c>
      <c r="G835" s="53">
        <v>13.286291</v>
      </c>
    </row>
    <row r="836" spans="1:7">
      <c r="A836" s="50" t="s">
        <v>2415</v>
      </c>
      <c r="B836" s="50" t="s">
        <v>36</v>
      </c>
      <c r="C836" s="50" t="s">
        <v>241</v>
      </c>
      <c r="D836" s="51">
        <v>4962</v>
      </c>
      <c r="E836" s="51">
        <v>66777</v>
      </c>
      <c r="F836" s="52">
        <v>10583</v>
      </c>
      <c r="G836" s="53">
        <v>15.848271</v>
      </c>
    </row>
    <row r="837" spans="1:7">
      <c r="A837" s="50" t="s">
        <v>369</v>
      </c>
      <c r="B837" s="50" t="s">
        <v>36</v>
      </c>
      <c r="C837" s="50" t="s">
        <v>349</v>
      </c>
      <c r="D837" s="51">
        <v>19</v>
      </c>
      <c r="E837" s="51">
        <v>92</v>
      </c>
      <c r="F837" s="52">
        <v>18</v>
      </c>
      <c r="G837" s="53">
        <v>19.565217000000001</v>
      </c>
    </row>
    <row r="838" spans="1:7">
      <c r="A838" s="50" t="s">
        <v>370</v>
      </c>
      <c r="B838" s="50" t="s">
        <v>36</v>
      </c>
      <c r="C838" s="50" t="s">
        <v>349</v>
      </c>
      <c r="D838" s="51">
        <v>2876</v>
      </c>
      <c r="E838" s="51">
        <v>9713</v>
      </c>
      <c r="F838" s="52">
        <v>1442</v>
      </c>
      <c r="G838" s="53">
        <v>14.846083</v>
      </c>
    </row>
    <row r="839" spans="1:7">
      <c r="A839" s="50" t="s">
        <v>2416</v>
      </c>
      <c r="B839" s="50" t="s">
        <v>36</v>
      </c>
      <c r="C839" s="50" t="s">
        <v>241</v>
      </c>
      <c r="D839" s="51">
        <v>16318</v>
      </c>
      <c r="E839" s="51">
        <v>411509</v>
      </c>
      <c r="F839" s="52">
        <v>50353.3</v>
      </c>
      <c r="G839" s="53">
        <v>12.236257</v>
      </c>
    </row>
    <row r="840" spans="1:7">
      <c r="A840" s="50" t="s">
        <v>2417</v>
      </c>
      <c r="B840" s="50" t="s">
        <v>36</v>
      </c>
      <c r="C840" s="50" t="s">
        <v>243</v>
      </c>
      <c r="D840" s="51">
        <v>693</v>
      </c>
      <c r="E840" s="51">
        <v>11000</v>
      </c>
      <c r="F840" s="52">
        <v>1300</v>
      </c>
      <c r="G840" s="53">
        <v>11.818182</v>
      </c>
    </row>
    <row r="841" spans="1:7">
      <c r="A841" s="50" t="s">
        <v>2418</v>
      </c>
      <c r="B841" s="50" t="s">
        <v>36</v>
      </c>
      <c r="C841" s="50" t="s">
        <v>243</v>
      </c>
      <c r="D841" s="51">
        <v>6792</v>
      </c>
      <c r="E841" s="51">
        <v>77725</v>
      </c>
      <c r="F841" s="52">
        <v>8655</v>
      </c>
      <c r="G841" s="53">
        <v>11.135413</v>
      </c>
    </row>
    <row r="842" spans="1:7">
      <c r="A842" s="50" t="s">
        <v>2419</v>
      </c>
      <c r="B842" s="50" t="s">
        <v>36</v>
      </c>
      <c r="C842" s="50" t="s">
        <v>243</v>
      </c>
      <c r="D842" s="51">
        <v>2231</v>
      </c>
      <c r="E842" s="51">
        <v>39595</v>
      </c>
      <c r="F842" s="52">
        <v>5448</v>
      </c>
      <c r="G842" s="53">
        <v>13.759313000000001</v>
      </c>
    </row>
    <row r="843" spans="1:7">
      <c r="A843" s="50" t="s">
        <v>2420</v>
      </c>
      <c r="B843" s="50" t="s">
        <v>36</v>
      </c>
      <c r="C843" s="50" t="s">
        <v>243</v>
      </c>
      <c r="D843" s="51">
        <v>911</v>
      </c>
      <c r="E843" s="51">
        <v>17847</v>
      </c>
      <c r="F843" s="52">
        <v>2251.4</v>
      </c>
      <c r="G843" s="53">
        <v>12.615005</v>
      </c>
    </row>
    <row r="844" spans="1:7">
      <c r="A844" s="50" t="s">
        <v>2421</v>
      </c>
      <c r="B844" s="50" t="s">
        <v>36</v>
      </c>
      <c r="C844" s="50" t="s">
        <v>243</v>
      </c>
      <c r="D844" s="51">
        <v>628</v>
      </c>
      <c r="E844" s="51">
        <v>11163</v>
      </c>
      <c r="F844" s="52">
        <v>1295.5</v>
      </c>
      <c r="G844" s="53">
        <v>11.605302999999999</v>
      </c>
    </row>
    <row r="845" spans="1:7">
      <c r="A845" s="50" t="s">
        <v>736</v>
      </c>
      <c r="B845" s="50" t="s">
        <v>36</v>
      </c>
      <c r="C845" s="50" t="s">
        <v>243</v>
      </c>
      <c r="D845" s="51">
        <v>6058</v>
      </c>
      <c r="E845" s="51">
        <v>145828</v>
      </c>
      <c r="F845" s="52">
        <v>16782</v>
      </c>
      <c r="G845" s="53">
        <v>11.508077999999999</v>
      </c>
    </row>
    <row r="846" spans="1:7">
      <c r="A846" s="50" t="s">
        <v>2422</v>
      </c>
      <c r="B846" s="50" t="s">
        <v>36</v>
      </c>
      <c r="C846" s="50" t="s">
        <v>243</v>
      </c>
      <c r="D846" s="51">
        <v>1676</v>
      </c>
      <c r="E846" s="51">
        <v>26640</v>
      </c>
      <c r="F846" s="52">
        <v>3284.4</v>
      </c>
      <c r="G846" s="53">
        <v>12.328829000000001</v>
      </c>
    </row>
    <row r="847" spans="1:7">
      <c r="A847" s="50" t="s">
        <v>737</v>
      </c>
      <c r="B847" s="50" t="s">
        <v>36</v>
      </c>
      <c r="C847" s="50" t="s">
        <v>243</v>
      </c>
      <c r="D847" s="51">
        <v>5902</v>
      </c>
      <c r="E847" s="51">
        <v>120948</v>
      </c>
      <c r="F847" s="52">
        <v>14429</v>
      </c>
      <c r="G847" s="53">
        <v>11.929919999999999</v>
      </c>
    </row>
    <row r="848" spans="1:7">
      <c r="A848" s="50" t="s">
        <v>376</v>
      </c>
      <c r="B848" s="50" t="s">
        <v>36</v>
      </c>
      <c r="C848" s="50" t="s">
        <v>349</v>
      </c>
      <c r="D848" s="51">
        <v>743</v>
      </c>
      <c r="E848" s="51">
        <v>1676</v>
      </c>
      <c r="F848" s="52">
        <v>262.60000000000002</v>
      </c>
      <c r="G848" s="53">
        <v>15.668258</v>
      </c>
    </row>
    <row r="849" spans="1:7">
      <c r="A849" s="50" t="s">
        <v>738</v>
      </c>
      <c r="B849" s="50" t="s">
        <v>36</v>
      </c>
      <c r="C849" s="50" t="s">
        <v>241</v>
      </c>
      <c r="D849" s="51">
        <v>13599</v>
      </c>
      <c r="E849" s="51">
        <v>389360</v>
      </c>
      <c r="F849" s="52">
        <v>43594.5</v>
      </c>
      <c r="G849" s="53">
        <v>11.196451</v>
      </c>
    </row>
    <row r="850" spans="1:7">
      <c r="A850" s="50" t="s">
        <v>2423</v>
      </c>
      <c r="B850" s="50" t="s">
        <v>36</v>
      </c>
      <c r="C850" s="50" t="s">
        <v>241</v>
      </c>
      <c r="D850" s="51">
        <v>3639</v>
      </c>
      <c r="E850" s="51">
        <v>71410</v>
      </c>
      <c r="F850" s="52">
        <v>9569</v>
      </c>
      <c r="G850" s="53">
        <v>13.400084</v>
      </c>
    </row>
    <row r="851" spans="1:7">
      <c r="A851" s="50" t="s">
        <v>739</v>
      </c>
      <c r="B851" s="50" t="s">
        <v>39</v>
      </c>
      <c r="C851" s="50" t="s">
        <v>238</v>
      </c>
      <c r="D851" s="51">
        <v>1</v>
      </c>
      <c r="E851" s="51">
        <v>3457376</v>
      </c>
      <c r="F851" s="52">
        <v>148499.9</v>
      </c>
      <c r="G851" s="53">
        <v>4.2951620000000004</v>
      </c>
    </row>
    <row r="852" spans="1:7">
      <c r="A852" s="50" t="s">
        <v>740</v>
      </c>
      <c r="B852" s="50" t="s">
        <v>39</v>
      </c>
      <c r="C852" s="50" t="s">
        <v>241</v>
      </c>
      <c r="D852" s="51">
        <v>11693</v>
      </c>
      <c r="E852" s="51">
        <v>412163</v>
      </c>
      <c r="F852" s="52">
        <v>45410</v>
      </c>
      <c r="G852" s="53">
        <v>11.017486</v>
      </c>
    </row>
    <row r="853" spans="1:7">
      <c r="A853" s="50" t="s">
        <v>741</v>
      </c>
      <c r="B853" s="50" t="s">
        <v>39</v>
      </c>
      <c r="C853" s="50" t="s">
        <v>241</v>
      </c>
      <c r="D853" s="51">
        <v>14974</v>
      </c>
      <c r="E853" s="51">
        <v>406898</v>
      </c>
      <c r="F853" s="52">
        <v>50469</v>
      </c>
      <c r="G853" s="53">
        <v>12.403354</v>
      </c>
    </row>
    <row r="854" spans="1:7">
      <c r="A854" s="50" t="s">
        <v>742</v>
      </c>
      <c r="B854" s="50" t="s">
        <v>39</v>
      </c>
      <c r="C854" s="50" t="s">
        <v>243</v>
      </c>
      <c r="D854" s="51">
        <v>2341</v>
      </c>
      <c r="E854" s="51">
        <v>156078</v>
      </c>
      <c r="F854" s="52">
        <v>12510.4</v>
      </c>
      <c r="G854" s="53">
        <v>8.0154794000000003</v>
      </c>
    </row>
    <row r="855" spans="1:7">
      <c r="A855" s="50" t="s">
        <v>2424</v>
      </c>
      <c r="B855" s="50" t="s">
        <v>39</v>
      </c>
      <c r="C855" s="50" t="s">
        <v>243</v>
      </c>
      <c r="D855" s="51">
        <v>931</v>
      </c>
      <c r="E855" s="51">
        <v>13000</v>
      </c>
      <c r="F855" s="52">
        <v>1209.9000000000001</v>
      </c>
      <c r="G855" s="53">
        <v>9.3069231000000006</v>
      </c>
    </row>
    <row r="856" spans="1:7">
      <c r="A856" s="50" t="s">
        <v>743</v>
      </c>
      <c r="B856" s="50" t="s">
        <v>39</v>
      </c>
      <c r="C856" s="50" t="s">
        <v>241</v>
      </c>
      <c r="D856" s="51">
        <v>14695</v>
      </c>
      <c r="E856" s="51">
        <v>382971</v>
      </c>
      <c r="F856" s="52">
        <v>43652</v>
      </c>
      <c r="G856" s="53">
        <v>11.398251999999999</v>
      </c>
    </row>
    <row r="857" spans="1:7">
      <c r="A857" s="50" t="s">
        <v>744</v>
      </c>
      <c r="B857" s="50" t="s">
        <v>39</v>
      </c>
      <c r="C857" s="50" t="s">
        <v>243</v>
      </c>
      <c r="D857" s="51">
        <v>34351</v>
      </c>
      <c r="E857" s="51">
        <v>866516</v>
      </c>
      <c r="F857" s="52">
        <v>81632.2</v>
      </c>
      <c r="G857" s="53">
        <v>9.4207377999999995</v>
      </c>
    </row>
    <row r="858" spans="1:7">
      <c r="A858" s="50" t="s">
        <v>745</v>
      </c>
      <c r="B858" s="50" t="s">
        <v>39</v>
      </c>
      <c r="C858" s="50" t="s">
        <v>243</v>
      </c>
      <c r="D858" s="51">
        <v>7612</v>
      </c>
      <c r="E858" s="51">
        <v>434510</v>
      </c>
      <c r="F858" s="52">
        <v>38444.6</v>
      </c>
      <c r="G858" s="53">
        <v>8.8478055999999992</v>
      </c>
    </row>
    <row r="859" spans="1:7">
      <c r="A859" s="50" t="s">
        <v>746</v>
      </c>
      <c r="B859" s="50" t="s">
        <v>39</v>
      </c>
      <c r="C859" s="50" t="s">
        <v>243</v>
      </c>
      <c r="D859" s="51">
        <v>5893</v>
      </c>
      <c r="E859" s="51">
        <v>262725</v>
      </c>
      <c r="F859" s="52">
        <v>21643</v>
      </c>
      <c r="G859" s="53">
        <v>8.2378912999999994</v>
      </c>
    </row>
    <row r="860" spans="1:7">
      <c r="A860" s="50" t="s">
        <v>747</v>
      </c>
      <c r="B860" s="50" t="s">
        <v>39</v>
      </c>
      <c r="C860" s="50" t="s">
        <v>243</v>
      </c>
      <c r="D860" s="51">
        <v>4873</v>
      </c>
      <c r="E860" s="51">
        <v>100377</v>
      </c>
      <c r="F860" s="52">
        <v>10663</v>
      </c>
      <c r="G860" s="53">
        <v>10.622951</v>
      </c>
    </row>
    <row r="861" spans="1:7">
      <c r="A861" s="50" t="s">
        <v>2425</v>
      </c>
      <c r="B861" s="50" t="s">
        <v>39</v>
      </c>
      <c r="C861" s="50" t="s">
        <v>243</v>
      </c>
      <c r="D861" s="51">
        <v>1669</v>
      </c>
      <c r="E861" s="51">
        <v>24316</v>
      </c>
      <c r="F861" s="52">
        <v>2614</v>
      </c>
      <c r="G861" s="53">
        <v>10.750123</v>
      </c>
    </row>
    <row r="862" spans="1:7">
      <c r="A862" s="50" t="s">
        <v>748</v>
      </c>
      <c r="B862" s="50" t="s">
        <v>39</v>
      </c>
      <c r="C862" s="50" t="s">
        <v>243</v>
      </c>
      <c r="D862" s="51">
        <v>9228</v>
      </c>
      <c r="E862" s="51">
        <v>358588</v>
      </c>
      <c r="F862" s="52">
        <v>30039</v>
      </c>
      <c r="G862" s="53">
        <v>8.3770232</v>
      </c>
    </row>
    <row r="863" spans="1:7">
      <c r="A863" s="50" t="s">
        <v>2426</v>
      </c>
      <c r="B863" s="50" t="s">
        <v>39</v>
      </c>
      <c r="C863" s="50" t="s">
        <v>243</v>
      </c>
      <c r="D863" s="51">
        <v>3350</v>
      </c>
      <c r="E863" s="51">
        <v>86606</v>
      </c>
      <c r="F863" s="52">
        <v>9027.7000000000007</v>
      </c>
      <c r="G863" s="53">
        <v>10.423874</v>
      </c>
    </row>
    <row r="864" spans="1:7">
      <c r="A864" s="50" t="s">
        <v>2427</v>
      </c>
      <c r="B864" s="50" t="s">
        <v>39</v>
      </c>
      <c r="C864" s="50" t="s">
        <v>243</v>
      </c>
      <c r="D864" s="51">
        <v>3210</v>
      </c>
      <c r="E864" s="51">
        <v>56270</v>
      </c>
      <c r="F864" s="52">
        <v>5902</v>
      </c>
      <c r="G864" s="53">
        <v>10.488714999999999</v>
      </c>
    </row>
    <row r="865" spans="1:7">
      <c r="A865" s="50" t="s">
        <v>749</v>
      </c>
      <c r="B865" s="50" t="s">
        <v>39</v>
      </c>
      <c r="C865" s="50" t="s">
        <v>243</v>
      </c>
      <c r="D865" s="51">
        <v>2176</v>
      </c>
      <c r="E865" s="51">
        <v>117601</v>
      </c>
      <c r="F865" s="52">
        <v>9284</v>
      </c>
      <c r="G865" s="53">
        <v>7.8944907000000004</v>
      </c>
    </row>
    <row r="866" spans="1:7">
      <c r="A866" s="50" t="s">
        <v>750</v>
      </c>
      <c r="B866" s="50" t="s">
        <v>39</v>
      </c>
      <c r="C866" s="50" t="s">
        <v>243</v>
      </c>
      <c r="D866" s="51">
        <v>11081</v>
      </c>
      <c r="E866" s="51">
        <v>346034</v>
      </c>
      <c r="F866" s="52">
        <v>32415</v>
      </c>
      <c r="G866" s="53">
        <v>9.3675765999999996</v>
      </c>
    </row>
    <row r="867" spans="1:7">
      <c r="A867" s="50" t="s">
        <v>2428</v>
      </c>
      <c r="B867" s="50" t="s">
        <v>39</v>
      </c>
      <c r="C867" s="50" t="s">
        <v>243</v>
      </c>
      <c r="D867" s="51">
        <v>1177</v>
      </c>
      <c r="E867" s="51">
        <v>20451</v>
      </c>
      <c r="F867" s="52">
        <v>2057</v>
      </c>
      <c r="G867" s="53">
        <v>10.058187999999999</v>
      </c>
    </row>
    <row r="868" spans="1:7">
      <c r="A868" s="50" t="s">
        <v>2429</v>
      </c>
      <c r="B868" s="50" t="s">
        <v>39</v>
      </c>
      <c r="C868" s="50" t="s">
        <v>243</v>
      </c>
      <c r="D868" s="51">
        <v>3492</v>
      </c>
      <c r="E868" s="51">
        <v>78760</v>
      </c>
      <c r="F868" s="52">
        <v>8294</v>
      </c>
      <c r="G868" s="53">
        <v>10.530726</v>
      </c>
    </row>
    <row r="869" spans="1:7">
      <c r="A869" s="50" t="s">
        <v>751</v>
      </c>
      <c r="B869" s="50" t="s">
        <v>39</v>
      </c>
      <c r="C869" s="50" t="s">
        <v>243</v>
      </c>
      <c r="D869" s="51">
        <v>7422</v>
      </c>
      <c r="E869" s="51">
        <v>300689</v>
      </c>
      <c r="F869" s="52">
        <v>27284.9</v>
      </c>
      <c r="G869" s="53">
        <v>9.0741264000000008</v>
      </c>
    </row>
    <row r="870" spans="1:7">
      <c r="A870" s="50" t="s">
        <v>752</v>
      </c>
      <c r="B870" s="50" t="s">
        <v>39</v>
      </c>
      <c r="C870" s="50" t="s">
        <v>243</v>
      </c>
      <c r="D870" s="51">
        <v>9291</v>
      </c>
      <c r="E870" s="51">
        <v>227476</v>
      </c>
      <c r="F870" s="52">
        <v>22261.4</v>
      </c>
      <c r="G870" s="53">
        <v>9.7862632000000005</v>
      </c>
    </row>
    <row r="871" spans="1:7">
      <c r="A871" s="50" t="s">
        <v>2430</v>
      </c>
      <c r="B871" s="50" t="s">
        <v>39</v>
      </c>
      <c r="C871" s="50" t="s">
        <v>243</v>
      </c>
      <c r="D871" s="51">
        <v>223</v>
      </c>
      <c r="E871" s="51">
        <v>2173</v>
      </c>
      <c r="F871" s="52">
        <v>292.5</v>
      </c>
      <c r="G871" s="53">
        <v>13.460653000000001</v>
      </c>
    </row>
    <row r="872" spans="1:7">
      <c r="A872" s="50" t="s">
        <v>2431</v>
      </c>
      <c r="B872" s="50" t="s">
        <v>39</v>
      </c>
      <c r="C872" s="50" t="s">
        <v>243</v>
      </c>
      <c r="D872" s="51">
        <v>3533</v>
      </c>
      <c r="E872" s="51">
        <v>62343</v>
      </c>
      <c r="F872" s="52">
        <v>7727.2</v>
      </c>
      <c r="G872" s="53">
        <v>12.394655</v>
      </c>
    </row>
    <row r="873" spans="1:7">
      <c r="A873" s="50" t="s">
        <v>753</v>
      </c>
      <c r="B873" s="50" t="s">
        <v>39</v>
      </c>
      <c r="C873" s="50" t="s">
        <v>243</v>
      </c>
      <c r="D873" s="51">
        <v>12549</v>
      </c>
      <c r="E873" s="51">
        <v>402023</v>
      </c>
      <c r="F873" s="52">
        <v>36300</v>
      </c>
      <c r="G873" s="53">
        <v>9.0293340999999998</v>
      </c>
    </row>
    <row r="874" spans="1:7">
      <c r="A874" s="50" t="s">
        <v>754</v>
      </c>
      <c r="B874" s="50" t="s">
        <v>39</v>
      </c>
      <c r="C874" s="50" t="s">
        <v>243</v>
      </c>
      <c r="D874" s="51">
        <v>27249</v>
      </c>
      <c r="E874" s="51">
        <v>594918</v>
      </c>
      <c r="F874" s="52">
        <v>61031.8</v>
      </c>
      <c r="G874" s="53">
        <v>10.258858999999999</v>
      </c>
    </row>
    <row r="875" spans="1:7">
      <c r="A875" s="50" t="s">
        <v>2432</v>
      </c>
      <c r="B875" s="50" t="s">
        <v>39</v>
      </c>
      <c r="C875" s="50" t="s">
        <v>243</v>
      </c>
      <c r="D875" s="51">
        <v>214</v>
      </c>
      <c r="E875" s="51">
        <v>2544</v>
      </c>
      <c r="F875" s="52">
        <v>307.39999999999998</v>
      </c>
      <c r="G875" s="53">
        <v>12.083333</v>
      </c>
    </row>
    <row r="876" spans="1:7">
      <c r="A876" s="50" t="s">
        <v>755</v>
      </c>
      <c r="B876" s="50" t="s">
        <v>39</v>
      </c>
      <c r="C876" s="50" t="s">
        <v>243</v>
      </c>
      <c r="D876" s="51">
        <v>10388</v>
      </c>
      <c r="E876" s="51">
        <v>234730</v>
      </c>
      <c r="F876" s="52">
        <v>23209</v>
      </c>
      <c r="G876" s="53">
        <v>9.8875303999999993</v>
      </c>
    </row>
    <row r="877" spans="1:7">
      <c r="A877" s="50" t="s">
        <v>756</v>
      </c>
      <c r="B877" s="50" t="s">
        <v>39</v>
      </c>
      <c r="C877" s="50" t="s">
        <v>243</v>
      </c>
      <c r="D877" s="51">
        <v>3250</v>
      </c>
      <c r="E877" s="51">
        <v>104845</v>
      </c>
      <c r="F877" s="52">
        <v>11534.8</v>
      </c>
      <c r="G877" s="53">
        <v>11.001765000000001</v>
      </c>
    </row>
    <row r="878" spans="1:7">
      <c r="A878" s="50" t="s">
        <v>757</v>
      </c>
      <c r="B878" s="50" t="s">
        <v>39</v>
      </c>
      <c r="C878" s="50" t="s">
        <v>243</v>
      </c>
      <c r="D878" s="51">
        <v>21078</v>
      </c>
      <c r="E878" s="51">
        <v>893530</v>
      </c>
      <c r="F878" s="52">
        <v>79966.3</v>
      </c>
      <c r="G878" s="53">
        <v>8.9494813000000004</v>
      </c>
    </row>
    <row r="879" spans="1:7">
      <c r="A879" s="50" t="s">
        <v>2433</v>
      </c>
      <c r="B879" s="50" t="s">
        <v>39</v>
      </c>
      <c r="C879" s="50" t="s">
        <v>243</v>
      </c>
      <c r="D879" s="51">
        <v>1617</v>
      </c>
      <c r="E879" s="51">
        <v>44874</v>
      </c>
      <c r="F879" s="52">
        <v>4298</v>
      </c>
      <c r="G879" s="53">
        <v>9.5779292999999992</v>
      </c>
    </row>
    <row r="880" spans="1:7">
      <c r="A880" s="50" t="s">
        <v>758</v>
      </c>
      <c r="B880" s="50" t="s">
        <v>39</v>
      </c>
      <c r="C880" s="50" t="s">
        <v>243</v>
      </c>
      <c r="D880" s="51">
        <v>3661</v>
      </c>
      <c r="E880" s="51">
        <v>139638</v>
      </c>
      <c r="F880" s="52">
        <v>12676.3</v>
      </c>
      <c r="G880" s="53">
        <v>9.0779730000000001</v>
      </c>
    </row>
    <row r="881" spans="1:7">
      <c r="A881" s="50" t="s">
        <v>759</v>
      </c>
      <c r="B881" s="50" t="s">
        <v>39</v>
      </c>
      <c r="C881" s="50" t="s">
        <v>243</v>
      </c>
      <c r="D881" s="51">
        <v>4244</v>
      </c>
      <c r="E881" s="51">
        <v>184458</v>
      </c>
      <c r="F881" s="52">
        <v>16172.2</v>
      </c>
      <c r="G881" s="53">
        <v>8.7674158999999996</v>
      </c>
    </row>
    <row r="882" spans="1:7">
      <c r="A882" s="50" t="s">
        <v>2434</v>
      </c>
      <c r="B882" s="50" t="s">
        <v>39</v>
      </c>
      <c r="C882" s="50" t="s">
        <v>243</v>
      </c>
      <c r="D882" s="51">
        <v>881</v>
      </c>
      <c r="E882" s="51">
        <v>13009</v>
      </c>
      <c r="F882" s="52">
        <v>1333</v>
      </c>
      <c r="G882" s="53">
        <v>10.246752000000001</v>
      </c>
    </row>
    <row r="883" spans="1:7">
      <c r="A883" s="50" t="s">
        <v>2435</v>
      </c>
      <c r="B883" s="50" t="s">
        <v>39</v>
      </c>
      <c r="C883" s="50" t="s">
        <v>243</v>
      </c>
      <c r="D883" s="51">
        <v>302</v>
      </c>
      <c r="E883" s="51">
        <v>11448</v>
      </c>
      <c r="F883" s="52">
        <v>1179.7</v>
      </c>
      <c r="G883" s="53">
        <v>10.304857</v>
      </c>
    </row>
    <row r="884" spans="1:7">
      <c r="A884" s="50" t="s">
        <v>760</v>
      </c>
      <c r="B884" s="50" t="s">
        <v>39</v>
      </c>
      <c r="C884" s="50" t="s">
        <v>243</v>
      </c>
      <c r="D884" s="51">
        <v>7552</v>
      </c>
      <c r="E884" s="51">
        <v>179910</v>
      </c>
      <c r="F884" s="52">
        <v>17524</v>
      </c>
      <c r="G884" s="53">
        <v>9.7404258000000006</v>
      </c>
    </row>
    <row r="885" spans="1:7">
      <c r="A885" s="50" t="s">
        <v>2436</v>
      </c>
      <c r="B885" s="50" t="s">
        <v>39</v>
      </c>
      <c r="C885" s="50" t="s">
        <v>243</v>
      </c>
      <c r="D885" s="51">
        <v>514</v>
      </c>
      <c r="E885" s="51">
        <v>5151</v>
      </c>
      <c r="F885" s="52">
        <v>590.79999999999995</v>
      </c>
      <c r="G885" s="53">
        <v>11.469618000000001</v>
      </c>
    </row>
    <row r="886" spans="1:7">
      <c r="A886" s="50" t="s">
        <v>2437</v>
      </c>
      <c r="B886" s="50" t="s">
        <v>39</v>
      </c>
      <c r="C886" s="50" t="s">
        <v>243</v>
      </c>
      <c r="D886" s="51">
        <v>981</v>
      </c>
      <c r="E886" s="51">
        <v>24093</v>
      </c>
      <c r="F886" s="52">
        <v>2681</v>
      </c>
      <c r="G886" s="53">
        <v>11.127713</v>
      </c>
    </row>
    <row r="887" spans="1:7">
      <c r="A887" s="50" t="s">
        <v>761</v>
      </c>
      <c r="B887" s="50" t="s">
        <v>39</v>
      </c>
      <c r="C887" s="50" t="s">
        <v>241</v>
      </c>
      <c r="D887" s="51">
        <v>24937</v>
      </c>
      <c r="E887" s="51">
        <v>490874</v>
      </c>
      <c r="F887" s="52">
        <v>59259.199999999997</v>
      </c>
      <c r="G887" s="53">
        <v>12.072181</v>
      </c>
    </row>
    <row r="888" spans="1:7">
      <c r="A888" s="50" t="s">
        <v>762</v>
      </c>
      <c r="B888" s="50" t="s">
        <v>39</v>
      </c>
      <c r="C888" s="50" t="s">
        <v>243</v>
      </c>
      <c r="D888" s="51">
        <v>9837</v>
      </c>
      <c r="E888" s="51">
        <v>394256</v>
      </c>
      <c r="F888" s="52">
        <v>34699.9</v>
      </c>
      <c r="G888" s="53">
        <v>8.8013625999999991</v>
      </c>
    </row>
    <row r="889" spans="1:7">
      <c r="A889" s="50" t="s">
        <v>2438</v>
      </c>
      <c r="B889" s="50" t="s">
        <v>39</v>
      </c>
      <c r="C889" s="50" t="s">
        <v>243</v>
      </c>
      <c r="D889" s="51">
        <v>671</v>
      </c>
      <c r="E889" s="51">
        <v>19705</v>
      </c>
      <c r="F889" s="52">
        <v>1970.5</v>
      </c>
      <c r="G889" s="53">
        <v>10</v>
      </c>
    </row>
    <row r="890" spans="1:7">
      <c r="A890" s="50" t="s">
        <v>763</v>
      </c>
      <c r="B890" s="50" t="s">
        <v>39</v>
      </c>
      <c r="C890" s="50" t="s">
        <v>241</v>
      </c>
      <c r="D890" s="51">
        <v>8214</v>
      </c>
      <c r="E890" s="51">
        <v>407236</v>
      </c>
      <c r="F890" s="52">
        <v>34948</v>
      </c>
      <c r="G890" s="53">
        <v>8.5817560000000004</v>
      </c>
    </row>
    <row r="891" spans="1:7">
      <c r="A891" s="50" t="s">
        <v>764</v>
      </c>
      <c r="B891" s="50" t="s">
        <v>39</v>
      </c>
      <c r="C891" s="50" t="s">
        <v>241</v>
      </c>
      <c r="D891" s="51">
        <v>8050</v>
      </c>
      <c r="E891" s="51">
        <v>363205</v>
      </c>
      <c r="F891" s="52">
        <v>34914.5</v>
      </c>
      <c r="G891" s="53">
        <v>9.6128908000000006</v>
      </c>
    </row>
    <row r="892" spans="1:7">
      <c r="A892" s="50" t="s">
        <v>2439</v>
      </c>
      <c r="B892" s="50" t="s">
        <v>39</v>
      </c>
      <c r="C892" s="50" t="s">
        <v>243</v>
      </c>
      <c r="D892" s="51">
        <v>475</v>
      </c>
      <c r="E892" s="51">
        <v>4315</v>
      </c>
      <c r="F892" s="52">
        <v>613</v>
      </c>
      <c r="G892" s="53">
        <v>14.206257000000001</v>
      </c>
    </row>
    <row r="893" spans="1:7">
      <c r="A893" s="50" t="s">
        <v>765</v>
      </c>
      <c r="B893" s="50" t="s">
        <v>39</v>
      </c>
      <c r="C893" s="50" t="s">
        <v>241</v>
      </c>
      <c r="D893" s="51">
        <v>13869</v>
      </c>
      <c r="E893" s="51">
        <v>290685</v>
      </c>
      <c r="F893" s="52">
        <v>32191</v>
      </c>
      <c r="G893" s="53">
        <v>11.074187</v>
      </c>
    </row>
    <row r="894" spans="1:7">
      <c r="A894" s="50" t="s">
        <v>766</v>
      </c>
      <c r="B894" s="50" t="s">
        <v>39</v>
      </c>
      <c r="C894" s="50" t="s">
        <v>238</v>
      </c>
      <c r="D894" s="51">
        <v>840116</v>
      </c>
      <c r="E894" s="51">
        <v>27836983</v>
      </c>
      <c r="F894" s="52">
        <v>2673300</v>
      </c>
      <c r="G894" s="53">
        <v>9.6034114000000006</v>
      </c>
    </row>
    <row r="895" spans="1:7">
      <c r="A895" s="50" t="s">
        <v>2440</v>
      </c>
      <c r="B895" s="50" t="s">
        <v>39</v>
      </c>
      <c r="C895" s="50" t="s">
        <v>243</v>
      </c>
      <c r="D895" s="51">
        <v>2781</v>
      </c>
      <c r="E895" s="51">
        <v>86599</v>
      </c>
      <c r="F895" s="52">
        <v>8698</v>
      </c>
      <c r="G895" s="53">
        <v>10.043996</v>
      </c>
    </row>
    <row r="896" spans="1:7">
      <c r="A896" s="50" t="s">
        <v>2441</v>
      </c>
      <c r="B896" s="50" t="s">
        <v>39</v>
      </c>
      <c r="C896" s="50" t="s">
        <v>241</v>
      </c>
      <c r="D896" s="51">
        <v>6044</v>
      </c>
      <c r="E896" s="51">
        <v>105721</v>
      </c>
      <c r="F896" s="52">
        <v>13279.3</v>
      </c>
      <c r="G896" s="53">
        <v>12.560701999999999</v>
      </c>
    </row>
    <row r="897" spans="1:7">
      <c r="A897" s="50" t="s">
        <v>767</v>
      </c>
      <c r="B897" s="50" t="s">
        <v>39</v>
      </c>
      <c r="C897" s="50" t="s">
        <v>241</v>
      </c>
      <c r="D897" s="51">
        <v>23403</v>
      </c>
      <c r="E897" s="51">
        <v>521492</v>
      </c>
      <c r="F897" s="52">
        <v>57736.3</v>
      </c>
      <c r="G897" s="53">
        <v>11.071368</v>
      </c>
    </row>
    <row r="898" spans="1:7">
      <c r="A898" s="50" t="s">
        <v>768</v>
      </c>
      <c r="B898" s="50" t="s">
        <v>39</v>
      </c>
      <c r="C898" s="50" t="s">
        <v>241</v>
      </c>
      <c r="D898" s="51">
        <v>17677</v>
      </c>
      <c r="E898" s="51">
        <v>664680</v>
      </c>
      <c r="F898" s="52">
        <v>69622</v>
      </c>
      <c r="G898" s="53">
        <v>10.474513999999999</v>
      </c>
    </row>
    <row r="899" spans="1:7">
      <c r="A899" s="50" t="s">
        <v>769</v>
      </c>
      <c r="B899" s="50" t="s">
        <v>39</v>
      </c>
      <c r="C899" s="50" t="s">
        <v>241</v>
      </c>
      <c r="D899" s="51">
        <v>33294</v>
      </c>
      <c r="E899" s="51">
        <v>794361</v>
      </c>
      <c r="F899" s="52">
        <v>87824.1</v>
      </c>
      <c r="G899" s="53">
        <v>11.055942999999999</v>
      </c>
    </row>
    <row r="900" spans="1:7">
      <c r="A900" s="50" t="s">
        <v>770</v>
      </c>
      <c r="B900" s="50" t="s">
        <v>39</v>
      </c>
      <c r="C900" s="50" t="s">
        <v>241</v>
      </c>
      <c r="D900" s="51">
        <v>9574</v>
      </c>
      <c r="E900" s="51">
        <v>192714</v>
      </c>
      <c r="F900" s="52">
        <v>23867</v>
      </c>
      <c r="G900" s="53">
        <v>12.384674</v>
      </c>
    </row>
    <row r="901" spans="1:7">
      <c r="A901" s="50" t="s">
        <v>771</v>
      </c>
      <c r="B901" s="50" t="s">
        <v>39</v>
      </c>
      <c r="C901" s="50" t="s">
        <v>238</v>
      </c>
      <c r="D901" s="51">
        <v>467397</v>
      </c>
      <c r="E901" s="51">
        <v>15008675</v>
      </c>
      <c r="F901" s="52">
        <v>1496698</v>
      </c>
      <c r="G901" s="53">
        <v>9.9722194000000002</v>
      </c>
    </row>
    <row r="902" spans="1:7">
      <c r="A902" s="50" t="s">
        <v>772</v>
      </c>
      <c r="B902" s="50" t="s">
        <v>39</v>
      </c>
      <c r="C902" s="50" t="s">
        <v>238</v>
      </c>
      <c r="D902" s="51">
        <v>503198</v>
      </c>
      <c r="E902" s="51">
        <v>13364533</v>
      </c>
      <c r="F902" s="52">
        <v>1373998.1</v>
      </c>
      <c r="G902" s="53">
        <v>10.280929</v>
      </c>
    </row>
    <row r="903" spans="1:7">
      <c r="A903" s="50" t="s">
        <v>773</v>
      </c>
      <c r="B903" s="50" t="s">
        <v>39</v>
      </c>
      <c r="C903" s="50" t="s">
        <v>241</v>
      </c>
      <c r="D903" s="51">
        <v>24657</v>
      </c>
      <c r="E903" s="51">
        <v>470426</v>
      </c>
      <c r="F903" s="52">
        <v>57076</v>
      </c>
      <c r="G903" s="53">
        <v>12.132833</v>
      </c>
    </row>
    <row r="904" spans="1:7">
      <c r="A904" s="50" t="s">
        <v>774</v>
      </c>
      <c r="B904" s="50" t="s">
        <v>39</v>
      </c>
      <c r="C904" s="50" t="s">
        <v>241</v>
      </c>
      <c r="D904" s="51">
        <v>8180</v>
      </c>
      <c r="E904" s="51">
        <v>246446</v>
      </c>
      <c r="F904" s="52">
        <v>26493</v>
      </c>
      <c r="G904" s="53">
        <v>10.750022</v>
      </c>
    </row>
    <row r="905" spans="1:7">
      <c r="A905" s="50" t="s">
        <v>775</v>
      </c>
      <c r="B905" s="50" t="s">
        <v>39</v>
      </c>
      <c r="C905" s="50" t="s">
        <v>241</v>
      </c>
      <c r="D905" s="51">
        <v>5404</v>
      </c>
      <c r="E905" s="51">
        <v>182501</v>
      </c>
      <c r="F905" s="52">
        <v>19576</v>
      </c>
      <c r="G905" s="53">
        <v>10.726516999999999</v>
      </c>
    </row>
    <row r="906" spans="1:7">
      <c r="A906" s="50" t="s">
        <v>776</v>
      </c>
      <c r="B906" s="50" t="s">
        <v>39</v>
      </c>
      <c r="C906" s="50" t="s">
        <v>241</v>
      </c>
      <c r="D906" s="51">
        <v>27698</v>
      </c>
      <c r="E906" s="51">
        <v>511410</v>
      </c>
      <c r="F906" s="52">
        <v>60682.2</v>
      </c>
      <c r="G906" s="53">
        <v>11.865665999999999</v>
      </c>
    </row>
    <row r="907" spans="1:7">
      <c r="A907" s="50" t="s">
        <v>777</v>
      </c>
      <c r="B907" s="50" t="s">
        <v>39</v>
      </c>
      <c r="C907" s="50" t="s">
        <v>241</v>
      </c>
      <c r="D907" s="51">
        <v>21002</v>
      </c>
      <c r="E907" s="51">
        <v>291233</v>
      </c>
      <c r="F907" s="52">
        <v>36284.699999999997</v>
      </c>
      <c r="G907" s="53">
        <v>12.458993</v>
      </c>
    </row>
    <row r="908" spans="1:7">
      <c r="A908" s="50" t="s">
        <v>778</v>
      </c>
      <c r="B908" s="50" t="s">
        <v>39</v>
      </c>
      <c r="C908" s="50" t="s">
        <v>241</v>
      </c>
      <c r="D908" s="51">
        <v>18409</v>
      </c>
      <c r="E908" s="51">
        <v>484266</v>
      </c>
      <c r="F908" s="52">
        <v>48656</v>
      </c>
      <c r="G908" s="53">
        <v>10.047371</v>
      </c>
    </row>
    <row r="909" spans="1:7">
      <c r="A909" s="50" t="s">
        <v>779</v>
      </c>
      <c r="B909" s="50" t="s">
        <v>39</v>
      </c>
      <c r="C909" s="50" t="s">
        <v>241</v>
      </c>
      <c r="D909" s="51">
        <v>7185</v>
      </c>
      <c r="E909" s="51">
        <v>96502</v>
      </c>
      <c r="F909" s="52">
        <v>12405.2</v>
      </c>
      <c r="G909" s="53">
        <v>12.854863</v>
      </c>
    </row>
    <row r="910" spans="1:7">
      <c r="A910" s="50" t="s">
        <v>780</v>
      </c>
      <c r="B910" s="50" t="s">
        <v>39</v>
      </c>
      <c r="C910" s="50" t="s">
        <v>243</v>
      </c>
      <c r="D910" s="51">
        <v>3485</v>
      </c>
      <c r="E910" s="51">
        <v>146885</v>
      </c>
      <c r="F910" s="52">
        <v>14657.7</v>
      </c>
      <c r="G910" s="53">
        <v>9.9790311999999997</v>
      </c>
    </row>
    <row r="911" spans="1:7">
      <c r="A911" s="50" t="s">
        <v>781</v>
      </c>
      <c r="B911" s="50" t="s">
        <v>39</v>
      </c>
      <c r="C911" s="50" t="s">
        <v>241</v>
      </c>
      <c r="D911" s="51">
        <v>7308</v>
      </c>
      <c r="E911" s="51">
        <v>102612</v>
      </c>
      <c r="F911" s="52">
        <v>14867.4</v>
      </c>
      <c r="G911" s="53">
        <v>14.488949</v>
      </c>
    </row>
    <row r="912" spans="1:7">
      <c r="A912" s="50" t="s">
        <v>782</v>
      </c>
      <c r="B912" s="50" t="s">
        <v>39</v>
      </c>
      <c r="C912" s="50" t="s">
        <v>241</v>
      </c>
      <c r="D912" s="51">
        <v>6017</v>
      </c>
      <c r="E912" s="51">
        <v>128962</v>
      </c>
      <c r="F912" s="52">
        <v>15592</v>
      </c>
      <c r="G912" s="53">
        <v>12.090382999999999</v>
      </c>
    </row>
    <row r="913" spans="1:7">
      <c r="A913" s="50" t="s">
        <v>783</v>
      </c>
      <c r="B913" s="50" t="s">
        <v>39</v>
      </c>
      <c r="C913" s="50" t="s">
        <v>241</v>
      </c>
      <c r="D913" s="51">
        <v>352</v>
      </c>
      <c r="E913" s="51">
        <v>4415</v>
      </c>
      <c r="F913" s="52">
        <v>685.2</v>
      </c>
      <c r="G913" s="53">
        <v>15.519819</v>
      </c>
    </row>
    <row r="914" spans="1:7">
      <c r="A914" s="50" t="s">
        <v>2442</v>
      </c>
      <c r="B914" s="50" t="s">
        <v>39</v>
      </c>
      <c r="C914" s="50" t="s">
        <v>241</v>
      </c>
      <c r="D914" s="51">
        <v>1383</v>
      </c>
      <c r="E914" s="51">
        <v>55176</v>
      </c>
      <c r="F914" s="52">
        <v>6047.9</v>
      </c>
      <c r="G914" s="53">
        <v>10.961105999999999</v>
      </c>
    </row>
    <row r="915" spans="1:7">
      <c r="A915" s="50" t="s">
        <v>784</v>
      </c>
      <c r="B915" s="50" t="s">
        <v>39</v>
      </c>
      <c r="C915" s="50" t="s">
        <v>241</v>
      </c>
      <c r="D915" s="51">
        <v>15715</v>
      </c>
      <c r="E915" s="51">
        <v>289428</v>
      </c>
      <c r="F915" s="52">
        <v>37736</v>
      </c>
      <c r="G915" s="53">
        <v>13.038130000000001</v>
      </c>
    </row>
    <row r="916" spans="1:7">
      <c r="A916" s="50" t="s">
        <v>785</v>
      </c>
      <c r="B916" s="50" t="s">
        <v>39</v>
      </c>
      <c r="C916" s="50" t="s">
        <v>241</v>
      </c>
      <c r="D916" s="51">
        <v>11410</v>
      </c>
      <c r="E916" s="51">
        <v>216641</v>
      </c>
      <c r="F916" s="52">
        <v>25033.5</v>
      </c>
      <c r="G916" s="53">
        <v>11.555292</v>
      </c>
    </row>
    <row r="917" spans="1:7">
      <c r="A917" s="50" t="s">
        <v>786</v>
      </c>
      <c r="B917" s="50" t="s">
        <v>39</v>
      </c>
      <c r="C917" s="50" t="s">
        <v>241</v>
      </c>
      <c r="D917" s="51">
        <v>31317</v>
      </c>
      <c r="E917" s="51">
        <v>1617731</v>
      </c>
      <c r="F917" s="52">
        <v>105889</v>
      </c>
      <c r="G917" s="53">
        <v>6.5455258000000001</v>
      </c>
    </row>
    <row r="918" spans="1:7">
      <c r="A918" s="50" t="s">
        <v>787</v>
      </c>
      <c r="B918" s="50" t="s">
        <v>39</v>
      </c>
      <c r="C918" s="50" t="s">
        <v>238</v>
      </c>
      <c r="D918" s="51">
        <v>475576</v>
      </c>
      <c r="E918" s="51">
        <v>15713180</v>
      </c>
      <c r="F918" s="52">
        <v>1593733.8</v>
      </c>
      <c r="G918" s="53">
        <v>10.142656000000001</v>
      </c>
    </row>
    <row r="919" spans="1:7">
      <c r="A919" s="50" t="s">
        <v>788</v>
      </c>
      <c r="B919" s="50" t="s">
        <v>39</v>
      </c>
      <c r="C919" s="50" t="s">
        <v>241</v>
      </c>
      <c r="D919" s="51">
        <v>7913</v>
      </c>
      <c r="E919" s="51">
        <v>113407</v>
      </c>
      <c r="F919" s="52">
        <v>15589.1</v>
      </c>
      <c r="G919" s="53">
        <v>13.746153</v>
      </c>
    </row>
    <row r="920" spans="1:7">
      <c r="A920" s="50" t="s">
        <v>789</v>
      </c>
      <c r="B920" s="50" t="s">
        <v>39</v>
      </c>
      <c r="C920" s="50" t="s">
        <v>241</v>
      </c>
      <c r="D920" s="51">
        <v>12366</v>
      </c>
      <c r="E920" s="51">
        <v>184041</v>
      </c>
      <c r="F920" s="52">
        <v>25070</v>
      </c>
      <c r="G920" s="53">
        <v>13.621964999999999</v>
      </c>
    </row>
    <row r="921" spans="1:7">
      <c r="A921" s="50" t="s">
        <v>790</v>
      </c>
      <c r="B921" s="50" t="s">
        <v>39</v>
      </c>
      <c r="C921" s="50" t="s">
        <v>241</v>
      </c>
      <c r="D921" s="51">
        <v>3622</v>
      </c>
      <c r="E921" s="51">
        <v>96643</v>
      </c>
      <c r="F921" s="52">
        <v>10769.8</v>
      </c>
      <c r="G921" s="53">
        <v>11.143901</v>
      </c>
    </row>
    <row r="922" spans="1:7">
      <c r="A922" s="50" t="s">
        <v>791</v>
      </c>
      <c r="B922" s="50" t="s">
        <v>39</v>
      </c>
      <c r="C922" s="50" t="s">
        <v>241</v>
      </c>
      <c r="D922" s="51">
        <v>14649</v>
      </c>
      <c r="E922" s="51">
        <v>399892</v>
      </c>
      <c r="F922" s="52">
        <v>45816</v>
      </c>
      <c r="G922" s="53">
        <v>11.457093</v>
      </c>
    </row>
    <row r="923" spans="1:7">
      <c r="A923" s="50" t="s">
        <v>792</v>
      </c>
      <c r="B923" s="50" t="s">
        <v>39</v>
      </c>
      <c r="C923" s="50" t="s">
        <v>241</v>
      </c>
      <c r="D923" s="51">
        <v>33852</v>
      </c>
      <c r="E923" s="51">
        <v>589547</v>
      </c>
      <c r="F923" s="52">
        <v>82917.2</v>
      </c>
      <c r="G923" s="53">
        <v>14.064560999999999</v>
      </c>
    </row>
    <row r="924" spans="1:7">
      <c r="A924" s="50" t="s">
        <v>793</v>
      </c>
      <c r="B924" s="50" t="s">
        <v>39</v>
      </c>
      <c r="C924" s="50" t="s">
        <v>241</v>
      </c>
      <c r="D924" s="51">
        <v>27313</v>
      </c>
      <c r="E924" s="51">
        <v>531404</v>
      </c>
      <c r="F924" s="52">
        <v>67891.600000000006</v>
      </c>
      <c r="G924" s="53">
        <v>12.775892000000001</v>
      </c>
    </row>
    <row r="925" spans="1:7">
      <c r="A925" s="50" t="s">
        <v>794</v>
      </c>
      <c r="B925" s="50" t="s">
        <v>39</v>
      </c>
      <c r="C925" s="50" t="s">
        <v>238</v>
      </c>
      <c r="D925" s="51">
        <v>143533</v>
      </c>
      <c r="E925" s="51">
        <v>4703924</v>
      </c>
      <c r="F925" s="52">
        <v>535261.80000000005</v>
      </c>
      <c r="G925" s="53">
        <v>11.379049</v>
      </c>
    </row>
    <row r="926" spans="1:7">
      <c r="A926" s="50" t="s">
        <v>795</v>
      </c>
      <c r="B926" s="50" t="s">
        <v>39</v>
      </c>
      <c r="C926" s="50" t="s">
        <v>241</v>
      </c>
      <c r="D926" s="51">
        <v>9321</v>
      </c>
      <c r="E926" s="51">
        <v>453549</v>
      </c>
      <c r="F926" s="52">
        <v>36191</v>
      </c>
      <c r="G926" s="53">
        <v>7.9795126999999999</v>
      </c>
    </row>
    <row r="927" spans="1:7">
      <c r="A927" s="50" t="s">
        <v>796</v>
      </c>
      <c r="B927" s="50" t="s">
        <v>39</v>
      </c>
      <c r="C927" s="50" t="s">
        <v>241</v>
      </c>
      <c r="D927" s="51">
        <v>9680</v>
      </c>
      <c r="E927" s="51">
        <v>188875</v>
      </c>
      <c r="F927" s="52">
        <v>20867.7</v>
      </c>
      <c r="G927" s="53">
        <v>11.048418</v>
      </c>
    </row>
    <row r="928" spans="1:7">
      <c r="A928" s="50" t="s">
        <v>369</v>
      </c>
      <c r="B928" s="50" t="s">
        <v>39</v>
      </c>
      <c r="C928" s="50" t="s">
        <v>349</v>
      </c>
      <c r="D928" s="51">
        <v>2</v>
      </c>
      <c r="E928" s="51">
        <v>23</v>
      </c>
      <c r="F928" s="52">
        <v>4.2</v>
      </c>
      <c r="G928" s="53">
        <v>18.260870000000001</v>
      </c>
    </row>
    <row r="929" spans="1:7">
      <c r="A929" s="50" t="s">
        <v>797</v>
      </c>
      <c r="B929" s="50" t="s">
        <v>39</v>
      </c>
      <c r="C929" s="50" t="s">
        <v>241</v>
      </c>
      <c r="D929" s="51">
        <v>27998</v>
      </c>
      <c r="E929" s="51">
        <v>528542</v>
      </c>
      <c r="F929" s="52">
        <v>65111.4</v>
      </c>
      <c r="G929" s="53">
        <v>12.319058999999999</v>
      </c>
    </row>
    <row r="930" spans="1:7">
      <c r="A930" s="50" t="s">
        <v>798</v>
      </c>
      <c r="B930" s="50" t="s">
        <v>39</v>
      </c>
      <c r="C930" s="50" t="s">
        <v>243</v>
      </c>
      <c r="D930" s="51">
        <v>4183</v>
      </c>
      <c r="E930" s="51">
        <v>144245</v>
      </c>
      <c r="F930" s="52">
        <v>13198</v>
      </c>
      <c r="G930" s="53">
        <v>9.1497106000000006</v>
      </c>
    </row>
    <row r="931" spans="1:7">
      <c r="A931" s="50" t="s">
        <v>2443</v>
      </c>
      <c r="B931" s="50" t="s">
        <v>39</v>
      </c>
      <c r="C931" s="50" t="s">
        <v>243</v>
      </c>
      <c r="D931" s="51">
        <v>271</v>
      </c>
      <c r="E931" s="51">
        <v>4364</v>
      </c>
      <c r="F931" s="52">
        <v>538.29999999999995</v>
      </c>
      <c r="G931" s="53">
        <v>12.335013999999999</v>
      </c>
    </row>
    <row r="932" spans="1:7">
      <c r="A932" s="50" t="s">
        <v>2444</v>
      </c>
      <c r="B932" s="50" t="s">
        <v>39</v>
      </c>
      <c r="C932" s="50" t="s">
        <v>243</v>
      </c>
      <c r="D932" s="51">
        <v>852</v>
      </c>
      <c r="E932" s="51">
        <v>25299</v>
      </c>
      <c r="F932" s="52">
        <v>2835</v>
      </c>
      <c r="G932" s="53">
        <v>11.205977000000001</v>
      </c>
    </row>
    <row r="933" spans="1:7">
      <c r="A933" s="50" t="s">
        <v>2445</v>
      </c>
      <c r="B933" s="50" t="s">
        <v>39</v>
      </c>
      <c r="C933" s="50" t="s">
        <v>243</v>
      </c>
      <c r="D933" s="51">
        <v>1153</v>
      </c>
      <c r="E933" s="51">
        <v>38484</v>
      </c>
      <c r="F933" s="52">
        <v>4052</v>
      </c>
      <c r="G933" s="53">
        <v>10.529051000000001</v>
      </c>
    </row>
    <row r="934" spans="1:7">
      <c r="A934" s="50" t="s">
        <v>2446</v>
      </c>
      <c r="B934" s="50" t="s">
        <v>39</v>
      </c>
      <c r="C934" s="50" t="s">
        <v>243</v>
      </c>
      <c r="D934" s="51">
        <v>382</v>
      </c>
      <c r="E934" s="51">
        <v>5704</v>
      </c>
      <c r="F934" s="52">
        <v>651.9</v>
      </c>
      <c r="G934" s="53">
        <v>11.428822</v>
      </c>
    </row>
    <row r="935" spans="1:7">
      <c r="A935" s="50" t="s">
        <v>2447</v>
      </c>
      <c r="B935" s="50" t="s">
        <v>39</v>
      </c>
      <c r="C935" s="50" t="s">
        <v>243</v>
      </c>
      <c r="D935" s="51">
        <v>3601</v>
      </c>
      <c r="E935" s="51">
        <v>44458</v>
      </c>
      <c r="F935" s="52">
        <v>6587</v>
      </c>
      <c r="G935" s="53">
        <v>14.816231</v>
      </c>
    </row>
    <row r="936" spans="1:7">
      <c r="A936" s="50" t="s">
        <v>2448</v>
      </c>
      <c r="B936" s="50" t="s">
        <v>39</v>
      </c>
      <c r="C936" s="50" t="s">
        <v>243</v>
      </c>
      <c r="D936" s="51">
        <v>834</v>
      </c>
      <c r="E936" s="51">
        <v>12767</v>
      </c>
      <c r="F936" s="52">
        <v>1294</v>
      </c>
      <c r="G936" s="53">
        <v>10.135505999999999</v>
      </c>
    </row>
    <row r="937" spans="1:7">
      <c r="A937" s="50" t="s">
        <v>2449</v>
      </c>
      <c r="B937" s="50" t="s">
        <v>39</v>
      </c>
      <c r="C937" s="50" t="s">
        <v>243</v>
      </c>
      <c r="D937" s="51">
        <v>1450</v>
      </c>
      <c r="E937" s="51">
        <v>24259</v>
      </c>
      <c r="F937" s="52">
        <v>2617</v>
      </c>
      <c r="G937" s="53">
        <v>10.787749</v>
      </c>
    </row>
    <row r="938" spans="1:7">
      <c r="A938" s="50" t="s">
        <v>2450</v>
      </c>
      <c r="B938" s="50" t="s">
        <v>39</v>
      </c>
      <c r="C938" s="50" t="s">
        <v>243</v>
      </c>
      <c r="D938" s="51">
        <v>346</v>
      </c>
      <c r="E938" s="51">
        <v>4405</v>
      </c>
      <c r="F938" s="52">
        <v>561</v>
      </c>
      <c r="G938" s="53">
        <v>12.735528</v>
      </c>
    </row>
    <row r="939" spans="1:7">
      <c r="A939" s="50" t="s">
        <v>2451</v>
      </c>
      <c r="B939" s="50" t="s">
        <v>39</v>
      </c>
      <c r="C939" s="50" t="s">
        <v>243</v>
      </c>
      <c r="D939" s="51">
        <v>315</v>
      </c>
      <c r="E939" s="51">
        <v>4861</v>
      </c>
      <c r="F939" s="52">
        <v>485.3</v>
      </c>
      <c r="G939" s="53">
        <v>9.9835425000000004</v>
      </c>
    </row>
    <row r="940" spans="1:7">
      <c r="A940" s="50" t="s">
        <v>2452</v>
      </c>
      <c r="B940" s="50" t="s">
        <v>39</v>
      </c>
      <c r="C940" s="50" t="s">
        <v>243</v>
      </c>
      <c r="D940" s="51">
        <v>94</v>
      </c>
      <c r="E940" s="51">
        <v>884</v>
      </c>
      <c r="F940" s="52">
        <v>139</v>
      </c>
      <c r="G940" s="53">
        <v>15.723981999999999</v>
      </c>
    </row>
    <row r="941" spans="1:7">
      <c r="A941" s="50" t="s">
        <v>2453</v>
      </c>
      <c r="B941" s="50" t="s">
        <v>39</v>
      </c>
      <c r="C941" s="50" t="s">
        <v>243</v>
      </c>
      <c r="D941" s="51">
        <v>152</v>
      </c>
      <c r="E941" s="51">
        <v>1374</v>
      </c>
      <c r="F941" s="52">
        <v>181</v>
      </c>
      <c r="G941" s="53">
        <v>13.173216999999999</v>
      </c>
    </row>
    <row r="942" spans="1:7">
      <c r="A942" s="50" t="s">
        <v>2454</v>
      </c>
      <c r="B942" s="50" t="s">
        <v>39</v>
      </c>
      <c r="C942" s="50" t="s">
        <v>243</v>
      </c>
      <c r="D942" s="51">
        <v>361</v>
      </c>
      <c r="E942" s="51">
        <v>6010</v>
      </c>
      <c r="F942" s="52">
        <v>770.6</v>
      </c>
      <c r="G942" s="53">
        <v>12.821963</v>
      </c>
    </row>
    <row r="943" spans="1:7">
      <c r="A943" s="50" t="s">
        <v>2455</v>
      </c>
      <c r="B943" s="50" t="s">
        <v>39</v>
      </c>
      <c r="C943" s="50" t="s">
        <v>243</v>
      </c>
      <c r="D943" s="51">
        <v>827</v>
      </c>
      <c r="E943" s="51">
        <v>46311</v>
      </c>
      <c r="F943" s="52">
        <v>3132.4</v>
      </c>
      <c r="G943" s="53">
        <v>6.7638357999999998</v>
      </c>
    </row>
    <row r="944" spans="1:7">
      <c r="A944" s="50" t="s">
        <v>2456</v>
      </c>
      <c r="B944" s="50" t="s">
        <v>39</v>
      </c>
      <c r="C944" s="50" t="s">
        <v>243</v>
      </c>
      <c r="D944" s="51">
        <v>1114</v>
      </c>
      <c r="E944" s="51">
        <v>16750</v>
      </c>
      <c r="F944" s="52">
        <v>1826</v>
      </c>
      <c r="G944" s="53">
        <v>10.901493</v>
      </c>
    </row>
    <row r="945" spans="1:7">
      <c r="A945" s="50" t="s">
        <v>2457</v>
      </c>
      <c r="B945" s="50" t="s">
        <v>39</v>
      </c>
      <c r="C945" s="50" t="s">
        <v>243</v>
      </c>
      <c r="D945" s="51">
        <v>545</v>
      </c>
      <c r="E945" s="51">
        <v>17245</v>
      </c>
      <c r="F945" s="52">
        <v>1622</v>
      </c>
      <c r="G945" s="53">
        <v>9.4056248</v>
      </c>
    </row>
    <row r="946" spans="1:7">
      <c r="A946" s="50" t="s">
        <v>2458</v>
      </c>
      <c r="B946" s="50" t="s">
        <v>39</v>
      </c>
      <c r="C946" s="50" t="s">
        <v>243</v>
      </c>
      <c r="D946" s="51">
        <v>1748</v>
      </c>
      <c r="E946" s="51">
        <v>23206</v>
      </c>
      <c r="F946" s="52">
        <v>2730</v>
      </c>
      <c r="G946" s="53">
        <v>11.764199</v>
      </c>
    </row>
    <row r="947" spans="1:7">
      <c r="A947" s="50" t="s">
        <v>2459</v>
      </c>
      <c r="B947" s="50" t="s">
        <v>39</v>
      </c>
      <c r="C947" s="50" t="s">
        <v>243</v>
      </c>
      <c r="D947" s="51">
        <v>623</v>
      </c>
      <c r="E947" s="51">
        <v>7393</v>
      </c>
      <c r="F947" s="52">
        <v>927.3</v>
      </c>
      <c r="G947" s="53">
        <v>12.542946000000001</v>
      </c>
    </row>
    <row r="948" spans="1:7">
      <c r="A948" s="50" t="s">
        <v>2460</v>
      </c>
      <c r="B948" s="50" t="s">
        <v>39</v>
      </c>
      <c r="C948" s="50" t="s">
        <v>243</v>
      </c>
      <c r="D948" s="51">
        <v>1383</v>
      </c>
      <c r="E948" s="51">
        <v>17981</v>
      </c>
      <c r="F948" s="52">
        <v>1829</v>
      </c>
      <c r="G948" s="53">
        <v>10.171848000000001</v>
      </c>
    </row>
    <row r="949" spans="1:7">
      <c r="A949" s="50" t="s">
        <v>2461</v>
      </c>
      <c r="B949" s="50" t="s">
        <v>39</v>
      </c>
      <c r="C949" s="50" t="s">
        <v>243</v>
      </c>
      <c r="D949" s="51">
        <v>606</v>
      </c>
      <c r="E949" s="51">
        <v>15280</v>
      </c>
      <c r="F949" s="52">
        <v>1606</v>
      </c>
      <c r="G949" s="53">
        <v>10.510471000000001</v>
      </c>
    </row>
    <row r="950" spans="1:7">
      <c r="A950" s="50" t="s">
        <v>2462</v>
      </c>
      <c r="B950" s="50" t="s">
        <v>39</v>
      </c>
      <c r="C950" s="50" t="s">
        <v>243</v>
      </c>
      <c r="D950" s="51">
        <v>991</v>
      </c>
      <c r="E950" s="51">
        <v>11091</v>
      </c>
      <c r="F950" s="52">
        <v>1576.4</v>
      </c>
      <c r="G950" s="53">
        <v>14.213326</v>
      </c>
    </row>
    <row r="951" spans="1:7">
      <c r="A951" s="50" t="s">
        <v>2463</v>
      </c>
      <c r="B951" s="50" t="s">
        <v>39</v>
      </c>
      <c r="C951" s="50" t="s">
        <v>243</v>
      </c>
      <c r="D951" s="51">
        <v>1884</v>
      </c>
      <c r="E951" s="51">
        <v>34937</v>
      </c>
      <c r="F951" s="52">
        <v>4003</v>
      </c>
      <c r="G951" s="53">
        <v>11.457767</v>
      </c>
    </row>
    <row r="952" spans="1:7">
      <c r="A952" s="50" t="s">
        <v>2464</v>
      </c>
      <c r="B952" s="50" t="s">
        <v>39</v>
      </c>
      <c r="C952" s="50" t="s">
        <v>243</v>
      </c>
      <c r="D952" s="51">
        <v>2989</v>
      </c>
      <c r="E952" s="51">
        <v>66819</v>
      </c>
      <c r="F952" s="52">
        <v>7636.3</v>
      </c>
      <c r="G952" s="53">
        <v>11.428336</v>
      </c>
    </row>
    <row r="953" spans="1:7">
      <c r="A953" s="50" t="s">
        <v>2465</v>
      </c>
      <c r="B953" s="50" t="s">
        <v>39</v>
      </c>
      <c r="C953" s="50" t="s">
        <v>243</v>
      </c>
      <c r="D953" s="51">
        <v>780</v>
      </c>
      <c r="E953" s="51">
        <v>10602</v>
      </c>
      <c r="F953" s="52">
        <v>1181</v>
      </c>
      <c r="G953" s="53">
        <v>11.139408</v>
      </c>
    </row>
    <row r="954" spans="1:7">
      <c r="A954" s="50" t="s">
        <v>2466</v>
      </c>
      <c r="B954" s="50" t="s">
        <v>39</v>
      </c>
      <c r="C954" s="50" t="s">
        <v>243</v>
      </c>
      <c r="D954" s="51">
        <v>1000</v>
      </c>
      <c r="E954" s="51">
        <v>18692</v>
      </c>
      <c r="F954" s="52">
        <v>1635.7</v>
      </c>
      <c r="G954" s="53">
        <v>8.7508025000000007</v>
      </c>
    </row>
    <row r="955" spans="1:7">
      <c r="A955" s="50" t="s">
        <v>2467</v>
      </c>
      <c r="B955" s="50" t="s">
        <v>39</v>
      </c>
      <c r="C955" s="50" t="s">
        <v>243</v>
      </c>
      <c r="D955" s="51">
        <v>590</v>
      </c>
      <c r="E955" s="51">
        <v>13957</v>
      </c>
      <c r="F955" s="52">
        <v>1470</v>
      </c>
      <c r="G955" s="53">
        <v>10.532349</v>
      </c>
    </row>
    <row r="956" spans="1:7">
      <c r="A956" s="50" t="s">
        <v>2468</v>
      </c>
      <c r="B956" s="50" t="s">
        <v>39</v>
      </c>
      <c r="C956" s="50" t="s">
        <v>243</v>
      </c>
      <c r="D956" s="51">
        <v>157</v>
      </c>
      <c r="E956" s="51">
        <v>1754</v>
      </c>
      <c r="F956" s="52">
        <v>133.69999999999999</v>
      </c>
      <c r="G956" s="53">
        <v>7.6225769999999997</v>
      </c>
    </row>
    <row r="957" spans="1:7">
      <c r="A957" s="50" t="s">
        <v>2469</v>
      </c>
      <c r="B957" s="50" t="s">
        <v>39</v>
      </c>
      <c r="C957" s="50" t="s">
        <v>243</v>
      </c>
      <c r="D957" s="51">
        <v>1230</v>
      </c>
      <c r="E957" s="51">
        <v>50080</v>
      </c>
      <c r="F957" s="52">
        <v>4713.8999999999996</v>
      </c>
      <c r="G957" s="53">
        <v>9.4127396000000001</v>
      </c>
    </row>
    <row r="958" spans="1:7">
      <c r="A958" s="50" t="s">
        <v>2470</v>
      </c>
      <c r="B958" s="50" t="s">
        <v>39</v>
      </c>
      <c r="C958" s="50" t="s">
        <v>243</v>
      </c>
      <c r="D958" s="51">
        <v>1360</v>
      </c>
      <c r="E958" s="51">
        <v>35079</v>
      </c>
      <c r="F958" s="52">
        <v>3735</v>
      </c>
      <c r="G958" s="53">
        <v>10.647396000000001</v>
      </c>
    </row>
    <row r="959" spans="1:7">
      <c r="A959" s="50" t="s">
        <v>2471</v>
      </c>
      <c r="B959" s="50" t="s">
        <v>39</v>
      </c>
      <c r="C959" s="50" t="s">
        <v>243</v>
      </c>
      <c r="D959" s="51">
        <v>844</v>
      </c>
      <c r="E959" s="51">
        <v>17818</v>
      </c>
      <c r="F959" s="52">
        <v>2062</v>
      </c>
      <c r="G959" s="53">
        <v>11.572566999999999</v>
      </c>
    </row>
    <row r="960" spans="1:7">
      <c r="A960" s="50" t="s">
        <v>2472</v>
      </c>
      <c r="B960" s="50" t="s">
        <v>39</v>
      </c>
      <c r="C960" s="50" t="s">
        <v>243</v>
      </c>
      <c r="D960" s="51">
        <v>2036</v>
      </c>
      <c r="E960" s="51">
        <v>56209</v>
      </c>
      <c r="F960" s="52">
        <v>6802</v>
      </c>
      <c r="G960" s="53">
        <v>12.101265</v>
      </c>
    </row>
    <row r="961" spans="1:7">
      <c r="A961" s="50" t="s">
        <v>799</v>
      </c>
      <c r="B961" s="50" t="s">
        <v>39</v>
      </c>
      <c r="C961" s="50" t="s">
        <v>241</v>
      </c>
      <c r="D961" s="51">
        <v>19114</v>
      </c>
      <c r="E961" s="51">
        <v>320798</v>
      </c>
      <c r="F961" s="52">
        <v>44264.3</v>
      </c>
      <c r="G961" s="53">
        <v>13.798185</v>
      </c>
    </row>
    <row r="962" spans="1:7">
      <c r="A962" s="50" t="s">
        <v>2473</v>
      </c>
      <c r="B962" s="50" t="s">
        <v>39</v>
      </c>
      <c r="C962" s="50" t="s">
        <v>241</v>
      </c>
      <c r="D962" s="51">
        <v>4836</v>
      </c>
      <c r="E962" s="51">
        <v>100865</v>
      </c>
      <c r="F962" s="52">
        <v>13292.9</v>
      </c>
      <c r="G962" s="53">
        <v>13.178902000000001</v>
      </c>
    </row>
    <row r="963" spans="1:7">
      <c r="A963" s="50" t="s">
        <v>800</v>
      </c>
      <c r="B963" s="50" t="s">
        <v>39</v>
      </c>
      <c r="C963" s="50" t="s">
        <v>241</v>
      </c>
      <c r="D963" s="51">
        <v>16981</v>
      </c>
      <c r="E963" s="51">
        <v>687171</v>
      </c>
      <c r="F963" s="52">
        <v>69937</v>
      </c>
      <c r="G963" s="53">
        <v>10.177524999999999</v>
      </c>
    </row>
    <row r="964" spans="1:7">
      <c r="A964" s="50" t="s">
        <v>801</v>
      </c>
      <c r="B964" s="50" t="s">
        <v>39</v>
      </c>
      <c r="C964" s="50" t="s">
        <v>241</v>
      </c>
      <c r="D964" s="51">
        <v>11935</v>
      </c>
      <c r="E964" s="51">
        <v>237084</v>
      </c>
      <c r="F964" s="52">
        <v>28899</v>
      </c>
      <c r="G964" s="53">
        <v>12.189351</v>
      </c>
    </row>
    <row r="965" spans="1:7">
      <c r="A965" s="50" t="s">
        <v>802</v>
      </c>
      <c r="B965" s="50" t="s">
        <v>44</v>
      </c>
      <c r="C965" s="50" t="s">
        <v>241</v>
      </c>
      <c r="D965" s="51">
        <v>952</v>
      </c>
      <c r="E965" s="51">
        <v>25722</v>
      </c>
      <c r="F965" s="52">
        <v>2466</v>
      </c>
      <c r="G965" s="53">
        <v>9.5871238999999999</v>
      </c>
    </row>
    <row r="966" spans="1:7">
      <c r="A966" s="50" t="s">
        <v>803</v>
      </c>
      <c r="B966" s="50" t="s">
        <v>44</v>
      </c>
      <c r="C966" s="50" t="s">
        <v>241</v>
      </c>
      <c r="D966" s="51">
        <v>5193</v>
      </c>
      <c r="E966" s="51">
        <v>111234</v>
      </c>
      <c r="F966" s="52">
        <v>14164.6</v>
      </c>
      <c r="G966" s="53">
        <v>12.734056000000001</v>
      </c>
    </row>
    <row r="967" spans="1:7">
      <c r="A967" s="50" t="s">
        <v>804</v>
      </c>
      <c r="B967" s="50" t="s">
        <v>44</v>
      </c>
      <c r="C967" s="50" t="s">
        <v>241</v>
      </c>
      <c r="D967" s="51">
        <v>7249</v>
      </c>
      <c r="E967" s="51">
        <v>106308</v>
      </c>
      <c r="F967" s="52">
        <v>16993.5</v>
      </c>
      <c r="G967" s="53">
        <v>15.985156</v>
      </c>
    </row>
    <row r="968" spans="1:7">
      <c r="A968" s="50" t="s">
        <v>805</v>
      </c>
      <c r="B968" s="50" t="s">
        <v>44</v>
      </c>
      <c r="C968" s="50" t="s">
        <v>241</v>
      </c>
      <c r="D968" s="51">
        <v>3264</v>
      </c>
      <c r="E968" s="51">
        <v>48967</v>
      </c>
      <c r="F968" s="52">
        <v>6635.4</v>
      </c>
      <c r="G968" s="53">
        <v>13.550758999999999</v>
      </c>
    </row>
    <row r="969" spans="1:7">
      <c r="A969" s="50" t="s">
        <v>806</v>
      </c>
      <c r="B969" s="50" t="s">
        <v>44</v>
      </c>
      <c r="C969" s="50" t="s">
        <v>241</v>
      </c>
      <c r="D969" s="51">
        <v>7575</v>
      </c>
      <c r="E969" s="51">
        <v>133183</v>
      </c>
      <c r="F969" s="52">
        <v>18239.2</v>
      </c>
      <c r="G969" s="53">
        <v>13.694841</v>
      </c>
    </row>
    <row r="970" spans="1:7">
      <c r="A970" s="50" t="s">
        <v>807</v>
      </c>
      <c r="B970" s="50" t="s">
        <v>44</v>
      </c>
      <c r="C970" s="50" t="s">
        <v>241</v>
      </c>
      <c r="D970" s="51">
        <v>5895</v>
      </c>
      <c r="E970" s="51">
        <v>213058</v>
      </c>
      <c r="F970" s="52">
        <v>23916.6</v>
      </c>
      <c r="G970" s="53">
        <v>11.225394</v>
      </c>
    </row>
    <row r="971" spans="1:7">
      <c r="A971" s="50" t="s">
        <v>808</v>
      </c>
      <c r="B971" s="50" t="s">
        <v>44</v>
      </c>
      <c r="C971" s="50" t="s">
        <v>241</v>
      </c>
      <c r="D971" s="51">
        <v>5301</v>
      </c>
      <c r="E971" s="51">
        <v>59756</v>
      </c>
      <c r="F971" s="52">
        <v>9344.6</v>
      </c>
      <c r="G971" s="53">
        <v>15.637928</v>
      </c>
    </row>
    <row r="972" spans="1:7">
      <c r="A972" s="50" t="s">
        <v>2474</v>
      </c>
      <c r="B972" s="50" t="s">
        <v>44</v>
      </c>
      <c r="C972" s="50" t="s">
        <v>243</v>
      </c>
      <c r="D972" s="51">
        <v>472</v>
      </c>
      <c r="E972" s="51">
        <v>12711</v>
      </c>
      <c r="F972" s="52">
        <v>1532</v>
      </c>
      <c r="G972" s="53">
        <v>12.052553</v>
      </c>
    </row>
    <row r="973" spans="1:7">
      <c r="A973" s="50" t="s">
        <v>2475</v>
      </c>
      <c r="B973" s="50" t="s">
        <v>44</v>
      </c>
      <c r="C973" s="50" t="s">
        <v>243</v>
      </c>
      <c r="D973" s="51">
        <v>551</v>
      </c>
      <c r="E973" s="51">
        <v>7514</v>
      </c>
      <c r="F973" s="52">
        <v>899</v>
      </c>
      <c r="G973" s="53">
        <v>11.964333</v>
      </c>
    </row>
    <row r="974" spans="1:7">
      <c r="A974" s="50" t="s">
        <v>2476</v>
      </c>
      <c r="B974" s="50" t="s">
        <v>44</v>
      </c>
      <c r="C974" s="50" t="s">
        <v>243</v>
      </c>
      <c r="D974" s="51">
        <v>1899</v>
      </c>
      <c r="E974" s="51">
        <v>32487</v>
      </c>
      <c r="F974" s="52">
        <v>3971</v>
      </c>
      <c r="G974" s="53">
        <v>12.223350999999999</v>
      </c>
    </row>
    <row r="975" spans="1:7">
      <c r="A975" s="50" t="s">
        <v>2477</v>
      </c>
      <c r="B975" s="50" t="s">
        <v>44</v>
      </c>
      <c r="C975" s="50" t="s">
        <v>243</v>
      </c>
      <c r="D975" s="51">
        <v>820</v>
      </c>
      <c r="E975" s="51">
        <v>11073</v>
      </c>
      <c r="F975" s="52">
        <v>1504</v>
      </c>
      <c r="G975" s="53">
        <v>13.582587999999999</v>
      </c>
    </row>
    <row r="976" spans="1:7">
      <c r="A976" s="50" t="s">
        <v>2478</v>
      </c>
      <c r="B976" s="50" t="s">
        <v>44</v>
      </c>
      <c r="C976" s="50" t="s">
        <v>243</v>
      </c>
      <c r="D976" s="51">
        <v>703</v>
      </c>
      <c r="E976" s="51">
        <v>13059</v>
      </c>
      <c r="F976" s="52">
        <v>1123</v>
      </c>
      <c r="G976" s="53">
        <v>8.5994332999999994</v>
      </c>
    </row>
    <row r="977" spans="1:7">
      <c r="A977" s="50" t="s">
        <v>2479</v>
      </c>
      <c r="B977" s="50" t="s">
        <v>44</v>
      </c>
      <c r="C977" s="50" t="s">
        <v>243</v>
      </c>
      <c r="D977" s="51">
        <v>489</v>
      </c>
      <c r="E977" s="51">
        <v>5392</v>
      </c>
      <c r="F977" s="52">
        <v>572.1</v>
      </c>
      <c r="G977" s="53">
        <v>10.610163</v>
      </c>
    </row>
    <row r="978" spans="1:7">
      <c r="A978" s="50" t="s">
        <v>809</v>
      </c>
      <c r="B978" s="50" t="s">
        <v>44</v>
      </c>
      <c r="C978" s="50" t="s">
        <v>243</v>
      </c>
      <c r="D978" s="51">
        <v>4327</v>
      </c>
      <c r="E978" s="51">
        <v>68259</v>
      </c>
      <c r="F978" s="52">
        <v>8778.9</v>
      </c>
      <c r="G978" s="53">
        <v>12.861160999999999</v>
      </c>
    </row>
    <row r="979" spans="1:7">
      <c r="A979" s="50" t="s">
        <v>2480</v>
      </c>
      <c r="B979" s="50" t="s">
        <v>44</v>
      </c>
      <c r="C979" s="50" t="s">
        <v>243</v>
      </c>
      <c r="D979" s="51">
        <v>230</v>
      </c>
      <c r="E979" s="51">
        <v>2904</v>
      </c>
      <c r="F979" s="52">
        <v>334</v>
      </c>
      <c r="G979" s="53">
        <v>11.501377</v>
      </c>
    </row>
    <row r="980" spans="1:7">
      <c r="A980" s="50" t="s">
        <v>810</v>
      </c>
      <c r="B980" s="50" t="s">
        <v>44</v>
      </c>
      <c r="C980" s="50" t="s">
        <v>243</v>
      </c>
      <c r="D980" s="51">
        <v>2002</v>
      </c>
      <c r="E980" s="51">
        <v>32857</v>
      </c>
      <c r="F980" s="52">
        <v>4595</v>
      </c>
      <c r="G980" s="53">
        <v>13.984843</v>
      </c>
    </row>
    <row r="981" spans="1:7">
      <c r="A981" s="50" t="s">
        <v>2481</v>
      </c>
      <c r="B981" s="50" t="s">
        <v>44</v>
      </c>
      <c r="C981" s="50" t="s">
        <v>243</v>
      </c>
      <c r="D981" s="51">
        <v>1400</v>
      </c>
      <c r="E981" s="51">
        <v>20630</v>
      </c>
      <c r="F981" s="52">
        <v>2762</v>
      </c>
      <c r="G981" s="53">
        <v>13.38827</v>
      </c>
    </row>
    <row r="982" spans="1:7">
      <c r="A982" s="50" t="s">
        <v>811</v>
      </c>
      <c r="B982" s="50" t="s">
        <v>44</v>
      </c>
      <c r="C982" s="50" t="s">
        <v>243</v>
      </c>
      <c r="D982" s="51">
        <v>2303</v>
      </c>
      <c r="E982" s="51">
        <v>42777</v>
      </c>
      <c r="F982" s="52">
        <v>4649</v>
      </c>
      <c r="G982" s="53">
        <v>10.867990000000001</v>
      </c>
    </row>
    <row r="983" spans="1:7">
      <c r="A983" s="50" t="s">
        <v>2482</v>
      </c>
      <c r="B983" s="50" t="s">
        <v>44</v>
      </c>
      <c r="C983" s="50" t="s">
        <v>243</v>
      </c>
      <c r="D983" s="51">
        <v>145</v>
      </c>
      <c r="E983" s="51">
        <v>1576</v>
      </c>
      <c r="F983" s="52">
        <v>199.2</v>
      </c>
      <c r="G983" s="53">
        <v>12.639594000000001</v>
      </c>
    </row>
    <row r="984" spans="1:7">
      <c r="A984" s="50" t="s">
        <v>2483</v>
      </c>
      <c r="B984" s="50" t="s">
        <v>44</v>
      </c>
      <c r="C984" s="50" t="s">
        <v>243</v>
      </c>
      <c r="D984" s="51">
        <v>136</v>
      </c>
      <c r="E984" s="51">
        <v>1463</v>
      </c>
      <c r="F984" s="52">
        <v>218.8</v>
      </c>
      <c r="G984" s="53">
        <v>14.955571000000001</v>
      </c>
    </row>
    <row r="985" spans="1:7">
      <c r="A985" s="50" t="s">
        <v>2484</v>
      </c>
      <c r="B985" s="50" t="s">
        <v>44</v>
      </c>
      <c r="C985" s="50" t="s">
        <v>243</v>
      </c>
      <c r="D985" s="51">
        <v>665</v>
      </c>
      <c r="E985" s="51">
        <v>7704</v>
      </c>
      <c r="F985" s="52">
        <v>748.7</v>
      </c>
      <c r="G985" s="53">
        <v>9.7183281000000008</v>
      </c>
    </row>
    <row r="986" spans="1:7">
      <c r="A986" s="50" t="s">
        <v>812</v>
      </c>
      <c r="B986" s="50" t="s">
        <v>44</v>
      </c>
      <c r="C986" s="50" t="s">
        <v>243</v>
      </c>
      <c r="D986" s="51">
        <v>1686</v>
      </c>
      <c r="E986" s="51">
        <v>30690</v>
      </c>
      <c r="F986" s="52">
        <v>3713</v>
      </c>
      <c r="G986" s="53">
        <v>12.098402999999999</v>
      </c>
    </row>
    <row r="987" spans="1:7">
      <c r="A987" s="50" t="s">
        <v>2485</v>
      </c>
      <c r="B987" s="50" t="s">
        <v>44</v>
      </c>
      <c r="C987" s="50" t="s">
        <v>243</v>
      </c>
      <c r="D987" s="51">
        <v>396</v>
      </c>
      <c r="E987" s="51">
        <v>4062</v>
      </c>
      <c r="F987" s="52">
        <v>480</v>
      </c>
      <c r="G987" s="53">
        <v>11.816839</v>
      </c>
    </row>
    <row r="988" spans="1:7">
      <c r="A988" s="50" t="s">
        <v>2486</v>
      </c>
      <c r="B988" s="50" t="s">
        <v>44</v>
      </c>
      <c r="C988" s="50" t="s">
        <v>243</v>
      </c>
      <c r="D988" s="51">
        <v>300</v>
      </c>
      <c r="E988" s="51">
        <v>3212</v>
      </c>
      <c r="F988" s="52">
        <v>410.3</v>
      </c>
      <c r="G988" s="53">
        <v>12.773973</v>
      </c>
    </row>
    <row r="989" spans="1:7">
      <c r="A989" s="50" t="s">
        <v>813</v>
      </c>
      <c r="B989" s="50" t="s">
        <v>44</v>
      </c>
      <c r="C989" s="50" t="s">
        <v>243</v>
      </c>
      <c r="D989" s="51">
        <v>5597</v>
      </c>
      <c r="E989" s="51">
        <v>273865</v>
      </c>
      <c r="F989" s="52">
        <v>19952.900000000001</v>
      </c>
      <c r="G989" s="53">
        <v>7.2856699000000003</v>
      </c>
    </row>
    <row r="990" spans="1:7">
      <c r="A990" s="50" t="s">
        <v>2487</v>
      </c>
      <c r="B990" s="50" t="s">
        <v>44</v>
      </c>
      <c r="C990" s="50" t="s">
        <v>243</v>
      </c>
      <c r="D990" s="51">
        <v>792</v>
      </c>
      <c r="E990" s="51">
        <v>11293</v>
      </c>
      <c r="F990" s="52">
        <v>1193</v>
      </c>
      <c r="G990" s="53">
        <v>10.564066</v>
      </c>
    </row>
    <row r="991" spans="1:7">
      <c r="A991" s="50" t="s">
        <v>2488</v>
      </c>
      <c r="B991" s="50" t="s">
        <v>44</v>
      </c>
      <c r="C991" s="50" t="s">
        <v>243</v>
      </c>
      <c r="D991" s="51">
        <v>653</v>
      </c>
      <c r="E991" s="51">
        <v>8228</v>
      </c>
      <c r="F991" s="52">
        <v>1436.3</v>
      </c>
      <c r="G991" s="53">
        <v>17.456247000000001</v>
      </c>
    </row>
    <row r="992" spans="1:7">
      <c r="A992" s="50" t="s">
        <v>2489</v>
      </c>
      <c r="B992" s="50" t="s">
        <v>44</v>
      </c>
      <c r="C992" s="50" t="s">
        <v>243</v>
      </c>
      <c r="D992" s="51">
        <v>1106</v>
      </c>
      <c r="E992" s="51">
        <v>15599</v>
      </c>
      <c r="F992" s="52">
        <v>1681</v>
      </c>
      <c r="G992" s="53">
        <v>10.776332</v>
      </c>
    </row>
    <row r="993" spans="1:7">
      <c r="A993" s="50" t="s">
        <v>814</v>
      </c>
      <c r="B993" s="50" t="s">
        <v>44</v>
      </c>
      <c r="C993" s="50" t="s">
        <v>243</v>
      </c>
      <c r="D993" s="51">
        <v>2706</v>
      </c>
      <c r="E993" s="51">
        <v>45500</v>
      </c>
      <c r="F993" s="52">
        <v>5338</v>
      </c>
      <c r="G993" s="53">
        <v>11.731868</v>
      </c>
    </row>
    <row r="994" spans="1:7">
      <c r="A994" s="50" t="s">
        <v>815</v>
      </c>
      <c r="B994" s="50" t="s">
        <v>44</v>
      </c>
      <c r="C994" s="50" t="s">
        <v>243</v>
      </c>
      <c r="D994" s="51">
        <v>5989</v>
      </c>
      <c r="E994" s="51">
        <v>802368</v>
      </c>
      <c r="F994" s="52">
        <v>50182.2</v>
      </c>
      <c r="G994" s="53">
        <v>6.2542624</v>
      </c>
    </row>
    <row r="995" spans="1:7">
      <c r="A995" s="50" t="s">
        <v>816</v>
      </c>
      <c r="B995" s="50" t="s">
        <v>44</v>
      </c>
      <c r="C995" s="50" t="s">
        <v>243</v>
      </c>
      <c r="D995" s="51">
        <v>3060</v>
      </c>
      <c r="E995" s="51">
        <v>59768</v>
      </c>
      <c r="F995" s="52">
        <v>5971.2</v>
      </c>
      <c r="G995" s="53">
        <v>9.9906304000000006</v>
      </c>
    </row>
    <row r="996" spans="1:7">
      <c r="A996" s="50" t="s">
        <v>2490</v>
      </c>
      <c r="B996" s="50" t="s">
        <v>44</v>
      </c>
      <c r="C996" s="50" t="s">
        <v>243</v>
      </c>
      <c r="D996" s="51">
        <v>868</v>
      </c>
      <c r="E996" s="51">
        <v>7222</v>
      </c>
      <c r="F996" s="52">
        <v>1347.7</v>
      </c>
      <c r="G996" s="53">
        <v>18.661035999999999</v>
      </c>
    </row>
    <row r="997" spans="1:7">
      <c r="A997" s="50" t="s">
        <v>2491</v>
      </c>
      <c r="B997" s="50" t="s">
        <v>44</v>
      </c>
      <c r="C997" s="50" t="s">
        <v>243</v>
      </c>
      <c r="D997" s="51">
        <v>1257</v>
      </c>
      <c r="E997" s="51">
        <v>14478</v>
      </c>
      <c r="F997" s="52">
        <v>2150.6</v>
      </c>
      <c r="G997" s="53">
        <v>14.854262</v>
      </c>
    </row>
    <row r="998" spans="1:7">
      <c r="A998" s="50" t="s">
        <v>2492</v>
      </c>
      <c r="B998" s="50" t="s">
        <v>44</v>
      </c>
      <c r="C998" s="50" t="s">
        <v>243</v>
      </c>
      <c r="D998" s="51">
        <v>45</v>
      </c>
      <c r="E998" s="51">
        <v>343</v>
      </c>
      <c r="F998" s="52">
        <v>52</v>
      </c>
      <c r="G998" s="53">
        <v>15.160349999999999</v>
      </c>
    </row>
    <row r="999" spans="1:7">
      <c r="A999" s="50" t="s">
        <v>2493</v>
      </c>
      <c r="B999" s="50" t="s">
        <v>44</v>
      </c>
      <c r="C999" s="50" t="s">
        <v>243</v>
      </c>
      <c r="D999" s="51">
        <v>560</v>
      </c>
      <c r="E999" s="51">
        <v>6767</v>
      </c>
      <c r="F999" s="52">
        <v>895.3</v>
      </c>
      <c r="G999" s="53">
        <v>13.230383</v>
      </c>
    </row>
    <row r="1000" spans="1:7">
      <c r="A1000" s="50" t="s">
        <v>2494</v>
      </c>
      <c r="B1000" s="50" t="s">
        <v>44</v>
      </c>
      <c r="C1000" s="50" t="s">
        <v>243</v>
      </c>
      <c r="D1000" s="51">
        <v>346</v>
      </c>
      <c r="E1000" s="51">
        <v>5500</v>
      </c>
      <c r="F1000" s="52">
        <v>575</v>
      </c>
      <c r="G1000" s="53">
        <v>10.454545</v>
      </c>
    </row>
    <row r="1001" spans="1:7">
      <c r="A1001" s="50" t="s">
        <v>2495</v>
      </c>
      <c r="B1001" s="50" t="s">
        <v>44</v>
      </c>
      <c r="C1001" s="50" t="s">
        <v>243</v>
      </c>
      <c r="D1001" s="51">
        <v>581</v>
      </c>
      <c r="E1001" s="51">
        <v>9461</v>
      </c>
      <c r="F1001" s="52">
        <v>1472</v>
      </c>
      <c r="G1001" s="53">
        <v>15.558609000000001</v>
      </c>
    </row>
    <row r="1002" spans="1:7">
      <c r="A1002" s="50" t="s">
        <v>817</v>
      </c>
      <c r="B1002" s="50" t="s">
        <v>44</v>
      </c>
      <c r="C1002" s="50" t="s">
        <v>243</v>
      </c>
      <c r="D1002" s="51">
        <v>2567</v>
      </c>
      <c r="E1002" s="51">
        <v>40194</v>
      </c>
      <c r="F1002" s="52">
        <v>4787.1000000000004</v>
      </c>
      <c r="G1002" s="53">
        <v>11.909986999999999</v>
      </c>
    </row>
    <row r="1003" spans="1:7">
      <c r="A1003" s="50" t="s">
        <v>2496</v>
      </c>
      <c r="B1003" s="50" t="s">
        <v>44</v>
      </c>
      <c r="C1003" s="50" t="s">
        <v>243</v>
      </c>
      <c r="D1003" s="51">
        <v>1511</v>
      </c>
      <c r="E1003" s="51">
        <v>28067</v>
      </c>
      <c r="F1003" s="52">
        <v>2801</v>
      </c>
      <c r="G1003" s="53">
        <v>9.9796914999999995</v>
      </c>
    </row>
    <row r="1004" spans="1:7">
      <c r="A1004" s="50" t="s">
        <v>2497</v>
      </c>
      <c r="B1004" s="50" t="s">
        <v>44</v>
      </c>
      <c r="C1004" s="50" t="s">
        <v>243</v>
      </c>
      <c r="D1004" s="51">
        <v>465</v>
      </c>
      <c r="E1004" s="51">
        <v>5378</v>
      </c>
      <c r="F1004" s="52">
        <v>537</v>
      </c>
      <c r="G1004" s="53">
        <v>9.9851246000000007</v>
      </c>
    </row>
    <row r="1005" spans="1:7">
      <c r="A1005" s="50" t="s">
        <v>818</v>
      </c>
      <c r="B1005" s="50" t="s">
        <v>44</v>
      </c>
      <c r="C1005" s="50" t="s">
        <v>243</v>
      </c>
      <c r="D1005" s="51">
        <v>11652</v>
      </c>
      <c r="E1005" s="51">
        <v>302755</v>
      </c>
      <c r="F1005" s="52">
        <v>29500</v>
      </c>
      <c r="G1005" s="53">
        <v>9.7438523000000004</v>
      </c>
    </row>
    <row r="1006" spans="1:7">
      <c r="A1006" s="50" t="s">
        <v>819</v>
      </c>
      <c r="B1006" s="50" t="s">
        <v>44</v>
      </c>
      <c r="C1006" s="50" t="s">
        <v>243</v>
      </c>
      <c r="D1006" s="51">
        <v>9070</v>
      </c>
      <c r="E1006" s="51">
        <v>155609</v>
      </c>
      <c r="F1006" s="52">
        <v>13923</v>
      </c>
      <c r="G1006" s="53">
        <v>8.9474259000000007</v>
      </c>
    </row>
    <row r="1007" spans="1:7">
      <c r="A1007" s="50" t="s">
        <v>820</v>
      </c>
      <c r="B1007" s="50" t="s">
        <v>44</v>
      </c>
      <c r="C1007" s="50" t="s">
        <v>243</v>
      </c>
      <c r="D1007" s="51">
        <v>1921</v>
      </c>
      <c r="E1007" s="51">
        <v>26570</v>
      </c>
      <c r="F1007" s="52">
        <v>2851</v>
      </c>
      <c r="G1007" s="53">
        <v>10.730147000000001</v>
      </c>
    </row>
    <row r="1008" spans="1:7">
      <c r="A1008" s="50" t="s">
        <v>821</v>
      </c>
      <c r="B1008" s="50" t="s">
        <v>44</v>
      </c>
      <c r="C1008" s="50" t="s">
        <v>243</v>
      </c>
      <c r="D1008" s="51">
        <v>1577</v>
      </c>
      <c r="E1008" s="51">
        <v>29816</v>
      </c>
      <c r="F1008" s="52">
        <v>3595</v>
      </c>
      <c r="G1008" s="53">
        <v>12.057285</v>
      </c>
    </row>
    <row r="1009" spans="1:7">
      <c r="A1009" s="50" t="s">
        <v>2498</v>
      </c>
      <c r="B1009" s="50" t="s">
        <v>44</v>
      </c>
      <c r="C1009" s="50" t="s">
        <v>243</v>
      </c>
      <c r="D1009" s="51">
        <v>378</v>
      </c>
      <c r="E1009" s="51">
        <v>3299</v>
      </c>
      <c r="F1009" s="52">
        <v>409</v>
      </c>
      <c r="G1009" s="53">
        <v>12.397696</v>
      </c>
    </row>
    <row r="1010" spans="1:7">
      <c r="A1010" s="50" t="s">
        <v>2499</v>
      </c>
      <c r="B1010" s="50" t="s">
        <v>44</v>
      </c>
      <c r="C1010" s="50" t="s">
        <v>243</v>
      </c>
      <c r="D1010" s="51">
        <v>363</v>
      </c>
      <c r="E1010" s="51">
        <v>3923</v>
      </c>
      <c r="F1010" s="52">
        <v>459.3</v>
      </c>
      <c r="G1010" s="53">
        <v>11.707877</v>
      </c>
    </row>
    <row r="1011" spans="1:7">
      <c r="A1011" s="50" t="s">
        <v>822</v>
      </c>
      <c r="B1011" s="50" t="s">
        <v>44</v>
      </c>
      <c r="C1011" s="50" t="s">
        <v>243</v>
      </c>
      <c r="D1011" s="51">
        <v>2660</v>
      </c>
      <c r="E1011" s="51">
        <v>46772</v>
      </c>
      <c r="F1011" s="52">
        <v>6167</v>
      </c>
      <c r="G1011" s="53">
        <v>13.185238999999999</v>
      </c>
    </row>
    <row r="1012" spans="1:7">
      <c r="A1012" s="50" t="s">
        <v>2500</v>
      </c>
      <c r="B1012" s="50" t="s">
        <v>44</v>
      </c>
      <c r="C1012" s="50" t="s">
        <v>243</v>
      </c>
      <c r="D1012" s="51">
        <v>660</v>
      </c>
      <c r="E1012" s="51">
        <v>13039</v>
      </c>
      <c r="F1012" s="52">
        <v>1445</v>
      </c>
      <c r="G1012" s="53">
        <v>11.082138</v>
      </c>
    </row>
    <row r="1013" spans="1:7">
      <c r="A1013" s="50" t="s">
        <v>2501</v>
      </c>
      <c r="B1013" s="50" t="s">
        <v>44</v>
      </c>
      <c r="C1013" s="50" t="s">
        <v>243</v>
      </c>
      <c r="D1013" s="51">
        <v>660</v>
      </c>
      <c r="E1013" s="51">
        <v>9949</v>
      </c>
      <c r="F1013" s="52">
        <v>1488</v>
      </c>
      <c r="G1013" s="53">
        <v>14.956277</v>
      </c>
    </row>
    <row r="1014" spans="1:7">
      <c r="A1014" s="50" t="s">
        <v>2502</v>
      </c>
      <c r="B1014" s="50" t="s">
        <v>44</v>
      </c>
      <c r="C1014" s="50" t="s">
        <v>243</v>
      </c>
      <c r="D1014" s="51">
        <v>1352</v>
      </c>
      <c r="E1014" s="51">
        <v>17389</v>
      </c>
      <c r="F1014" s="52">
        <v>2778</v>
      </c>
      <c r="G1014" s="53">
        <v>15.975617</v>
      </c>
    </row>
    <row r="1015" spans="1:7">
      <c r="A1015" s="50" t="s">
        <v>2503</v>
      </c>
      <c r="B1015" s="50" t="s">
        <v>44</v>
      </c>
      <c r="C1015" s="50" t="s">
        <v>243</v>
      </c>
      <c r="D1015" s="51">
        <v>160</v>
      </c>
      <c r="E1015" s="51">
        <v>1426</v>
      </c>
      <c r="F1015" s="52">
        <v>189</v>
      </c>
      <c r="G1015" s="53">
        <v>13.253857</v>
      </c>
    </row>
    <row r="1016" spans="1:7">
      <c r="A1016" s="50" t="s">
        <v>2504</v>
      </c>
      <c r="B1016" s="50" t="s">
        <v>44</v>
      </c>
      <c r="C1016" s="50" t="s">
        <v>243</v>
      </c>
      <c r="D1016" s="51">
        <v>1107</v>
      </c>
      <c r="E1016" s="51">
        <v>13391</v>
      </c>
      <c r="F1016" s="52">
        <v>1948</v>
      </c>
      <c r="G1016" s="53">
        <v>14.547084</v>
      </c>
    </row>
    <row r="1017" spans="1:7">
      <c r="A1017" s="50" t="s">
        <v>2505</v>
      </c>
      <c r="B1017" s="50" t="s">
        <v>44</v>
      </c>
      <c r="C1017" s="50" t="s">
        <v>243</v>
      </c>
      <c r="D1017" s="51">
        <v>1476</v>
      </c>
      <c r="E1017" s="51">
        <v>23021</v>
      </c>
      <c r="F1017" s="52">
        <v>2913</v>
      </c>
      <c r="G1017" s="53">
        <v>12.653663999999999</v>
      </c>
    </row>
    <row r="1018" spans="1:7">
      <c r="A1018" s="50" t="s">
        <v>2506</v>
      </c>
      <c r="B1018" s="50" t="s">
        <v>44</v>
      </c>
      <c r="C1018" s="50" t="s">
        <v>243</v>
      </c>
      <c r="D1018" s="51">
        <v>1639</v>
      </c>
      <c r="E1018" s="51">
        <v>19751</v>
      </c>
      <c r="F1018" s="52">
        <v>2444</v>
      </c>
      <c r="G1018" s="53">
        <v>12.374057000000001</v>
      </c>
    </row>
    <row r="1019" spans="1:7">
      <c r="A1019" s="50" t="s">
        <v>2507</v>
      </c>
      <c r="B1019" s="50" t="s">
        <v>44</v>
      </c>
      <c r="C1019" s="50" t="s">
        <v>243</v>
      </c>
      <c r="D1019" s="51">
        <v>2476</v>
      </c>
      <c r="E1019" s="51">
        <v>46948</v>
      </c>
      <c r="F1019" s="52">
        <v>3508</v>
      </c>
      <c r="G1019" s="53">
        <v>7.4720968000000001</v>
      </c>
    </row>
    <row r="1020" spans="1:7">
      <c r="A1020" s="50" t="s">
        <v>2508</v>
      </c>
      <c r="B1020" s="50" t="s">
        <v>44</v>
      </c>
      <c r="C1020" s="50" t="s">
        <v>243</v>
      </c>
      <c r="D1020" s="51">
        <v>289</v>
      </c>
      <c r="E1020" s="51">
        <v>2907</v>
      </c>
      <c r="F1020" s="52">
        <v>370.1</v>
      </c>
      <c r="G1020" s="53">
        <v>12.731337999999999</v>
      </c>
    </row>
    <row r="1021" spans="1:7">
      <c r="A1021" s="50" t="s">
        <v>2509</v>
      </c>
      <c r="B1021" s="50" t="s">
        <v>44</v>
      </c>
      <c r="C1021" s="50" t="s">
        <v>243</v>
      </c>
      <c r="D1021" s="51">
        <v>1220</v>
      </c>
      <c r="E1021" s="51">
        <v>13395</v>
      </c>
      <c r="F1021" s="52">
        <v>1662.1</v>
      </c>
      <c r="G1021" s="53">
        <v>12.408360999999999</v>
      </c>
    </row>
    <row r="1022" spans="1:7">
      <c r="A1022" s="50" t="s">
        <v>823</v>
      </c>
      <c r="B1022" s="50" t="s">
        <v>44</v>
      </c>
      <c r="C1022" s="50" t="s">
        <v>243</v>
      </c>
      <c r="D1022" s="51">
        <v>1998</v>
      </c>
      <c r="E1022" s="51">
        <v>35849</v>
      </c>
      <c r="F1022" s="52">
        <v>4271</v>
      </c>
      <c r="G1022" s="53">
        <v>11.913861000000001</v>
      </c>
    </row>
    <row r="1023" spans="1:7">
      <c r="A1023" s="50" t="s">
        <v>824</v>
      </c>
      <c r="B1023" s="50" t="s">
        <v>44</v>
      </c>
      <c r="C1023" s="50" t="s">
        <v>243</v>
      </c>
      <c r="D1023" s="51">
        <v>3631</v>
      </c>
      <c r="E1023" s="51">
        <v>96670</v>
      </c>
      <c r="F1023" s="52">
        <v>9793</v>
      </c>
      <c r="G1023" s="53">
        <v>10.13034</v>
      </c>
    </row>
    <row r="1024" spans="1:7">
      <c r="A1024" s="50" t="s">
        <v>2510</v>
      </c>
      <c r="B1024" s="50" t="s">
        <v>44</v>
      </c>
      <c r="C1024" s="50" t="s">
        <v>243</v>
      </c>
      <c r="D1024" s="51">
        <v>68</v>
      </c>
      <c r="E1024" s="51">
        <v>551</v>
      </c>
      <c r="F1024" s="52">
        <v>60</v>
      </c>
      <c r="G1024" s="53">
        <v>10.889291999999999</v>
      </c>
    </row>
    <row r="1025" spans="1:7">
      <c r="A1025" s="50" t="s">
        <v>2511</v>
      </c>
      <c r="B1025" s="50" t="s">
        <v>44</v>
      </c>
      <c r="C1025" s="50" t="s">
        <v>243</v>
      </c>
      <c r="D1025" s="51">
        <v>92</v>
      </c>
      <c r="E1025" s="51">
        <v>1659</v>
      </c>
      <c r="F1025" s="52">
        <v>298</v>
      </c>
      <c r="G1025" s="53">
        <v>17.962627999999999</v>
      </c>
    </row>
    <row r="1026" spans="1:7">
      <c r="A1026" s="50" t="s">
        <v>2512</v>
      </c>
      <c r="B1026" s="50" t="s">
        <v>44</v>
      </c>
      <c r="C1026" s="50" t="s">
        <v>243</v>
      </c>
      <c r="D1026" s="51">
        <v>844</v>
      </c>
      <c r="E1026" s="51">
        <v>7979</v>
      </c>
      <c r="F1026" s="52">
        <v>1090.3</v>
      </c>
      <c r="G1026" s="53">
        <v>13.664619999999999</v>
      </c>
    </row>
    <row r="1027" spans="1:7">
      <c r="A1027" s="50" t="s">
        <v>2513</v>
      </c>
      <c r="B1027" s="50" t="s">
        <v>44</v>
      </c>
      <c r="C1027" s="50" t="s">
        <v>243</v>
      </c>
      <c r="D1027" s="51">
        <v>815</v>
      </c>
      <c r="E1027" s="51">
        <v>17613</v>
      </c>
      <c r="F1027" s="52">
        <v>2114</v>
      </c>
      <c r="G1027" s="53">
        <v>12.002497999999999</v>
      </c>
    </row>
    <row r="1028" spans="1:7">
      <c r="A1028" s="50" t="s">
        <v>825</v>
      </c>
      <c r="B1028" s="50" t="s">
        <v>44</v>
      </c>
      <c r="C1028" s="50" t="s">
        <v>243</v>
      </c>
      <c r="D1028" s="51">
        <v>65953</v>
      </c>
      <c r="E1028" s="51">
        <v>2197991</v>
      </c>
      <c r="F1028" s="52">
        <v>238519</v>
      </c>
      <c r="G1028" s="53">
        <v>10.851682</v>
      </c>
    </row>
    <row r="1029" spans="1:7">
      <c r="A1029" s="50" t="s">
        <v>826</v>
      </c>
      <c r="B1029" s="50" t="s">
        <v>44</v>
      </c>
      <c r="C1029" s="50" t="s">
        <v>243</v>
      </c>
      <c r="D1029" s="51">
        <v>1903</v>
      </c>
      <c r="E1029" s="51">
        <v>41988</v>
      </c>
      <c r="F1029" s="52">
        <v>5206</v>
      </c>
      <c r="G1029" s="53">
        <v>12.398781</v>
      </c>
    </row>
    <row r="1030" spans="1:7">
      <c r="A1030" s="50" t="s">
        <v>2514</v>
      </c>
      <c r="B1030" s="50" t="s">
        <v>44</v>
      </c>
      <c r="C1030" s="50" t="s">
        <v>243</v>
      </c>
      <c r="D1030" s="51">
        <v>719</v>
      </c>
      <c r="E1030" s="51">
        <v>20025</v>
      </c>
      <c r="F1030" s="52">
        <v>1595</v>
      </c>
      <c r="G1030" s="53">
        <v>7.9650436999999998</v>
      </c>
    </row>
    <row r="1031" spans="1:7">
      <c r="A1031" s="50" t="s">
        <v>2515</v>
      </c>
      <c r="B1031" s="50" t="s">
        <v>44</v>
      </c>
      <c r="C1031" s="50" t="s">
        <v>243</v>
      </c>
      <c r="D1031" s="51">
        <v>937</v>
      </c>
      <c r="E1031" s="51">
        <v>11695</v>
      </c>
      <c r="F1031" s="52">
        <v>1285</v>
      </c>
      <c r="G1031" s="53">
        <v>10.987602000000001</v>
      </c>
    </row>
    <row r="1032" spans="1:7">
      <c r="A1032" s="50" t="s">
        <v>2516</v>
      </c>
      <c r="B1032" s="50" t="s">
        <v>44</v>
      </c>
      <c r="C1032" s="50" t="s">
        <v>243</v>
      </c>
      <c r="D1032" s="51">
        <v>306</v>
      </c>
      <c r="E1032" s="51">
        <v>3089</v>
      </c>
      <c r="F1032" s="52">
        <v>483.6</v>
      </c>
      <c r="G1032" s="53">
        <v>15.655552</v>
      </c>
    </row>
    <row r="1033" spans="1:7">
      <c r="A1033" s="50" t="s">
        <v>2517</v>
      </c>
      <c r="B1033" s="50" t="s">
        <v>44</v>
      </c>
      <c r="C1033" s="50" t="s">
        <v>243</v>
      </c>
      <c r="D1033" s="51">
        <v>1001</v>
      </c>
      <c r="E1033" s="51">
        <v>15788</v>
      </c>
      <c r="F1033" s="52">
        <v>2376.1</v>
      </c>
      <c r="G1033" s="53">
        <v>15.050038000000001</v>
      </c>
    </row>
    <row r="1034" spans="1:7">
      <c r="A1034" s="50" t="s">
        <v>827</v>
      </c>
      <c r="B1034" s="50" t="s">
        <v>44</v>
      </c>
      <c r="C1034" s="50" t="s">
        <v>243</v>
      </c>
      <c r="D1034" s="51">
        <v>2598</v>
      </c>
      <c r="E1034" s="51">
        <v>38206</v>
      </c>
      <c r="F1034" s="52">
        <v>4898</v>
      </c>
      <c r="G1034" s="53">
        <v>12.819976</v>
      </c>
    </row>
    <row r="1035" spans="1:7">
      <c r="A1035" s="50" t="s">
        <v>2518</v>
      </c>
      <c r="B1035" s="50" t="s">
        <v>44</v>
      </c>
      <c r="C1035" s="50" t="s">
        <v>243</v>
      </c>
      <c r="D1035" s="51">
        <v>878</v>
      </c>
      <c r="E1035" s="51">
        <v>11789</v>
      </c>
      <c r="F1035" s="52">
        <v>1816</v>
      </c>
      <c r="G1035" s="53">
        <v>15.40419</v>
      </c>
    </row>
    <row r="1036" spans="1:7">
      <c r="A1036" s="50" t="s">
        <v>2519</v>
      </c>
      <c r="B1036" s="50" t="s">
        <v>44</v>
      </c>
      <c r="C1036" s="50" t="s">
        <v>243</v>
      </c>
      <c r="D1036" s="51">
        <v>1706</v>
      </c>
      <c r="E1036" s="51">
        <v>26755</v>
      </c>
      <c r="F1036" s="52">
        <v>3342.1</v>
      </c>
      <c r="G1036" s="53">
        <v>12.491497000000001</v>
      </c>
    </row>
    <row r="1037" spans="1:7">
      <c r="A1037" s="50" t="s">
        <v>2520</v>
      </c>
      <c r="B1037" s="50" t="s">
        <v>44</v>
      </c>
      <c r="C1037" s="50" t="s">
        <v>243</v>
      </c>
      <c r="D1037" s="51">
        <v>336</v>
      </c>
      <c r="E1037" s="51">
        <v>5758</v>
      </c>
      <c r="F1037" s="52">
        <v>788.6</v>
      </c>
      <c r="G1037" s="53">
        <v>13.695728000000001</v>
      </c>
    </row>
    <row r="1038" spans="1:7">
      <c r="A1038" s="50" t="s">
        <v>2521</v>
      </c>
      <c r="B1038" s="50" t="s">
        <v>44</v>
      </c>
      <c r="C1038" s="50" t="s">
        <v>243</v>
      </c>
      <c r="D1038" s="51">
        <v>138</v>
      </c>
      <c r="E1038" s="51">
        <v>1403</v>
      </c>
      <c r="F1038" s="52">
        <v>187</v>
      </c>
      <c r="G1038" s="53">
        <v>13.328582000000001</v>
      </c>
    </row>
    <row r="1039" spans="1:7">
      <c r="A1039" s="50" t="s">
        <v>2522</v>
      </c>
      <c r="B1039" s="50" t="s">
        <v>44</v>
      </c>
      <c r="C1039" s="50" t="s">
        <v>243</v>
      </c>
      <c r="D1039" s="51">
        <v>1207</v>
      </c>
      <c r="E1039" s="51">
        <v>16429</v>
      </c>
      <c r="F1039" s="52">
        <v>2357</v>
      </c>
      <c r="G1039" s="53">
        <v>14.346582</v>
      </c>
    </row>
    <row r="1040" spans="1:7">
      <c r="A1040" s="50" t="s">
        <v>828</v>
      </c>
      <c r="B1040" s="50" t="s">
        <v>44</v>
      </c>
      <c r="C1040" s="50" t="s">
        <v>243</v>
      </c>
      <c r="D1040" s="51">
        <v>8738</v>
      </c>
      <c r="E1040" s="51">
        <v>941474</v>
      </c>
      <c r="F1040" s="52">
        <v>54787.4</v>
      </c>
      <c r="G1040" s="53">
        <v>5.8193216000000003</v>
      </c>
    </row>
    <row r="1041" spans="1:7">
      <c r="A1041" s="50" t="s">
        <v>2523</v>
      </c>
      <c r="B1041" s="50" t="s">
        <v>44</v>
      </c>
      <c r="C1041" s="50" t="s">
        <v>243</v>
      </c>
      <c r="D1041" s="51">
        <v>925</v>
      </c>
      <c r="E1041" s="51">
        <v>14236</v>
      </c>
      <c r="F1041" s="52">
        <v>1592</v>
      </c>
      <c r="G1041" s="53">
        <v>11.182917</v>
      </c>
    </row>
    <row r="1042" spans="1:7">
      <c r="A1042" s="50" t="s">
        <v>2524</v>
      </c>
      <c r="B1042" s="50" t="s">
        <v>44</v>
      </c>
      <c r="C1042" s="50" t="s">
        <v>243</v>
      </c>
      <c r="D1042" s="51">
        <v>1103</v>
      </c>
      <c r="E1042" s="51">
        <v>16917</v>
      </c>
      <c r="F1042" s="52">
        <v>2242</v>
      </c>
      <c r="G1042" s="53">
        <v>13.252941</v>
      </c>
    </row>
    <row r="1043" spans="1:7">
      <c r="A1043" s="50" t="s">
        <v>2525</v>
      </c>
      <c r="B1043" s="50" t="s">
        <v>44</v>
      </c>
      <c r="C1043" s="50" t="s">
        <v>243</v>
      </c>
      <c r="D1043" s="51">
        <v>542</v>
      </c>
      <c r="E1043" s="51">
        <v>10336</v>
      </c>
      <c r="F1043" s="52">
        <v>1049</v>
      </c>
      <c r="G1043" s="53">
        <v>10.148994</v>
      </c>
    </row>
    <row r="1044" spans="1:7">
      <c r="A1044" s="50" t="s">
        <v>2526</v>
      </c>
      <c r="B1044" s="50" t="s">
        <v>44</v>
      </c>
      <c r="C1044" s="50" t="s">
        <v>243</v>
      </c>
      <c r="D1044" s="51">
        <v>274</v>
      </c>
      <c r="E1044" s="51">
        <v>4281</v>
      </c>
      <c r="F1044" s="52">
        <v>550</v>
      </c>
      <c r="G1044" s="53">
        <v>12.847466000000001</v>
      </c>
    </row>
    <row r="1045" spans="1:7">
      <c r="A1045" s="50" t="s">
        <v>2527</v>
      </c>
      <c r="B1045" s="50" t="s">
        <v>44</v>
      </c>
      <c r="C1045" s="50" t="s">
        <v>243</v>
      </c>
      <c r="D1045" s="51">
        <v>115</v>
      </c>
      <c r="E1045" s="51">
        <v>1080</v>
      </c>
      <c r="F1045" s="52">
        <v>172</v>
      </c>
      <c r="G1045" s="53">
        <v>15.925926</v>
      </c>
    </row>
    <row r="1046" spans="1:7">
      <c r="A1046" s="50" t="s">
        <v>829</v>
      </c>
      <c r="B1046" s="50" t="s">
        <v>44</v>
      </c>
      <c r="C1046" s="50" t="s">
        <v>243</v>
      </c>
      <c r="D1046" s="51">
        <v>1021</v>
      </c>
      <c r="E1046" s="51">
        <v>29153</v>
      </c>
      <c r="F1046" s="52">
        <v>3191</v>
      </c>
      <c r="G1046" s="53">
        <v>10.9457</v>
      </c>
    </row>
    <row r="1047" spans="1:7">
      <c r="A1047" s="50" t="s">
        <v>2528</v>
      </c>
      <c r="B1047" s="50" t="s">
        <v>44</v>
      </c>
      <c r="C1047" s="50" t="s">
        <v>243</v>
      </c>
      <c r="D1047" s="51">
        <v>389</v>
      </c>
      <c r="E1047" s="51">
        <v>6000</v>
      </c>
      <c r="F1047" s="52">
        <v>844</v>
      </c>
      <c r="G1047" s="53">
        <v>14.066667000000001</v>
      </c>
    </row>
    <row r="1048" spans="1:7">
      <c r="A1048" s="50" t="s">
        <v>2529</v>
      </c>
      <c r="B1048" s="50" t="s">
        <v>44</v>
      </c>
      <c r="C1048" s="50" t="s">
        <v>243</v>
      </c>
      <c r="D1048" s="51">
        <v>216</v>
      </c>
      <c r="E1048" s="51">
        <v>2013</v>
      </c>
      <c r="F1048" s="52">
        <v>357</v>
      </c>
      <c r="G1048" s="53">
        <v>17.734724</v>
      </c>
    </row>
    <row r="1049" spans="1:7">
      <c r="A1049" s="50" t="s">
        <v>830</v>
      </c>
      <c r="B1049" s="50" t="s">
        <v>44</v>
      </c>
      <c r="C1049" s="50" t="s">
        <v>243</v>
      </c>
      <c r="D1049" s="51">
        <v>2789</v>
      </c>
      <c r="E1049" s="51">
        <v>39578</v>
      </c>
      <c r="F1049" s="52">
        <v>5001</v>
      </c>
      <c r="G1049" s="53">
        <v>12.635808000000001</v>
      </c>
    </row>
    <row r="1050" spans="1:7">
      <c r="A1050" s="50" t="s">
        <v>2530</v>
      </c>
      <c r="B1050" s="50" t="s">
        <v>44</v>
      </c>
      <c r="C1050" s="50" t="s">
        <v>243</v>
      </c>
      <c r="D1050" s="51">
        <v>89</v>
      </c>
      <c r="E1050" s="51">
        <v>791</v>
      </c>
      <c r="F1050" s="52">
        <v>126</v>
      </c>
      <c r="G1050" s="53">
        <v>15.929204</v>
      </c>
    </row>
    <row r="1051" spans="1:7">
      <c r="A1051" s="50" t="s">
        <v>831</v>
      </c>
      <c r="B1051" s="50" t="s">
        <v>44</v>
      </c>
      <c r="C1051" s="50" t="s">
        <v>243</v>
      </c>
      <c r="D1051" s="51">
        <v>1622</v>
      </c>
      <c r="E1051" s="51">
        <v>36832</v>
      </c>
      <c r="F1051" s="52">
        <v>3420</v>
      </c>
      <c r="G1051" s="53">
        <v>9.2854039999999998</v>
      </c>
    </row>
    <row r="1052" spans="1:7">
      <c r="A1052" s="50" t="s">
        <v>2531</v>
      </c>
      <c r="B1052" s="50" t="s">
        <v>44</v>
      </c>
      <c r="C1052" s="50" t="s">
        <v>243</v>
      </c>
      <c r="D1052" s="51">
        <v>1772</v>
      </c>
      <c r="E1052" s="51">
        <v>24620</v>
      </c>
      <c r="F1052" s="52">
        <v>3259</v>
      </c>
      <c r="G1052" s="53">
        <v>13.237206</v>
      </c>
    </row>
    <row r="1053" spans="1:7">
      <c r="A1053" s="50" t="s">
        <v>2532</v>
      </c>
      <c r="B1053" s="50" t="s">
        <v>44</v>
      </c>
      <c r="C1053" s="50" t="s">
        <v>243</v>
      </c>
      <c r="D1053" s="51">
        <v>1296</v>
      </c>
      <c r="E1053" s="51">
        <v>14705</v>
      </c>
      <c r="F1053" s="52">
        <v>2106.1</v>
      </c>
      <c r="G1053" s="53">
        <v>14.322338999999999</v>
      </c>
    </row>
    <row r="1054" spans="1:7">
      <c r="A1054" s="50" t="s">
        <v>832</v>
      </c>
      <c r="B1054" s="50" t="s">
        <v>44</v>
      </c>
      <c r="C1054" s="50" t="s">
        <v>243</v>
      </c>
      <c r="D1054" s="51">
        <v>1588</v>
      </c>
      <c r="E1054" s="51">
        <v>32408</v>
      </c>
      <c r="F1054" s="52">
        <v>3555.1</v>
      </c>
      <c r="G1054" s="53">
        <v>10.969822000000001</v>
      </c>
    </row>
    <row r="1055" spans="1:7">
      <c r="A1055" s="50" t="s">
        <v>833</v>
      </c>
      <c r="B1055" s="50" t="s">
        <v>44</v>
      </c>
      <c r="C1055" s="50" t="s">
        <v>243</v>
      </c>
      <c r="D1055" s="51">
        <v>2028</v>
      </c>
      <c r="E1055" s="51">
        <v>30164</v>
      </c>
      <c r="F1055" s="52">
        <v>3552</v>
      </c>
      <c r="G1055" s="53">
        <v>11.775627</v>
      </c>
    </row>
    <row r="1056" spans="1:7">
      <c r="A1056" s="50" t="s">
        <v>2533</v>
      </c>
      <c r="B1056" s="50" t="s">
        <v>44</v>
      </c>
      <c r="C1056" s="50" t="s">
        <v>243</v>
      </c>
      <c r="D1056" s="51">
        <v>920</v>
      </c>
      <c r="E1056" s="51">
        <v>13840</v>
      </c>
      <c r="F1056" s="52">
        <v>2190</v>
      </c>
      <c r="G1056" s="53">
        <v>15.823699</v>
      </c>
    </row>
    <row r="1057" spans="1:7">
      <c r="A1057" s="50" t="s">
        <v>834</v>
      </c>
      <c r="B1057" s="50" t="s">
        <v>44</v>
      </c>
      <c r="C1057" s="50" t="s">
        <v>243</v>
      </c>
      <c r="D1057" s="51">
        <v>6168</v>
      </c>
      <c r="E1057" s="51">
        <v>144034</v>
      </c>
      <c r="F1057" s="52">
        <v>12644.9</v>
      </c>
      <c r="G1057" s="53">
        <v>8.7791077000000008</v>
      </c>
    </row>
    <row r="1058" spans="1:7">
      <c r="A1058" s="50" t="s">
        <v>2534</v>
      </c>
      <c r="B1058" s="50" t="s">
        <v>44</v>
      </c>
      <c r="C1058" s="50" t="s">
        <v>243</v>
      </c>
      <c r="D1058" s="51">
        <v>602</v>
      </c>
      <c r="E1058" s="51">
        <v>6973</v>
      </c>
      <c r="F1058" s="52">
        <v>975.5</v>
      </c>
      <c r="G1058" s="53">
        <v>13.989674000000001</v>
      </c>
    </row>
    <row r="1059" spans="1:7">
      <c r="A1059" s="50" t="s">
        <v>2535</v>
      </c>
      <c r="B1059" s="50" t="s">
        <v>44</v>
      </c>
      <c r="C1059" s="50" t="s">
        <v>243</v>
      </c>
      <c r="D1059" s="51">
        <v>633</v>
      </c>
      <c r="E1059" s="51">
        <v>6953</v>
      </c>
      <c r="F1059" s="52">
        <v>831</v>
      </c>
      <c r="G1059" s="53">
        <v>11.951676000000001</v>
      </c>
    </row>
    <row r="1060" spans="1:7">
      <c r="A1060" s="50" t="s">
        <v>835</v>
      </c>
      <c r="B1060" s="50" t="s">
        <v>44</v>
      </c>
      <c r="C1060" s="50" t="s">
        <v>243</v>
      </c>
      <c r="D1060" s="51">
        <v>4033</v>
      </c>
      <c r="E1060" s="51">
        <v>73564</v>
      </c>
      <c r="F1060" s="52">
        <v>8894</v>
      </c>
      <c r="G1060" s="53">
        <v>12.090153000000001</v>
      </c>
    </row>
    <row r="1061" spans="1:7">
      <c r="A1061" s="50" t="s">
        <v>2536</v>
      </c>
      <c r="B1061" s="50" t="s">
        <v>44</v>
      </c>
      <c r="C1061" s="50" t="s">
        <v>243</v>
      </c>
      <c r="D1061" s="51">
        <v>167</v>
      </c>
      <c r="E1061" s="51">
        <v>1043</v>
      </c>
      <c r="F1061" s="52">
        <v>204</v>
      </c>
      <c r="G1061" s="53">
        <v>19.558965000000001</v>
      </c>
    </row>
    <row r="1062" spans="1:7">
      <c r="A1062" s="50" t="s">
        <v>2537</v>
      </c>
      <c r="B1062" s="50" t="s">
        <v>44</v>
      </c>
      <c r="C1062" s="50" t="s">
        <v>243</v>
      </c>
      <c r="D1062" s="51">
        <v>24</v>
      </c>
      <c r="E1062" s="51">
        <v>187</v>
      </c>
      <c r="F1062" s="52">
        <v>27.1</v>
      </c>
      <c r="G1062" s="53">
        <v>14.491979000000001</v>
      </c>
    </row>
    <row r="1063" spans="1:7">
      <c r="A1063" s="50" t="s">
        <v>2538</v>
      </c>
      <c r="B1063" s="50" t="s">
        <v>44</v>
      </c>
      <c r="C1063" s="50" t="s">
        <v>243</v>
      </c>
      <c r="D1063" s="51">
        <v>129</v>
      </c>
      <c r="E1063" s="51">
        <v>1018</v>
      </c>
      <c r="F1063" s="52">
        <v>161.5</v>
      </c>
      <c r="G1063" s="53">
        <v>15.86444</v>
      </c>
    </row>
    <row r="1064" spans="1:7">
      <c r="A1064" s="50" t="s">
        <v>836</v>
      </c>
      <c r="B1064" s="50" t="s">
        <v>44</v>
      </c>
      <c r="C1064" s="50" t="s">
        <v>243</v>
      </c>
      <c r="D1064" s="51">
        <v>3365</v>
      </c>
      <c r="E1064" s="51">
        <v>111059</v>
      </c>
      <c r="F1064" s="52">
        <v>10178</v>
      </c>
      <c r="G1064" s="53">
        <v>9.1644980999999994</v>
      </c>
    </row>
    <row r="1065" spans="1:7">
      <c r="A1065" s="50" t="s">
        <v>837</v>
      </c>
      <c r="B1065" s="50" t="s">
        <v>44</v>
      </c>
      <c r="C1065" s="50" t="s">
        <v>243</v>
      </c>
      <c r="D1065" s="51">
        <v>1877</v>
      </c>
      <c r="E1065" s="51">
        <v>49041</v>
      </c>
      <c r="F1065" s="52">
        <v>4579</v>
      </c>
      <c r="G1065" s="53">
        <v>9.3370853</v>
      </c>
    </row>
    <row r="1066" spans="1:7">
      <c r="A1066" s="50" t="s">
        <v>2539</v>
      </c>
      <c r="B1066" s="50" t="s">
        <v>44</v>
      </c>
      <c r="C1066" s="50" t="s">
        <v>243</v>
      </c>
      <c r="D1066" s="51">
        <v>57</v>
      </c>
      <c r="E1066" s="51">
        <v>515</v>
      </c>
      <c r="F1066" s="52">
        <v>57</v>
      </c>
      <c r="G1066" s="53">
        <v>11.067961</v>
      </c>
    </row>
    <row r="1067" spans="1:7">
      <c r="A1067" s="50" t="s">
        <v>838</v>
      </c>
      <c r="B1067" s="50" t="s">
        <v>44</v>
      </c>
      <c r="C1067" s="50" t="s">
        <v>243</v>
      </c>
      <c r="D1067" s="51">
        <v>1271</v>
      </c>
      <c r="E1067" s="51">
        <v>32739</v>
      </c>
      <c r="F1067" s="52">
        <v>2487</v>
      </c>
      <c r="G1067" s="53">
        <v>7.5964445999999999</v>
      </c>
    </row>
    <row r="1068" spans="1:7">
      <c r="A1068" s="50" t="s">
        <v>2540</v>
      </c>
      <c r="B1068" s="50" t="s">
        <v>44</v>
      </c>
      <c r="C1068" s="50" t="s">
        <v>243</v>
      </c>
      <c r="D1068" s="51">
        <v>560</v>
      </c>
      <c r="E1068" s="51">
        <v>7302</v>
      </c>
      <c r="F1068" s="52">
        <v>1060</v>
      </c>
      <c r="G1068" s="53">
        <v>14.516571000000001</v>
      </c>
    </row>
    <row r="1069" spans="1:7">
      <c r="A1069" s="50" t="s">
        <v>2541</v>
      </c>
      <c r="B1069" s="50" t="s">
        <v>44</v>
      </c>
      <c r="C1069" s="50" t="s">
        <v>243</v>
      </c>
      <c r="D1069" s="51">
        <v>995</v>
      </c>
      <c r="E1069" s="51">
        <v>10396</v>
      </c>
      <c r="F1069" s="52">
        <v>1429.6</v>
      </c>
      <c r="G1069" s="53">
        <v>13.751443</v>
      </c>
    </row>
    <row r="1070" spans="1:7">
      <c r="A1070" s="50" t="s">
        <v>2542</v>
      </c>
      <c r="B1070" s="50" t="s">
        <v>44</v>
      </c>
      <c r="C1070" s="50" t="s">
        <v>243</v>
      </c>
      <c r="D1070" s="51">
        <v>1079</v>
      </c>
      <c r="E1070" s="51">
        <v>18025</v>
      </c>
      <c r="F1070" s="52">
        <v>2235.1</v>
      </c>
      <c r="G1070" s="53">
        <v>12.4</v>
      </c>
    </row>
    <row r="1071" spans="1:7">
      <c r="A1071" s="50" t="s">
        <v>2543</v>
      </c>
      <c r="B1071" s="50" t="s">
        <v>44</v>
      </c>
      <c r="C1071" s="50" t="s">
        <v>243</v>
      </c>
      <c r="D1071" s="51">
        <v>811</v>
      </c>
      <c r="E1071" s="51">
        <v>10694</v>
      </c>
      <c r="F1071" s="52">
        <v>1132</v>
      </c>
      <c r="G1071" s="53">
        <v>10.585375000000001</v>
      </c>
    </row>
    <row r="1072" spans="1:7">
      <c r="A1072" s="50" t="s">
        <v>2544</v>
      </c>
      <c r="B1072" s="50" t="s">
        <v>44</v>
      </c>
      <c r="C1072" s="50" t="s">
        <v>243</v>
      </c>
      <c r="D1072" s="51">
        <v>692</v>
      </c>
      <c r="E1072" s="51">
        <v>8111</v>
      </c>
      <c r="F1072" s="52">
        <v>1122</v>
      </c>
      <c r="G1072" s="53">
        <v>13.833066000000001</v>
      </c>
    </row>
    <row r="1073" spans="1:7">
      <c r="A1073" s="50" t="s">
        <v>2545</v>
      </c>
      <c r="B1073" s="50" t="s">
        <v>44</v>
      </c>
      <c r="C1073" s="50" t="s">
        <v>243</v>
      </c>
      <c r="D1073" s="51">
        <v>1205</v>
      </c>
      <c r="E1073" s="51">
        <v>21041</v>
      </c>
      <c r="F1073" s="52">
        <v>2477</v>
      </c>
      <c r="G1073" s="53">
        <v>11.772254</v>
      </c>
    </row>
    <row r="1074" spans="1:7">
      <c r="A1074" s="50" t="s">
        <v>2546</v>
      </c>
      <c r="B1074" s="50" t="s">
        <v>44</v>
      </c>
      <c r="C1074" s="50" t="s">
        <v>243</v>
      </c>
      <c r="D1074" s="51">
        <v>940</v>
      </c>
      <c r="E1074" s="51">
        <v>13160</v>
      </c>
      <c r="F1074" s="52">
        <v>1834</v>
      </c>
      <c r="G1074" s="53">
        <v>13.936170000000001</v>
      </c>
    </row>
    <row r="1075" spans="1:7">
      <c r="A1075" s="50" t="s">
        <v>2547</v>
      </c>
      <c r="B1075" s="50" t="s">
        <v>44</v>
      </c>
      <c r="C1075" s="50" t="s">
        <v>243</v>
      </c>
      <c r="D1075" s="51">
        <v>194</v>
      </c>
      <c r="E1075" s="51">
        <v>1314</v>
      </c>
      <c r="F1075" s="52">
        <v>211</v>
      </c>
      <c r="G1075" s="53">
        <v>16.057839000000001</v>
      </c>
    </row>
    <row r="1076" spans="1:7">
      <c r="A1076" s="50" t="s">
        <v>2548</v>
      </c>
      <c r="B1076" s="50" t="s">
        <v>44</v>
      </c>
      <c r="C1076" s="50" t="s">
        <v>243</v>
      </c>
      <c r="D1076" s="51">
        <v>575</v>
      </c>
      <c r="E1076" s="51">
        <v>7051</v>
      </c>
      <c r="F1076" s="52">
        <v>970</v>
      </c>
      <c r="G1076" s="53">
        <v>13.756914</v>
      </c>
    </row>
    <row r="1077" spans="1:7">
      <c r="A1077" s="50" t="s">
        <v>2549</v>
      </c>
      <c r="B1077" s="50" t="s">
        <v>44</v>
      </c>
      <c r="C1077" s="50" t="s">
        <v>243</v>
      </c>
      <c r="D1077" s="51">
        <v>373</v>
      </c>
      <c r="E1077" s="51">
        <v>5155</v>
      </c>
      <c r="F1077" s="52">
        <v>712</v>
      </c>
      <c r="G1077" s="53">
        <v>13.811833</v>
      </c>
    </row>
    <row r="1078" spans="1:7">
      <c r="A1078" s="50" t="s">
        <v>2550</v>
      </c>
      <c r="B1078" s="50" t="s">
        <v>44</v>
      </c>
      <c r="C1078" s="50" t="s">
        <v>243</v>
      </c>
      <c r="D1078" s="51">
        <v>104</v>
      </c>
      <c r="E1078" s="51">
        <v>561</v>
      </c>
      <c r="F1078" s="52">
        <v>101</v>
      </c>
      <c r="G1078" s="53">
        <v>18.003564999999998</v>
      </c>
    </row>
    <row r="1079" spans="1:7">
      <c r="A1079" s="50" t="s">
        <v>839</v>
      </c>
      <c r="B1079" s="50" t="s">
        <v>44</v>
      </c>
      <c r="C1079" s="50" t="s">
        <v>243</v>
      </c>
      <c r="D1079" s="51">
        <v>2387</v>
      </c>
      <c r="E1079" s="51">
        <v>47392</v>
      </c>
      <c r="F1079" s="52">
        <v>4935</v>
      </c>
      <c r="G1079" s="53">
        <v>10.41315</v>
      </c>
    </row>
    <row r="1080" spans="1:7">
      <c r="A1080" s="50" t="s">
        <v>2551</v>
      </c>
      <c r="B1080" s="50" t="s">
        <v>44</v>
      </c>
      <c r="C1080" s="50" t="s">
        <v>243</v>
      </c>
      <c r="D1080" s="51">
        <v>760</v>
      </c>
      <c r="E1080" s="51">
        <v>11064</v>
      </c>
      <c r="F1080" s="52">
        <v>1403</v>
      </c>
      <c r="G1080" s="53">
        <v>12.680766</v>
      </c>
    </row>
    <row r="1081" spans="1:7">
      <c r="A1081" s="50" t="s">
        <v>2552</v>
      </c>
      <c r="B1081" s="50" t="s">
        <v>44</v>
      </c>
      <c r="C1081" s="50" t="s">
        <v>243</v>
      </c>
      <c r="D1081" s="51">
        <v>375</v>
      </c>
      <c r="E1081" s="51">
        <v>4249</v>
      </c>
      <c r="F1081" s="52">
        <v>598</v>
      </c>
      <c r="G1081" s="53">
        <v>14.0739</v>
      </c>
    </row>
    <row r="1082" spans="1:7">
      <c r="A1082" s="50" t="s">
        <v>2553</v>
      </c>
      <c r="B1082" s="50" t="s">
        <v>44</v>
      </c>
      <c r="C1082" s="50" t="s">
        <v>243</v>
      </c>
      <c r="D1082" s="51">
        <v>636</v>
      </c>
      <c r="E1082" s="51">
        <v>7588</v>
      </c>
      <c r="F1082" s="52">
        <v>1100</v>
      </c>
      <c r="G1082" s="53">
        <v>14.496574000000001</v>
      </c>
    </row>
    <row r="1083" spans="1:7">
      <c r="A1083" s="50" t="s">
        <v>840</v>
      </c>
      <c r="B1083" s="50" t="s">
        <v>44</v>
      </c>
      <c r="C1083" s="50" t="s">
        <v>243</v>
      </c>
      <c r="D1083" s="51">
        <v>4385</v>
      </c>
      <c r="E1083" s="51">
        <v>103825</v>
      </c>
      <c r="F1083" s="52">
        <v>13929.7</v>
      </c>
      <c r="G1083" s="53">
        <v>13.416518</v>
      </c>
    </row>
    <row r="1084" spans="1:7">
      <c r="A1084" s="50" t="s">
        <v>841</v>
      </c>
      <c r="B1084" s="50" t="s">
        <v>44</v>
      </c>
      <c r="C1084" s="50" t="s">
        <v>243</v>
      </c>
      <c r="D1084" s="51">
        <v>7315</v>
      </c>
      <c r="E1084" s="51">
        <v>276098</v>
      </c>
      <c r="F1084" s="52">
        <v>25015</v>
      </c>
      <c r="G1084" s="53">
        <v>9.0601888000000006</v>
      </c>
    </row>
    <row r="1085" spans="1:7">
      <c r="A1085" s="50" t="s">
        <v>842</v>
      </c>
      <c r="B1085" s="50" t="s">
        <v>44</v>
      </c>
      <c r="C1085" s="50" t="s">
        <v>241</v>
      </c>
      <c r="D1085" s="51">
        <v>8323</v>
      </c>
      <c r="E1085" s="51">
        <v>126845</v>
      </c>
      <c r="F1085" s="52">
        <v>19594</v>
      </c>
      <c r="G1085" s="53">
        <v>15.447198999999999</v>
      </c>
    </row>
    <row r="1086" spans="1:7">
      <c r="A1086" s="50" t="s">
        <v>2554</v>
      </c>
      <c r="B1086" s="50" t="s">
        <v>44</v>
      </c>
      <c r="C1086" s="50" t="s">
        <v>241</v>
      </c>
      <c r="D1086" s="51">
        <v>1602</v>
      </c>
      <c r="E1086" s="51">
        <v>19057</v>
      </c>
      <c r="F1086" s="52">
        <v>3268</v>
      </c>
      <c r="G1086" s="53">
        <v>17.148554000000001</v>
      </c>
    </row>
    <row r="1087" spans="1:7">
      <c r="A1087" s="50" t="s">
        <v>328</v>
      </c>
      <c r="B1087" s="50" t="s">
        <v>44</v>
      </c>
      <c r="C1087" s="50" t="s">
        <v>238</v>
      </c>
      <c r="D1087" s="51">
        <v>9644</v>
      </c>
      <c r="E1087" s="51">
        <v>232420</v>
      </c>
      <c r="F1087" s="52">
        <v>26243.4</v>
      </c>
      <c r="G1087" s="53">
        <v>11.291369</v>
      </c>
    </row>
    <row r="1088" spans="1:7">
      <c r="A1088" s="50" t="s">
        <v>2555</v>
      </c>
      <c r="B1088" s="50" t="s">
        <v>44</v>
      </c>
      <c r="C1088" s="50" t="s">
        <v>238</v>
      </c>
      <c r="D1088" s="51">
        <v>383452</v>
      </c>
      <c r="E1088" s="51">
        <v>9753285</v>
      </c>
      <c r="F1088" s="52">
        <v>1061245.5</v>
      </c>
      <c r="G1088" s="53">
        <v>10.880903</v>
      </c>
    </row>
    <row r="1089" spans="1:7">
      <c r="A1089" s="50" t="s">
        <v>2556</v>
      </c>
      <c r="B1089" s="50" t="s">
        <v>44</v>
      </c>
      <c r="C1089" s="50" t="s">
        <v>238</v>
      </c>
      <c r="D1089" s="51">
        <v>332744</v>
      </c>
      <c r="E1089" s="51">
        <v>9773121</v>
      </c>
      <c r="F1089" s="52">
        <v>909391.2</v>
      </c>
      <c r="G1089" s="53">
        <v>9.3050233999999996</v>
      </c>
    </row>
    <row r="1090" spans="1:7">
      <c r="A1090" s="50" t="s">
        <v>2557</v>
      </c>
      <c r="B1090" s="50" t="s">
        <v>44</v>
      </c>
      <c r="C1090" s="50" t="s">
        <v>238</v>
      </c>
      <c r="D1090" s="51">
        <v>262344</v>
      </c>
      <c r="E1090" s="51">
        <v>6432096</v>
      </c>
      <c r="F1090" s="52">
        <v>698016.8</v>
      </c>
      <c r="G1090" s="53">
        <v>10.852088999999999</v>
      </c>
    </row>
    <row r="1091" spans="1:7">
      <c r="A1091" s="50" t="s">
        <v>843</v>
      </c>
      <c r="B1091" s="50" t="s">
        <v>44</v>
      </c>
      <c r="C1091" s="50" t="s">
        <v>241</v>
      </c>
      <c r="D1091" s="51">
        <v>6628</v>
      </c>
      <c r="E1091" s="51">
        <v>78370</v>
      </c>
      <c r="F1091" s="52">
        <v>11313.7</v>
      </c>
      <c r="G1091" s="53">
        <v>14.436264</v>
      </c>
    </row>
    <row r="1092" spans="1:7">
      <c r="A1092" s="50" t="s">
        <v>844</v>
      </c>
      <c r="B1092" s="50" t="s">
        <v>44</v>
      </c>
      <c r="C1092" s="50" t="s">
        <v>241</v>
      </c>
      <c r="D1092" s="51">
        <v>18310</v>
      </c>
      <c r="E1092" s="51">
        <v>274748</v>
      </c>
      <c r="F1092" s="52">
        <v>38940</v>
      </c>
      <c r="G1092" s="53">
        <v>14.172988</v>
      </c>
    </row>
    <row r="1093" spans="1:7">
      <c r="A1093" s="50" t="s">
        <v>845</v>
      </c>
      <c r="B1093" s="50" t="s">
        <v>44</v>
      </c>
      <c r="C1093" s="50" t="s">
        <v>241</v>
      </c>
      <c r="D1093" s="51">
        <v>11212</v>
      </c>
      <c r="E1093" s="51">
        <v>185785</v>
      </c>
      <c r="F1093" s="52">
        <v>24096.2</v>
      </c>
      <c r="G1093" s="53">
        <v>12.969938000000001</v>
      </c>
    </row>
    <row r="1094" spans="1:7">
      <c r="A1094" s="50" t="s">
        <v>846</v>
      </c>
      <c r="B1094" s="50" t="s">
        <v>44</v>
      </c>
      <c r="C1094" s="50" t="s">
        <v>241</v>
      </c>
      <c r="D1094" s="51">
        <v>5802</v>
      </c>
      <c r="E1094" s="51">
        <v>160027</v>
      </c>
      <c r="F1094" s="52">
        <v>16987</v>
      </c>
      <c r="G1094" s="53">
        <v>10.615084</v>
      </c>
    </row>
    <row r="1095" spans="1:7">
      <c r="A1095" s="50" t="s">
        <v>2558</v>
      </c>
      <c r="B1095" s="50" t="s">
        <v>44</v>
      </c>
      <c r="C1095" s="50" t="s">
        <v>241</v>
      </c>
      <c r="D1095" s="51">
        <v>7391</v>
      </c>
      <c r="E1095" s="51">
        <v>98064</v>
      </c>
      <c r="F1095" s="52">
        <v>14942.8</v>
      </c>
      <c r="G1095" s="53">
        <v>15.237804000000001</v>
      </c>
    </row>
    <row r="1096" spans="1:7">
      <c r="A1096" s="50" t="s">
        <v>847</v>
      </c>
      <c r="B1096" s="50" t="s">
        <v>44</v>
      </c>
      <c r="C1096" s="50" t="s">
        <v>241</v>
      </c>
      <c r="D1096" s="51">
        <v>49944</v>
      </c>
      <c r="E1096" s="51">
        <v>1500283</v>
      </c>
      <c r="F1096" s="52">
        <v>150733.29999999999</v>
      </c>
      <c r="G1096" s="53">
        <v>10.046991</v>
      </c>
    </row>
    <row r="1097" spans="1:7">
      <c r="A1097" s="50" t="s">
        <v>848</v>
      </c>
      <c r="B1097" s="50" t="s">
        <v>44</v>
      </c>
      <c r="C1097" s="50" t="s">
        <v>241</v>
      </c>
      <c r="D1097" s="51">
        <v>3495</v>
      </c>
      <c r="E1097" s="51">
        <v>46582</v>
      </c>
      <c r="F1097" s="52">
        <v>6511.9</v>
      </c>
      <c r="G1097" s="53">
        <v>13.979433999999999</v>
      </c>
    </row>
    <row r="1098" spans="1:7">
      <c r="A1098" s="50" t="s">
        <v>849</v>
      </c>
      <c r="B1098" s="50" t="s">
        <v>44</v>
      </c>
      <c r="C1098" s="50" t="s">
        <v>241</v>
      </c>
      <c r="D1098" s="51">
        <v>4116</v>
      </c>
      <c r="E1098" s="51">
        <v>106929</v>
      </c>
      <c r="F1098" s="52">
        <v>13458</v>
      </c>
      <c r="G1098" s="53">
        <v>12.585921000000001</v>
      </c>
    </row>
    <row r="1099" spans="1:7">
      <c r="A1099" s="50" t="s">
        <v>850</v>
      </c>
      <c r="B1099" s="50" t="s">
        <v>44</v>
      </c>
      <c r="C1099" s="50" t="s">
        <v>241</v>
      </c>
      <c r="D1099" s="51">
        <v>16605</v>
      </c>
      <c r="E1099" s="51">
        <v>833463</v>
      </c>
      <c r="F1099" s="52">
        <v>69761</v>
      </c>
      <c r="G1099" s="53">
        <v>8.3700176000000006</v>
      </c>
    </row>
    <row r="1100" spans="1:7">
      <c r="A1100" s="50" t="s">
        <v>851</v>
      </c>
      <c r="B1100" s="50" t="s">
        <v>44</v>
      </c>
      <c r="C1100" s="50" t="s">
        <v>241</v>
      </c>
      <c r="D1100" s="51">
        <v>24659</v>
      </c>
      <c r="E1100" s="51">
        <v>518455</v>
      </c>
      <c r="F1100" s="52">
        <v>55642.9</v>
      </c>
      <c r="G1100" s="53">
        <v>10.732445</v>
      </c>
    </row>
    <row r="1101" spans="1:7">
      <c r="A1101" s="50" t="s">
        <v>852</v>
      </c>
      <c r="B1101" s="50" t="s">
        <v>44</v>
      </c>
      <c r="C1101" s="50" t="s">
        <v>241</v>
      </c>
      <c r="D1101" s="51">
        <v>5265</v>
      </c>
      <c r="E1101" s="51">
        <v>67703</v>
      </c>
      <c r="F1101" s="52">
        <v>10004</v>
      </c>
      <c r="G1101" s="53">
        <v>14.776301999999999</v>
      </c>
    </row>
    <row r="1102" spans="1:7">
      <c r="A1102" s="50" t="s">
        <v>853</v>
      </c>
      <c r="B1102" s="50" t="s">
        <v>44</v>
      </c>
      <c r="C1102" s="50" t="s">
        <v>241</v>
      </c>
      <c r="D1102" s="51">
        <v>11216</v>
      </c>
      <c r="E1102" s="51">
        <v>196543</v>
      </c>
      <c r="F1102" s="52">
        <v>26139.4</v>
      </c>
      <c r="G1102" s="53">
        <v>13.299583</v>
      </c>
    </row>
    <row r="1103" spans="1:7">
      <c r="A1103" s="50" t="s">
        <v>854</v>
      </c>
      <c r="B1103" s="50" t="s">
        <v>44</v>
      </c>
      <c r="C1103" s="50" t="s">
        <v>241</v>
      </c>
      <c r="D1103" s="51">
        <v>6953</v>
      </c>
      <c r="E1103" s="51">
        <v>142338</v>
      </c>
      <c r="F1103" s="52">
        <v>17413.599999999999</v>
      </c>
      <c r="G1103" s="53">
        <v>12.233978</v>
      </c>
    </row>
    <row r="1104" spans="1:7">
      <c r="A1104" s="50" t="s">
        <v>855</v>
      </c>
      <c r="B1104" s="50" t="s">
        <v>44</v>
      </c>
      <c r="C1104" s="50" t="s">
        <v>241</v>
      </c>
      <c r="D1104" s="51">
        <v>16939</v>
      </c>
      <c r="E1104" s="51">
        <v>817910</v>
      </c>
      <c r="F1104" s="52">
        <v>66973</v>
      </c>
      <c r="G1104" s="53">
        <v>8.1883092000000008</v>
      </c>
    </row>
    <row r="1105" spans="1:7">
      <c r="A1105" s="50" t="s">
        <v>856</v>
      </c>
      <c r="B1105" s="50" t="s">
        <v>44</v>
      </c>
      <c r="C1105" s="50" t="s">
        <v>241</v>
      </c>
      <c r="D1105" s="51">
        <v>4456</v>
      </c>
      <c r="E1105" s="51">
        <v>76783</v>
      </c>
      <c r="F1105" s="52">
        <v>12024</v>
      </c>
      <c r="G1105" s="53">
        <v>15.659716</v>
      </c>
    </row>
    <row r="1106" spans="1:7">
      <c r="A1106" s="50" t="s">
        <v>2247</v>
      </c>
      <c r="B1106" s="50" t="s">
        <v>44</v>
      </c>
      <c r="C1106" s="50" t="s">
        <v>241</v>
      </c>
      <c r="D1106" s="51">
        <v>1260</v>
      </c>
      <c r="E1106" s="51">
        <v>20089</v>
      </c>
      <c r="F1106" s="52">
        <v>2672.4</v>
      </c>
      <c r="G1106" s="53">
        <v>13.302803000000001</v>
      </c>
    </row>
    <row r="1107" spans="1:7">
      <c r="A1107" s="50" t="s">
        <v>857</v>
      </c>
      <c r="B1107" s="50" t="s">
        <v>44</v>
      </c>
      <c r="C1107" s="50" t="s">
        <v>241</v>
      </c>
      <c r="D1107" s="51">
        <v>2936</v>
      </c>
      <c r="E1107" s="51">
        <v>34052</v>
      </c>
      <c r="F1107" s="52">
        <v>5991.5</v>
      </c>
      <c r="G1107" s="53">
        <v>17.595148999999999</v>
      </c>
    </row>
    <row r="1108" spans="1:7">
      <c r="A1108" s="50" t="s">
        <v>858</v>
      </c>
      <c r="B1108" s="50" t="s">
        <v>44</v>
      </c>
      <c r="C1108" s="50" t="s">
        <v>241</v>
      </c>
      <c r="D1108" s="51">
        <v>19749</v>
      </c>
      <c r="E1108" s="51">
        <v>707993</v>
      </c>
      <c r="F1108" s="52">
        <v>63985</v>
      </c>
      <c r="G1108" s="53">
        <v>9.0375186999999997</v>
      </c>
    </row>
    <row r="1109" spans="1:7">
      <c r="A1109" s="50" t="s">
        <v>377</v>
      </c>
      <c r="B1109" s="50" t="s">
        <v>44</v>
      </c>
      <c r="C1109" s="50" t="s">
        <v>310</v>
      </c>
      <c r="D1109" s="51">
        <v>3</v>
      </c>
      <c r="E1109" s="51">
        <v>708</v>
      </c>
      <c r="F1109" s="52">
        <v>1.8</v>
      </c>
      <c r="G1109" s="53">
        <v>0.2542373</v>
      </c>
    </row>
    <row r="1110" spans="1:7">
      <c r="A1110" s="50" t="s">
        <v>859</v>
      </c>
      <c r="B1110" s="50" t="s">
        <v>44</v>
      </c>
      <c r="C1110" s="50" t="s">
        <v>241</v>
      </c>
      <c r="D1110" s="51">
        <v>12260</v>
      </c>
      <c r="E1110" s="51">
        <v>358677</v>
      </c>
      <c r="F1110" s="52">
        <v>34249.599999999999</v>
      </c>
      <c r="G1110" s="53">
        <v>9.5488698999999997</v>
      </c>
    </row>
    <row r="1111" spans="1:7">
      <c r="A1111" s="50" t="s">
        <v>460</v>
      </c>
      <c r="B1111" s="50" t="s">
        <v>44</v>
      </c>
      <c r="C1111" s="50" t="s">
        <v>241</v>
      </c>
      <c r="D1111" s="51">
        <v>32750</v>
      </c>
      <c r="E1111" s="51">
        <v>771415</v>
      </c>
      <c r="F1111" s="52">
        <v>88574</v>
      </c>
      <c r="G1111" s="53">
        <v>11.482017000000001</v>
      </c>
    </row>
    <row r="1112" spans="1:7">
      <c r="A1112" s="50" t="s">
        <v>860</v>
      </c>
      <c r="B1112" s="50" t="s">
        <v>47</v>
      </c>
      <c r="C1112" s="50" t="s">
        <v>243</v>
      </c>
      <c r="D1112" s="51">
        <v>4108</v>
      </c>
      <c r="E1112" s="51">
        <v>88496</v>
      </c>
      <c r="F1112" s="52">
        <v>8329</v>
      </c>
      <c r="G1112" s="53">
        <v>9.4117248</v>
      </c>
    </row>
    <row r="1113" spans="1:7">
      <c r="A1113" s="50" t="s">
        <v>861</v>
      </c>
      <c r="B1113" s="50" t="s">
        <v>47</v>
      </c>
      <c r="C1113" s="50" t="s">
        <v>241</v>
      </c>
      <c r="D1113" s="51">
        <v>12759</v>
      </c>
      <c r="E1113" s="51">
        <v>215043</v>
      </c>
      <c r="F1113" s="52">
        <v>23550</v>
      </c>
      <c r="G1113" s="53">
        <v>10.951298</v>
      </c>
    </row>
    <row r="1114" spans="1:7">
      <c r="A1114" s="50" t="s">
        <v>862</v>
      </c>
      <c r="B1114" s="50" t="s">
        <v>47</v>
      </c>
      <c r="C1114" s="50" t="s">
        <v>241</v>
      </c>
      <c r="D1114" s="51">
        <v>58968</v>
      </c>
      <c r="E1114" s="51">
        <v>1340847</v>
      </c>
      <c r="F1114" s="52">
        <v>123486</v>
      </c>
      <c r="G1114" s="53">
        <v>9.2095518999999992</v>
      </c>
    </row>
    <row r="1115" spans="1:7">
      <c r="A1115" s="50" t="s">
        <v>863</v>
      </c>
      <c r="B1115" s="50" t="s">
        <v>47</v>
      </c>
      <c r="C1115" s="50" t="s">
        <v>243</v>
      </c>
      <c r="D1115" s="51">
        <v>4653</v>
      </c>
      <c r="E1115" s="51">
        <v>200677</v>
      </c>
      <c r="F1115" s="52">
        <v>18159</v>
      </c>
      <c r="G1115" s="53">
        <v>9.0488695999999997</v>
      </c>
    </row>
    <row r="1116" spans="1:7">
      <c r="A1116" s="50" t="s">
        <v>2559</v>
      </c>
      <c r="B1116" s="50" t="s">
        <v>47</v>
      </c>
      <c r="C1116" s="50" t="s">
        <v>243</v>
      </c>
      <c r="D1116" s="51">
        <v>494</v>
      </c>
      <c r="E1116" s="51">
        <v>9057</v>
      </c>
      <c r="F1116" s="52">
        <v>905</v>
      </c>
      <c r="G1116" s="53">
        <v>9.9922711999999994</v>
      </c>
    </row>
    <row r="1117" spans="1:7">
      <c r="A1117" s="50" t="s">
        <v>2560</v>
      </c>
      <c r="B1117" s="50" t="s">
        <v>47</v>
      </c>
      <c r="C1117" s="50" t="s">
        <v>243</v>
      </c>
      <c r="D1117" s="51">
        <v>267</v>
      </c>
      <c r="E1117" s="51">
        <v>5324</v>
      </c>
      <c r="F1117" s="52">
        <v>602.29999999999995</v>
      </c>
      <c r="G1117" s="53">
        <v>11.312923</v>
      </c>
    </row>
    <row r="1118" spans="1:7">
      <c r="A1118" s="50" t="s">
        <v>864</v>
      </c>
      <c r="B1118" s="50" t="s">
        <v>47</v>
      </c>
      <c r="C1118" s="50" t="s">
        <v>243</v>
      </c>
      <c r="D1118" s="51">
        <v>2523</v>
      </c>
      <c r="E1118" s="51">
        <v>67509</v>
      </c>
      <c r="F1118" s="52">
        <v>7594</v>
      </c>
      <c r="G1118" s="53">
        <v>11.248870999999999</v>
      </c>
    </row>
    <row r="1119" spans="1:7">
      <c r="A1119" s="50" t="s">
        <v>865</v>
      </c>
      <c r="B1119" s="50" t="s">
        <v>47</v>
      </c>
      <c r="C1119" s="50" t="s">
        <v>243</v>
      </c>
      <c r="D1119" s="51">
        <v>5267</v>
      </c>
      <c r="E1119" s="51">
        <v>128931</v>
      </c>
      <c r="F1119" s="52">
        <v>10742.2</v>
      </c>
      <c r="G1119" s="53">
        <v>8.3317432999999994</v>
      </c>
    </row>
    <row r="1120" spans="1:7">
      <c r="A1120" s="50" t="s">
        <v>866</v>
      </c>
      <c r="B1120" s="50" t="s">
        <v>47</v>
      </c>
      <c r="C1120" s="50" t="s">
        <v>243</v>
      </c>
      <c r="D1120" s="51">
        <v>30897</v>
      </c>
      <c r="E1120" s="51">
        <v>896186</v>
      </c>
      <c r="F1120" s="52">
        <v>85009</v>
      </c>
      <c r="G1120" s="53">
        <v>9.4856425000000009</v>
      </c>
    </row>
    <row r="1121" spans="1:7">
      <c r="A1121" s="50" t="s">
        <v>2561</v>
      </c>
      <c r="B1121" s="50" t="s">
        <v>47</v>
      </c>
      <c r="C1121" s="50" t="s">
        <v>243</v>
      </c>
      <c r="D1121" s="51">
        <v>1055</v>
      </c>
      <c r="E1121" s="51">
        <v>17194</v>
      </c>
      <c r="F1121" s="52">
        <v>1967</v>
      </c>
      <c r="G1121" s="53">
        <v>11.440037</v>
      </c>
    </row>
    <row r="1122" spans="1:7">
      <c r="A1122" s="50" t="s">
        <v>867</v>
      </c>
      <c r="B1122" s="50" t="s">
        <v>47</v>
      </c>
      <c r="C1122" s="50" t="s">
        <v>243</v>
      </c>
      <c r="D1122" s="51">
        <v>21691</v>
      </c>
      <c r="E1122" s="51">
        <v>667598</v>
      </c>
      <c r="F1122" s="52">
        <v>63530</v>
      </c>
      <c r="G1122" s="53">
        <v>9.5162058999999992</v>
      </c>
    </row>
    <row r="1123" spans="1:7">
      <c r="A1123" s="50" t="s">
        <v>868</v>
      </c>
      <c r="B1123" s="50" t="s">
        <v>47</v>
      </c>
      <c r="C1123" s="50" t="s">
        <v>243</v>
      </c>
      <c r="D1123" s="51">
        <v>5184</v>
      </c>
      <c r="E1123" s="51">
        <v>167606</v>
      </c>
      <c r="F1123" s="52">
        <v>15703</v>
      </c>
      <c r="G1123" s="53">
        <v>9.3689962999999992</v>
      </c>
    </row>
    <row r="1124" spans="1:7">
      <c r="A1124" s="50" t="s">
        <v>869</v>
      </c>
      <c r="B1124" s="50" t="s">
        <v>47</v>
      </c>
      <c r="C1124" s="50" t="s">
        <v>243</v>
      </c>
      <c r="D1124" s="51">
        <v>1617</v>
      </c>
      <c r="E1124" s="51">
        <v>51762</v>
      </c>
      <c r="F1124" s="52">
        <v>5326</v>
      </c>
      <c r="G1124" s="53">
        <v>10.289401</v>
      </c>
    </row>
    <row r="1125" spans="1:7">
      <c r="A1125" s="50" t="s">
        <v>870</v>
      </c>
      <c r="B1125" s="50" t="s">
        <v>47</v>
      </c>
      <c r="C1125" s="50" t="s">
        <v>243</v>
      </c>
      <c r="D1125" s="51">
        <v>7474</v>
      </c>
      <c r="E1125" s="51">
        <v>263197</v>
      </c>
      <c r="F1125" s="52">
        <v>28294</v>
      </c>
      <c r="G1125" s="53">
        <v>10.750123</v>
      </c>
    </row>
    <row r="1126" spans="1:7">
      <c r="A1126" s="50" t="s">
        <v>871</v>
      </c>
      <c r="B1126" s="50" t="s">
        <v>47</v>
      </c>
      <c r="C1126" s="50" t="s">
        <v>243</v>
      </c>
      <c r="D1126" s="51">
        <v>1063</v>
      </c>
      <c r="E1126" s="51">
        <v>17398</v>
      </c>
      <c r="F1126" s="52">
        <v>2377</v>
      </c>
      <c r="G1126" s="53">
        <v>13.66249</v>
      </c>
    </row>
    <row r="1127" spans="1:7">
      <c r="A1127" s="50" t="s">
        <v>872</v>
      </c>
      <c r="B1127" s="50" t="s">
        <v>47</v>
      </c>
      <c r="C1127" s="50" t="s">
        <v>243</v>
      </c>
      <c r="D1127" s="51">
        <v>12794</v>
      </c>
      <c r="E1127" s="51">
        <v>329063</v>
      </c>
      <c r="F1127" s="52">
        <v>32575</v>
      </c>
      <c r="G1127" s="53">
        <v>9.8993202</v>
      </c>
    </row>
    <row r="1128" spans="1:7">
      <c r="A1128" s="50" t="s">
        <v>873</v>
      </c>
      <c r="B1128" s="50" t="s">
        <v>47</v>
      </c>
      <c r="C1128" s="50" t="s">
        <v>243</v>
      </c>
      <c r="D1128" s="51">
        <v>2131</v>
      </c>
      <c r="E1128" s="51">
        <v>30977</v>
      </c>
      <c r="F1128" s="52">
        <v>3363</v>
      </c>
      <c r="G1128" s="53">
        <v>10.856441999999999</v>
      </c>
    </row>
    <row r="1129" spans="1:7">
      <c r="A1129" s="50" t="s">
        <v>874</v>
      </c>
      <c r="B1129" s="50" t="s">
        <v>47</v>
      </c>
      <c r="C1129" s="50" t="s">
        <v>243</v>
      </c>
      <c r="D1129" s="51">
        <v>5382</v>
      </c>
      <c r="E1129" s="51">
        <v>139636</v>
      </c>
      <c r="F1129" s="52">
        <v>15684</v>
      </c>
      <c r="G1129" s="53">
        <v>11.232061</v>
      </c>
    </row>
    <row r="1130" spans="1:7">
      <c r="A1130" s="50" t="s">
        <v>875</v>
      </c>
      <c r="B1130" s="50" t="s">
        <v>47</v>
      </c>
      <c r="C1130" s="50" t="s">
        <v>243</v>
      </c>
      <c r="D1130" s="51">
        <v>7930</v>
      </c>
      <c r="E1130" s="51">
        <v>284583</v>
      </c>
      <c r="F1130" s="52">
        <v>27340</v>
      </c>
      <c r="G1130" s="53">
        <v>9.6070390999999997</v>
      </c>
    </row>
    <row r="1131" spans="1:7">
      <c r="A1131" s="50" t="s">
        <v>876</v>
      </c>
      <c r="B1131" s="50" t="s">
        <v>47</v>
      </c>
      <c r="C1131" s="50" t="s">
        <v>243</v>
      </c>
      <c r="D1131" s="51">
        <v>6681</v>
      </c>
      <c r="E1131" s="51">
        <v>177199</v>
      </c>
      <c r="F1131" s="52">
        <v>14906.5</v>
      </c>
      <c r="G1131" s="53">
        <v>8.4122935000000005</v>
      </c>
    </row>
    <row r="1132" spans="1:7">
      <c r="A1132" s="50" t="s">
        <v>2562</v>
      </c>
      <c r="B1132" s="50" t="s">
        <v>47</v>
      </c>
      <c r="C1132" s="50" t="s">
        <v>243</v>
      </c>
      <c r="D1132" s="51">
        <v>1211</v>
      </c>
      <c r="E1132" s="51">
        <v>20681</v>
      </c>
      <c r="F1132" s="52">
        <v>2708.7</v>
      </c>
      <c r="G1132" s="53">
        <v>13.097529</v>
      </c>
    </row>
    <row r="1133" spans="1:7">
      <c r="A1133" s="50" t="s">
        <v>877</v>
      </c>
      <c r="B1133" s="50" t="s">
        <v>47</v>
      </c>
      <c r="C1133" s="50" t="s">
        <v>243</v>
      </c>
      <c r="D1133" s="51">
        <v>26340</v>
      </c>
      <c r="E1133" s="51">
        <v>788750</v>
      </c>
      <c r="F1133" s="52">
        <v>98735</v>
      </c>
      <c r="G1133" s="53">
        <v>12.517908</v>
      </c>
    </row>
    <row r="1134" spans="1:7">
      <c r="A1134" s="50" t="s">
        <v>878</v>
      </c>
      <c r="B1134" s="50" t="s">
        <v>47</v>
      </c>
      <c r="C1134" s="50" t="s">
        <v>243</v>
      </c>
      <c r="D1134" s="51">
        <v>22585</v>
      </c>
      <c r="E1134" s="51">
        <v>554027</v>
      </c>
      <c r="F1134" s="52">
        <v>73039.7</v>
      </c>
      <c r="G1134" s="53">
        <v>13.183419000000001</v>
      </c>
    </row>
    <row r="1135" spans="1:7">
      <c r="A1135" s="50" t="s">
        <v>2563</v>
      </c>
      <c r="B1135" s="50" t="s">
        <v>47</v>
      </c>
      <c r="C1135" s="50" t="s">
        <v>243</v>
      </c>
      <c r="D1135" s="51">
        <v>2710</v>
      </c>
      <c r="E1135" s="51">
        <v>57000</v>
      </c>
      <c r="F1135" s="52">
        <v>5630</v>
      </c>
      <c r="G1135" s="53">
        <v>9.8771930000000001</v>
      </c>
    </row>
    <row r="1136" spans="1:7">
      <c r="A1136" s="50" t="s">
        <v>879</v>
      </c>
      <c r="B1136" s="50" t="s">
        <v>47</v>
      </c>
      <c r="C1136" s="50" t="s">
        <v>243</v>
      </c>
      <c r="D1136" s="51">
        <v>3848</v>
      </c>
      <c r="E1136" s="51">
        <v>108220</v>
      </c>
      <c r="F1136" s="52">
        <v>12800</v>
      </c>
      <c r="G1136" s="53">
        <v>11.827757999999999</v>
      </c>
    </row>
    <row r="1137" spans="1:7">
      <c r="A1137" s="50" t="s">
        <v>2564</v>
      </c>
      <c r="B1137" s="50" t="s">
        <v>47</v>
      </c>
      <c r="C1137" s="50" t="s">
        <v>243</v>
      </c>
      <c r="D1137" s="51">
        <v>1331</v>
      </c>
      <c r="E1137" s="51">
        <v>25004</v>
      </c>
      <c r="F1137" s="52">
        <v>2967</v>
      </c>
      <c r="G1137" s="53">
        <v>11.866101</v>
      </c>
    </row>
    <row r="1138" spans="1:7">
      <c r="A1138" s="50" t="s">
        <v>880</v>
      </c>
      <c r="B1138" s="50" t="s">
        <v>47</v>
      </c>
      <c r="C1138" s="50" t="s">
        <v>243</v>
      </c>
      <c r="D1138" s="51">
        <v>4113</v>
      </c>
      <c r="E1138" s="51">
        <v>127197</v>
      </c>
      <c r="F1138" s="52">
        <v>12496</v>
      </c>
      <c r="G1138" s="53">
        <v>9.8241311000000007</v>
      </c>
    </row>
    <row r="1139" spans="1:7">
      <c r="A1139" s="50" t="s">
        <v>2565</v>
      </c>
      <c r="B1139" s="50" t="s">
        <v>47</v>
      </c>
      <c r="C1139" s="50" t="s">
        <v>243</v>
      </c>
      <c r="D1139" s="51">
        <v>2582</v>
      </c>
      <c r="E1139" s="51">
        <v>51406</v>
      </c>
      <c r="F1139" s="52">
        <v>6669.3</v>
      </c>
      <c r="G1139" s="53">
        <v>12.973777</v>
      </c>
    </row>
    <row r="1140" spans="1:7">
      <c r="A1140" s="50" t="s">
        <v>881</v>
      </c>
      <c r="B1140" s="50" t="s">
        <v>47</v>
      </c>
      <c r="C1140" s="50" t="s">
        <v>241</v>
      </c>
      <c r="D1140" s="51">
        <v>26782</v>
      </c>
      <c r="E1140" s="51">
        <v>429562</v>
      </c>
      <c r="F1140" s="52">
        <v>46518</v>
      </c>
      <c r="G1140" s="53">
        <v>10.82917</v>
      </c>
    </row>
    <row r="1141" spans="1:7">
      <c r="A1141" s="50" t="s">
        <v>2566</v>
      </c>
      <c r="B1141" s="50" t="s">
        <v>47</v>
      </c>
      <c r="C1141" s="50" t="s">
        <v>243</v>
      </c>
      <c r="D1141" s="51">
        <v>4135</v>
      </c>
      <c r="E1141" s="51">
        <v>72041</v>
      </c>
      <c r="F1141" s="52">
        <v>6700.8</v>
      </c>
      <c r="G1141" s="53">
        <v>9.3013700999999998</v>
      </c>
    </row>
    <row r="1142" spans="1:7">
      <c r="A1142" s="50" t="s">
        <v>882</v>
      </c>
      <c r="B1142" s="50" t="s">
        <v>47</v>
      </c>
      <c r="C1142" s="50" t="s">
        <v>241</v>
      </c>
      <c r="D1142" s="51">
        <v>23593</v>
      </c>
      <c r="E1142" s="51">
        <v>424060</v>
      </c>
      <c r="F1142" s="52">
        <v>41605</v>
      </c>
      <c r="G1142" s="53">
        <v>9.8111116000000003</v>
      </c>
    </row>
    <row r="1143" spans="1:7">
      <c r="A1143" s="50" t="s">
        <v>2567</v>
      </c>
      <c r="B1143" s="50" t="s">
        <v>47</v>
      </c>
      <c r="C1143" s="50" t="s">
        <v>238</v>
      </c>
      <c r="D1143" s="51">
        <v>143431</v>
      </c>
      <c r="E1143" s="51">
        <v>4070995</v>
      </c>
      <c r="F1143" s="52">
        <v>355555.6</v>
      </c>
      <c r="G1143" s="53">
        <v>8.7338746</v>
      </c>
    </row>
    <row r="1144" spans="1:7">
      <c r="A1144" s="50" t="s">
        <v>883</v>
      </c>
      <c r="B1144" s="50" t="s">
        <v>47</v>
      </c>
      <c r="C1144" s="50" t="s">
        <v>241</v>
      </c>
      <c r="D1144" s="51">
        <v>25612</v>
      </c>
      <c r="E1144" s="51">
        <v>500431</v>
      </c>
      <c r="F1144" s="52">
        <v>49066</v>
      </c>
      <c r="G1144" s="53">
        <v>9.8047483</v>
      </c>
    </row>
    <row r="1145" spans="1:7">
      <c r="A1145" s="50" t="s">
        <v>884</v>
      </c>
      <c r="B1145" s="50" t="s">
        <v>47</v>
      </c>
      <c r="C1145" s="50" t="s">
        <v>241</v>
      </c>
      <c r="D1145" s="51">
        <v>24605</v>
      </c>
      <c r="E1145" s="51">
        <v>905769</v>
      </c>
      <c r="F1145" s="52">
        <v>67361</v>
      </c>
      <c r="G1145" s="53">
        <v>7.4368850999999996</v>
      </c>
    </row>
    <row r="1146" spans="1:7">
      <c r="A1146" s="50" t="s">
        <v>1728</v>
      </c>
      <c r="B1146" s="50" t="s">
        <v>47</v>
      </c>
      <c r="C1146" s="50" t="s">
        <v>241</v>
      </c>
      <c r="D1146" s="51">
        <v>3415</v>
      </c>
      <c r="E1146" s="51">
        <v>70828</v>
      </c>
      <c r="F1146" s="52">
        <v>7802</v>
      </c>
      <c r="G1146" s="53">
        <v>11.015418</v>
      </c>
    </row>
    <row r="1147" spans="1:7">
      <c r="A1147" s="50" t="s">
        <v>885</v>
      </c>
      <c r="B1147" s="50" t="s">
        <v>47</v>
      </c>
      <c r="C1147" s="50" t="s">
        <v>241</v>
      </c>
      <c r="D1147" s="51">
        <v>15320</v>
      </c>
      <c r="E1147" s="51">
        <v>246459</v>
      </c>
      <c r="F1147" s="52">
        <v>30343</v>
      </c>
      <c r="G1147" s="53">
        <v>12.311581</v>
      </c>
    </row>
    <row r="1148" spans="1:7">
      <c r="A1148" s="50" t="s">
        <v>886</v>
      </c>
      <c r="B1148" s="50" t="s">
        <v>47</v>
      </c>
      <c r="C1148" s="50" t="s">
        <v>243</v>
      </c>
      <c r="D1148" s="51">
        <v>11920</v>
      </c>
      <c r="E1148" s="51">
        <v>570772</v>
      </c>
      <c r="F1148" s="52">
        <v>38882</v>
      </c>
      <c r="G1148" s="53">
        <v>6.8121771999999998</v>
      </c>
    </row>
    <row r="1149" spans="1:7">
      <c r="A1149" s="50" t="s">
        <v>887</v>
      </c>
      <c r="B1149" s="50" t="s">
        <v>47</v>
      </c>
      <c r="C1149" s="50" t="s">
        <v>241</v>
      </c>
      <c r="D1149" s="51">
        <v>26538</v>
      </c>
      <c r="E1149" s="51">
        <v>469662</v>
      </c>
      <c r="F1149" s="52">
        <v>50284</v>
      </c>
      <c r="G1149" s="53">
        <v>10.706422999999999</v>
      </c>
    </row>
    <row r="1150" spans="1:7">
      <c r="A1150" s="50" t="s">
        <v>888</v>
      </c>
      <c r="B1150" s="50" t="s">
        <v>47</v>
      </c>
      <c r="C1150" s="50" t="s">
        <v>241</v>
      </c>
      <c r="D1150" s="51">
        <v>51606</v>
      </c>
      <c r="E1150" s="51">
        <v>884646</v>
      </c>
      <c r="F1150" s="52">
        <v>97702.399999999994</v>
      </c>
      <c r="G1150" s="53">
        <v>11.044237000000001</v>
      </c>
    </row>
    <row r="1151" spans="1:7">
      <c r="A1151" s="50" t="s">
        <v>889</v>
      </c>
      <c r="B1151" s="50" t="s">
        <v>47</v>
      </c>
      <c r="C1151" s="50" t="s">
        <v>241</v>
      </c>
      <c r="D1151" s="51">
        <v>30033</v>
      </c>
      <c r="E1151" s="51">
        <v>604186</v>
      </c>
      <c r="F1151" s="52">
        <v>68120.5</v>
      </c>
      <c r="G1151" s="53">
        <v>11.274756</v>
      </c>
    </row>
    <row r="1152" spans="1:7">
      <c r="A1152" s="50" t="s">
        <v>890</v>
      </c>
      <c r="B1152" s="50" t="s">
        <v>47</v>
      </c>
      <c r="C1152" s="50" t="s">
        <v>241</v>
      </c>
      <c r="D1152" s="51">
        <v>57927</v>
      </c>
      <c r="E1152" s="51">
        <v>8300880</v>
      </c>
      <c r="F1152" s="52">
        <v>391163</v>
      </c>
      <c r="G1152" s="53">
        <v>4.7123075999999999</v>
      </c>
    </row>
    <row r="1153" spans="1:7">
      <c r="A1153" s="50" t="s">
        <v>891</v>
      </c>
      <c r="B1153" s="50" t="s">
        <v>47</v>
      </c>
      <c r="C1153" s="50" t="s">
        <v>238</v>
      </c>
      <c r="D1153" s="51">
        <v>165461</v>
      </c>
      <c r="E1153" s="51">
        <v>5631770</v>
      </c>
      <c r="F1153" s="52">
        <v>550753</v>
      </c>
      <c r="G1153" s="53">
        <v>9.7793943999999993</v>
      </c>
    </row>
    <row r="1154" spans="1:7">
      <c r="A1154" s="50" t="s">
        <v>892</v>
      </c>
      <c r="B1154" s="50" t="s">
        <v>47</v>
      </c>
      <c r="C1154" s="50" t="s">
        <v>238</v>
      </c>
      <c r="D1154" s="51">
        <v>528336</v>
      </c>
      <c r="E1154" s="51">
        <v>17855711</v>
      </c>
      <c r="F1154" s="52">
        <v>1564553.1</v>
      </c>
      <c r="G1154" s="53">
        <v>8.7621999000000006</v>
      </c>
    </row>
    <row r="1155" spans="1:7">
      <c r="A1155" s="50" t="s">
        <v>893</v>
      </c>
      <c r="B1155" s="50" t="s">
        <v>47</v>
      </c>
      <c r="C1155" s="50" t="s">
        <v>241</v>
      </c>
      <c r="D1155" s="51">
        <v>17266</v>
      </c>
      <c r="E1155" s="51">
        <v>239815</v>
      </c>
      <c r="F1155" s="52">
        <v>26901</v>
      </c>
      <c r="G1155" s="53">
        <v>11.217397</v>
      </c>
    </row>
    <row r="1156" spans="1:7">
      <c r="A1156" s="50" t="s">
        <v>894</v>
      </c>
      <c r="B1156" s="50" t="s">
        <v>47</v>
      </c>
      <c r="C1156" s="50" t="s">
        <v>238</v>
      </c>
      <c r="D1156" s="51">
        <v>415853</v>
      </c>
      <c r="E1156" s="51">
        <v>11655309</v>
      </c>
      <c r="F1156" s="52">
        <v>1119646.2</v>
      </c>
      <c r="G1156" s="53">
        <v>9.6063192999999991</v>
      </c>
    </row>
    <row r="1157" spans="1:7">
      <c r="A1157" s="50" t="s">
        <v>895</v>
      </c>
      <c r="B1157" s="50" t="s">
        <v>47</v>
      </c>
      <c r="C1157" s="50" t="s">
        <v>243</v>
      </c>
      <c r="D1157" s="51">
        <v>8358</v>
      </c>
      <c r="E1157" s="51">
        <v>266600</v>
      </c>
      <c r="F1157" s="52">
        <v>26239</v>
      </c>
      <c r="G1157" s="53">
        <v>9.8420854999999996</v>
      </c>
    </row>
    <row r="1158" spans="1:7">
      <c r="A1158" s="50" t="s">
        <v>896</v>
      </c>
      <c r="B1158" s="50" t="s">
        <v>47</v>
      </c>
      <c r="C1158" s="50" t="s">
        <v>241</v>
      </c>
      <c r="D1158" s="51">
        <v>29825</v>
      </c>
      <c r="E1158" s="51">
        <v>450145</v>
      </c>
      <c r="F1158" s="52">
        <v>54026</v>
      </c>
      <c r="G1158" s="53">
        <v>12.001910000000001</v>
      </c>
    </row>
    <row r="1159" spans="1:7">
      <c r="A1159" s="50" t="s">
        <v>897</v>
      </c>
      <c r="B1159" s="50" t="s">
        <v>47</v>
      </c>
      <c r="C1159" s="50" t="s">
        <v>241</v>
      </c>
      <c r="D1159" s="51">
        <v>35614</v>
      </c>
      <c r="E1159" s="51">
        <v>755245</v>
      </c>
      <c r="F1159" s="52">
        <v>72196</v>
      </c>
      <c r="G1159" s="53">
        <v>9.5592821000000008</v>
      </c>
    </row>
    <row r="1160" spans="1:7">
      <c r="A1160" s="50" t="s">
        <v>898</v>
      </c>
      <c r="B1160" s="50" t="s">
        <v>47</v>
      </c>
      <c r="C1160" s="50" t="s">
        <v>241</v>
      </c>
      <c r="D1160" s="51">
        <v>62278</v>
      </c>
      <c r="E1160" s="51">
        <v>2374074</v>
      </c>
      <c r="F1160" s="52">
        <v>170889</v>
      </c>
      <c r="G1160" s="53">
        <v>7.1981327999999998</v>
      </c>
    </row>
    <row r="1161" spans="1:7">
      <c r="A1161" s="50" t="s">
        <v>899</v>
      </c>
      <c r="B1161" s="50" t="s">
        <v>47</v>
      </c>
      <c r="C1161" s="50" t="s">
        <v>241</v>
      </c>
      <c r="D1161" s="51">
        <v>44258</v>
      </c>
      <c r="E1161" s="51">
        <v>1213796</v>
      </c>
      <c r="F1161" s="52">
        <v>126510</v>
      </c>
      <c r="G1161" s="53">
        <v>10.422674000000001</v>
      </c>
    </row>
    <row r="1162" spans="1:7">
      <c r="A1162" s="50" t="s">
        <v>900</v>
      </c>
      <c r="B1162" s="50" t="s">
        <v>47</v>
      </c>
      <c r="C1162" s="50" t="s">
        <v>241</v>
      </c>
      <c r="D1162" s="51">
        <v>52831</v>
      </c>
      <c r="E1162" s="51">
        <v>1225304</v>
      </c>
      <c r="F1162" s="52">
        <v>103903</v>
      </c>
      <c r="G1162" s="53">
        <v>8.4797732000000003</v>
      </c>
    </row>
    <row r="1163" spans="1:7">
      <c r="A1163" s="50" t="s">
        <v>901</v>
      </c>
      <c r="B1163" s="50" t="s">
        <v>47</v>
      </c>
      <c r="C1163" s="50" t="s">
        <v>241</v>
      </c>
      <c r="D1163" s="51">
        <v>16709</v>
      </c>
      <c r="E1163" s="51">
        <v>497905</v>
      </c>
      <c r="F1163" s="52">
        <v>45295</v>
      </c>
      <c r="G1163" s="53">
        <v>9.0971168999999996</v>
      </c>
    </row>
    <row r="1164" spans="1:7">
      <c r="A1164" s="50" t="s">
        <v>2568</v>
      </c>
      <c r="B1164" s="50" t="s">
        <v>47</v>
      </c>
      <c r="C1164" s="50" t="s">
        <v>241</v>
      </c>
      <c r="D1164" s="51">
        <v>68019</v>
      </c>
      <c r="E1164" s="51">
        <v>1259817</v>
      </c>
      <c r="F1164" s="52">
        <v>122437</v>
      </c>
      <c r="G1164" s="53">
        <v>9.7186336999999998</v>
      </c>
    </row>
    <row r="1165" spans="1:7">
      <c r="A1165" s="50" t="s">
        <v>902</v>
      </c>
      <c r="B1165" s="50" t="s">
        <v>47</v>
      </c>
      <c r="C1165" s="50" t="s">
        <v>241</v>
      </c>
      <c r="D1165" s="51">
        <v>26705</v>
      </c>
      <c r="E1165" s="51">
        <v>549654</v>
      </c>
      <c r="F1165" s="52">
        <v>45719</v>
      </c>
      <c r="G1165" s="53">
        <v>8.3177781</v>
      </c>
    </row>
    <row r="1166" spans="1:7">
      <c r="A1166" s="50" t="s">
        <v>309</v>
      </c>
      <c r="B1166" s="50" t="s">
        <v>47</v>
      </c>
      <c r="C1166" s="50" t="s">
        <v>310</v>
      </c>
      <c r="D1166" s="51">
        <v>16</v>
      </c>
      <c r="E1166" s="51">
        <v>3394861</v>
      </c>
      <c r="F1166" s="52">
        <v>150022.70000000001</v>
      </c>
      <c r="G1166" s="53">
        <v>4.4191117000000002</v>
      </c>
    </row>
    <row r="1167" spans="1:7">
      <c r="A1167" s="50" t="s">
        <v>2569</v>
      </c>
      <c r="B1167" s="50" t="s">
        <v>47</v>
      </c>
      <c r="C1167" s="50" t="s">
        <v>241</v>
      </c>
      <c r="D1167" s="51">
        <v>24990</v>
      </c>
      <c r="E1167" s="51">
        <v>627247</v>
      </c>
      <c r="F1167" s="52">
        <v>64207</v>
      </c>
      <c r="G1167" s="53">
        <v>10.236318000000001</v>
      </c>
    </row>
    <row r="1168" spans="1:7">
      <c r="A1168" s="50" t="s">
        <v>903</v>
      </c>
      <c r="B1168" s="50" t="s">
        <v>47</v>
      </c>
      <c r="C1168" s="50" t="s">
        <v>241</v>
      </c>
      <c r="D1168" s="51">
        <v>67611</v>
      </c>
      <c r="E1168" s="51">
        <v>2113711</v>
      </c>
      <c r="F1168" s="52">
        <v>193230</v>
      </c>
      <c r="G1168" s="53">
        <v>9.1417417000000007</v>
      </c>
    </row>
    <row r="1169" spans="1:7">
      <c r="A1169" s="50" t="s">
        <v>904</v>
      </c>
      <c r="B1169" s="50" t="s">
        <v>47</v>
      </c>
      <c r="C1169" s="50" t="s">
        <v>241</v>
      </c>
      <c r="D1169" s="51">
        <v>38860</v>
      </c>
      <c r="E1169" s="51">
        <v>686349</v>
      </c>
      <c r="F1169" s="52">
        <v>81725</v>
      </c>
      <c r="G1169" s="53">
        <v>11.907208000000001</v>
      </c>
    </row>
    <row r="1170" spans="1:7">
      <c r="A1170" s="50" t="s">
        <v>2570</v>
      </c>
      <c r="B1170" s="50" t="s">
        <v>47</v>
      </c>
      <c r="C1170" s="50" t="s">
        <v>243</v>
      </c>
      <c r="D1170" s="51">
        <v>1546</v>
      </c>
      <c r="E1170" s="51">
        <v>39104</v>
      </c>
      <c r="F1170" s="52">
        <v>3491</v>
      </c>
      <c r="G1170" s="53">
        <v>8.9274754999999999</v>
      </c>
    </row>
    <row r="1171" spans="1:7">
      <c r="A1171" s="50" t="s">
        <v>2190</v>
      </c>
      <c r="B1171" s="50" t="s">
        <v>50</v>
      </c>
      <c r="C1171" s="50" t="s">
        <v>241</v>
      </c>
      <c r="D1171" s="51">
        <v>114</v>
      </c>
      <c r="E1171" s="51">
        <v>1656</v>
      </c>
      <c r="F1171" s="52">
        <v>189</v>
      </c>
      <c r="G1171" s="53">
        <v>11.413043</v>
      </c>
    </row>
    <row r="1172" spans="1:7">
      <c r="A1172" s="50" t="s">
        <v>905</v>
      </c>
      <c r="B1172" s="50" t="s">
        <v>50</v>
      </c>
      <c r="C1172" s="50" t="s">
        <v>241</v>
      </c>
      <c r="D1172" s="51">
        <v>43675</v>
      </c>
      <c r="E1172" s="51">
        <v>1357039</v>
      </c>
      <c r="F1172" s="52">
        <v>115622</v>
      </c>
      <c r="G1172" s="53">
        <v>8.5201677999999994</v>
      </c>
    </row>
    <row r="1173" spans="1:7">
      <c r="A1173" s="50" t="s">
        <v>906</v>
      </c>
      <c r="B1173" s="50" t="s">
        <v>50</v>
      </c>
      <c r="C1173" s="50" t="s">
        <v>243</v>
      </c>
      <c r="D1173" s="51">
        <v>5494</v>
      </c>
      <c r="E1173" s="51">
        <v>127579</v>
      </c>
      <c r="F1173" s="52">
        <v>12383</v>
      </c>
      <c r="G1173" s="53">
        <v>9.7061428999999997</v>
      </c>
    </row>
    <row r="1174" spans="1:7">
      <c r="A1174" s="50" t="s">
        <v>907</v>
      </c>
      <c r="B1174" s="50" t="s">
        <v>50</v>
      </c>
      <c r="C1174" s="50" t="s">
        <v>243</v>
      </c>
      <c r="D1174" s="51">
        <v>23827</v>
      </c>
      <c r="E1174" s="51">
        <v>682356</v>
      </c>
      <c r="F1174" s="52">
        <v>66592</v>
      </c>
      <c r="G1174" s="53">
        <v>9.7591286999999998</v>
      </c>
    </row>
    <row r="1175" spans="1:7">
      <c r="A1175" s="50" t="s">
        <v>2571</v>
      </c>
      <c r="B1175" s="50" t="s">
        <v>50</v>
      </c>
      <c r="C1175" s="50" t="s">
        <v>243</v>
      </c>
      <c r="D1175" s="51">
        <v>934</v>
      </c>
      <c r="E1175" s="51">
        <v>16307</v>
      </c>
      <c r="F1175" s="52">
        <v>1755</v>
      </c>
      <c r="G1175" s="53">
        <v>10.762249000000001</v>
      </c>
    </row>
    <row r="1176" spans="1:7">
      <c r="A1176" s="50" t="s">
        <v>2572</v>
      </c>
      <c r="B1176" s="50" t="s">
        <v>50</v>
      </c>
      <c r="C1176" s="50" t="s">
        <v>243</v>
      </c>
      <c r="D1176" s="51">
        <v>1080</v>
      </c>
      <c r="E1176" s="51">
        <v>23423</v>
      </c>
      <c r="F1176" s="52">
        <v>2819</v>
      </c>
      <c r="G1176" s="53">
        <v>12.035178999999999</v>
      </c>
    </row>
    <row r="1177" spans="1:7">
      <c r="A1177" s="50" t="s">
        <v>2573</v>
      </c>
      <c r="B1177" s="50" t="s">
        <v>50</v>
      </c>
      <c r="C1177" s="50" t="s">
        <v>243</v>
      </c>
      <c r="D1177" s="51">
        <v>2096</v>
      </c>
      <c r="E1177" s="51">
        <v>36892</v>
      </c>
      <c r="F1177" s="52">
        <v>4852</v>
      </c>
      <c r="G1177" s="53">
        <v>13.151903000000001</v>
      </c>
    </row>
    <row r="1178" spans="1:7">
      <c r="A1178" s="50" t="s">
        <v>908</v>
      </c>
      <c r="B1178" s="50" t="s">
        <v>50</v>
      </c>
      <c r="C1178" s="50" t="s">
        <v>243</v>
      </c>
      <c r="D1178" s="51">
        <v>68495</v>
      </c>
      <c r="E1178" s="51">
        <v>2004309</v>
      </c>
      <c r="F1178" s="52">
        <v>173937.9</v>
      </c>
      <c r="G1178" s="53">
        <v>8.6781977999999995</v>
      </c>
    </row>
    <row r="1179" spans="1:7">
      <c r="A1179" s="50" t="s">
        <v>909</v>
      </c>
      <c r="B1179" s="50" t="s">
        <v>50</v>
      </c>
      <c r="C1179" s="50" t="s">
        <v>243</v>
      </c>
      <c r="D1179" s="51">
        <v>6329</v>
      </c>
      <c r="E1179" s="51">
        <v>129923</v>
      </c>
      <c r="F1179" s="52">
        <v>16815</v>
      </c>
      <c r="G1179" s="53">
        <v>12.942280999999999</v>
      </c>
    </row>
    <row r="1180" spans="1:7">
      <c r="A1180" s="50" t="s">
        <v>910</v>
      </c>
      <c r="B1180" s="50" t="s">
        <v>50</v>
      </c>
      <c r="C1180" s="50" t="s">
        <v>243</v>
      </c>
      <c r="D1180" s="51">
        <v>8580</v>
      </c>
      <c r="E1180" s="51">
        <v>284491</v>
      </c>
      <c r="F1180" s="52">
        <v>21937.4</v>
      </c>
      <c r="G1180" s="53">
        <v>7.7111051000000002</v>
      </c>
    </row>
    <row r="1181" spans="1:7">
      <c r="A1181" s="50" t="s">
        <v>2574</v>
      </c>
      <c r="B1181" s="50" t="s">
        <v>50</v>
      </c>
      <c r="C1181" s="50" t="s">
        <v>243</v>
      </c>
      <c r="D1181" s="51">
        <v>4479</v>
      </c>
      <c r="E1181" s="51">
        <v>96872</v>
      </c>
      <c r="F1181" s="52">
        <v>10794</v>
      </c>
      <c r="G1181" s="53">
        <v>11.142538999999999</v>
      </c>
    </row>
    <row r="1182" spans="1:7">
      <c r="A1182" s="50" t="s">
        <v>2575</v>
      </c>
      <c r="B1182" s="50" t="s">
        <v>50</v>
      </c>
      <c r="C1182" s="50" t="s">
        <v>243</v>
      </c>
      <c r="D1182" s="51">
        <v>4017</v>
      </c>
      <c r="E1182" s="51">
        <v>86002</v>
      </c>
      <c r="F1182" s="52">
        <v>6537</v>
      </c>
      <c r="G1182" s="53">
        <v>7.6009859999999998</v>
      </c>
    </row>
    <row r="1183" spans="1:7">
      <c r="A1183" s="50" t="s">
        <v>911</v>
      </c>
      <c r="B1183" s="50" t="s">
        <v>50</v>
      </c>
      <c r="C1183" s="50" t="s">
        <v>243</v>
      </c>
      <c r="D1183" s="51">
        <v>10841</v>
      </c>
      <c r="E1183" s="51">
        <v>262580</v>
      </c>
      <c r="F1183" s="52">
        <v>9044</v>
      </c>
      <c r="G1183" s="53">
        <v>3.4442835999999999</v>
      </c>
    </row>
    <row r="1184" spans="1:7">
      <c r="A1184" s="50" t="s">
        <v>2576</v>
      </c>
      <c r="B1184" s="50" t="s">
        <v>50</v>
      </c>
      <c r="C1184" s="50" t="s">
        <v>243</v>
      </c>
      <c r="D1184" s="51">
        <v>2705</v>
      </c>
      <c r="E1184" s="51">
        <v>52982</v>
      </c>
      <c r="F1184" s="52">
        <v>4373</v>
      </c>
      <c r="G1184" s="53">
        <v>8.2537465999999995</v>
      </c>
    </row>
    <row r="1185" spans="1:7">
      <c r="A1185" s="50" t="s">
        <v>2577</v>
      </c>
      <c r="B1185" s="50" t="s">
        <v>50</v>
      </c>
      <c r="C1185" s="50" t="s">
        <v>243</v>
      </c>
      <c r="D1185" s="51">
        <v>2500</v>
      </c>
      <c r="E1185" s="51">
        <v>60925</v>
      </c>
      <c r="F1185" s="52">
        <v>5885</v>
      </c>
      <c r="G1185" s="53">
        <v>9.6594172999999994</v>
      </c>
    </row>
    <row r="1186" spans="1:7">
      <c r="A1186" s="50" t="s">
        <v>912</v>
      </c>
      <c r="B1186" s="50" t="s">
        <v>50</v>
      </c>
      <c r="C1186" s="50" t="s">
        <v>241</v>
      </c>
      <c r="D1186" s="51">
        <v>23851</v>
      </c>
      <c r="E1186" s="51">
        <v>633137</v>
      </c>
      <c r="F1186" s="52">
        <v>58940</v>
      </c>
      <c r="G1186" s="53">
        <v>9.3092015999999997</v>
      </c>
    </row>
    <row r="1187" spans="1:7">
      <c r="A1187" s="50" t="s">
        <v>913</v>
      </c>
      <c r="B1187" s="50" t="s">
        <v>50</v>
      </c>
      <c r="C1187" s="50" t="s">
        <v>238</v>
      </c>
      <c r="D1187" s="51">
        <v>288161</v>
      </c>
      <c r="E1187" s="51">
        <v>8279117</v>
      </c>
      <c r="F1187" s="52">
        <v>891404</v>
      </c>
      <c r="G1187" s="53">
        <v>10.766897</v>
      </c>
    </row>
    <row r="1188" spans="1:7">
      <c r="A1188" s="50" t="s">
        <v>914</v>
      </c>
      <c r="B1188" s="50" t="s">
        <v>50</v>
      </c>
      <c r="C1188" s="50" t="s">
        <v>241</v>
      </c>
      <c r="D1188" s="51">
        <v>13736</v>
      </c>
      <c r="E1188" s="51">
        <v>211600</v>
      </c>
      <c r="F1188" s="52">
        <v>23480.3</v>
      </c>
      <c r="G1188" s="53">
        <v>11.096550000000001</v>
      </c>
    </row>
    <row r="1189" spans="1:7">
      <c r="A1189" s="50" t="s">
        <v>915</v>
      </c>
      <c r="B1189" s="50" t="s">
        <v>50</v>
      </c>
      <c r="C1189" s="50" t="s">
        <v>241</v>
      </c>
      <c r="D1189" s="51">
        <v>111569</v>
      </c>
      <c r="E1189" s="51">
        <v>2122680</v>
      </c>
      <c r="F1189" s="52">
        <v>209414</v>
      </c>
      <c r="G1189" s="53">
        <v>9.8655472999999994</v>
      </c>
    </row>
    <row r="1190" spans="1:7">
      <c r="A1190" s="50" t="s">
        <v>916</v>
      </c>
      <c r="B1190" s="50" t="s">
        <v>50</v>
      </c>
      <c r="C1190" s="50" t="s">
        <v>238</v>
      </c>
      <c r="D1190" s="51">
        <v>1090192</v>
      </c>
      <c r="E1190" s="51">
        <v>56027201</v>
      </c>
      <c r="F1190" s="52">
        <v>3715912.2</v>
      </c>
      <c r="G1190" s="53">
        <v>6.6323359999999996</v>
      </c>
    </row>
    <row r="1191" spans="1:7">
      <c r="A1191" s="50" t="s">
        <v>917</v>
      </c>
      <c r="B1191" s="50" t="s">
        <v>50</v>
      </c>
      <c r="C1191" s="50" t="s">
        <v>238</v>
      </c>
      <c r="D1191" s="51">
        <v>204479</v>
      </c>
      <c r="E1191" s="51">
        <v>5823938</v>
      </c>
      <c r="F1191" s="52">
        <v>536947.69999999995</v>
      </c>
      <c r="G1191" s="53">
        <v>9.2196672</v>
      </c>
    </row>
    <row r="1192" spans="1:7">
      <c r="A1192" s="50" t="s">
        <v>918</v>
      </c>
      <c r="B1192" s="50" t="s">
        <v>50</v>
      </c>
      <c r="C1192" s="50" t="s">
        <v>241</v>
      </c>
      <c r="D1192" s="51">
        <v>10771</v>
      </c>
      <c r="E1192" s="51">
        <v>268789</v>
      </c>
      <c r="F1192" s="52">
        <v>27062</v>
      </c>
      <c r="G1192" s="53">
        <v>10.06812</v>
      </c>
    </row>
    <row r="1193" spans="1:7">
      <c r="A1193" s="50" t="s">
        <v>919</v>
      </c>
      <c r="B1193" s="50" t="s">
        <v>50</v>
      </c>
      <c r="C1193" s="50" t="s">
        <v>243</v>
      </c>
      <c r="D1193" s="51">
        <v>5962</v>
      </c>
      <c r="E1193" s="51">
        <v>157741</v>
      </c>
      <c r="F1193" s="52">
        <v>17035</v>
      </c>
      <c r="G1193" s="53">
        <v>10.799348</v>
      </c>
    </row>
    <row r="1194" spans="1:7">
      <c r="A1194" s="50" t="s">
        <v>920</v>
      </c>
      <c r="B1194" s="50" t="s">
        <v>50</v>
      </c>
      <c r="C1194" s="50" t="s">
        <v>241</v>
      </c>
      <c r="D1194" s="51">
        <v>17517</v>
      </c>
      <c r="E1194" s="51">
        <v>299452</v>
      </c>
      <c r="F1194" s="52">
        <v>26143</v>
      </c>
      <c r="G1194" s="53">
        <v>8.7302806000000004</v>
      </c>
    </row>
    <row r="1195" spans="1:7">
      <c r="A1195" s="50" t="s">
        <v>921</v>
      </c>
      <c r="B1195" s="50" t="s">
        <v>50</v>
      </c>
      <c r="C1195" s="50" t="s">
        <v>241</v>
      </c>
      <c r="D1195" s="51">
        <v>9254</v>
      </c>
      <c r="E1195" s="51">
        <v>179354</v>
      </c>
      <c r="F1195" s="52">
        <v>16031.4</v>
      </c>
      <c r="G1195" s="53">
        <v>8.9384122999999995</v>
      </c>
    </row>
    <row r="1196" spans="1:7">
      <c r="A1196" s="50" t="s">
        <v>922</v>
      </c>
      <c r="B1196" s="50" t="s">
        <v>50</v>
      </c>
      <c r="C1196" s="50" t="s">
        <v>241</v>
      </c>
      <c r="D1196" s="51">
        <v>9462</v>
      </c>
      <c r="E1196" s="51">
        <v>220272</v>
      </c>
      <c r="F1196" s="52">
        <v>23150</v>
      </c>
      <c r="G1196" s="53">
        <v>10.509733000000001</v>
      </c>
    </row>
    <row r="1197" spans="1:7">
      <c r="A1197" s="50" t="s">
        <v>923</v>
      </c>
      <c r="B1197" s="50" t="s">
        <v>50</v>
      </c>
      <c r="C1197" s="50" t="s">
        <v>241</v>
      </c>
      <c r="D1197" s="51">
        <v>21568</v>
      </c>
      <c r="E1197" s="51">
        <v>523224</v>
      </c>
      <c r="F1197" s="52">
        <v>50639.9</v>
      </c>
      <c r="G1197" s="53">
        <v>9.6784359999999996</v>
      </c>
    </row>
    <row r="1198" spans="1:7">
      <c r="A1198" s="50" t="s">
        <v>924</v>
      </c>
      <c r="B1198" s="50" t="s">
        <v>50</v>
      </c>
      <c r="C1198" s="50" t="s">
        <v>241</v>
      </c>
      <c r="D1198" s="51">
        <v>110078</v>
      </c>
      <c r="E1198" s="51">
        <v>2414693</v>
      </c>
      <c r="F1198" s="52">
        <v>228408.6</v>
      </c>
      <c r="G1198" s="53">
        <v>9.4591154999999993</v>
      </c>
    </row>
    <row r="1199" spans="1:7">
      <c r="A1199" s="50" t="s">
        <v>339</v>
      </c>
      <c r="B1199" s="50" t="s">
        <v>50</v>
      </c>
      <c r="C1199" s="50" t="s">
        <v>238</v>
      </c>
      <c r="D1199" s="51">
        <v>231181</v>
      </c>
      <c r="E1199" s="51">
        <v>6508730</v>
      </c>
      <c r="F1199" s="52">
        <v>625685.69999999995</v>
      </c>
      <c r="G1199" s="53">
        <v>9.6130227999999995</v>
      </c>
    </row>
    <row r="1200" spans="1:7">
      <c r="A1200" s="50" t="s">
        <v>364</v>
      </c>
      <c r="B1200" s="50" t="s">
        <v>50</v>
      </c>
      <c r="C1200" s="50" t="s">
        <v>349</v>
      </c>
      <c r="D1200" s="51">
        <v>71</v>
      </c>
      <c r="E1200" s="51">
        <v>452</v>
      </c>
      <c r="F1200" s="52">
        <v>38.9</v>
      </c>
      <c r="G1200" s="53">
        <v>8.6061946999999996</v>
      </c>
    </row>
    <row r="1201" spans="1:7">
      <c r="A1201" s="50" t="s">
        <v>369</v>
      </c>
      <c r="B1201" s="50" t="s">
        <v>50</v>
      </c>
      <c r="C1201" s="50" t="s">
        <v>349</v>
      </c>
      <c r="D1201" s="51">
        <v>28</v>
      </c>
      <c r="E1201" s="51">
        <v>191</v>
      </c>
      <c r="F1201" s="52">
        <v>27.9</v>
      </c>
      <c r="G1201" s="53">
        <v>14.607329999999999</v>
      </c>
    </row>
    <row r="1202" spans="1:7">
      <c r="A1202" s="50" t="s">
        <v>925</v>
      </c>
      <c r="B1202" s="50" t="s">
        <v>50</v>
      </c>
      <c r="C1202" s="50" t="s">
        <v>243</v>
      </c>
      <c r="D1202" s="51">
        <v>13869</v>
      </c>
      <c r="E1202" s="51">
        <v>342028</v>
      </c>
      <c r="F1202" s="52">
        <v>30407.599999999999</v>
      </c>
      <c r="G1202" s="53">
        <v>8.8903832000000005</v>
      </c>
    </row>
    <row r="1203" spans="1:7">
      <c r="A1203" s="50" t="s">
        <v>2578</v>
      </c>
      <c r="B1203" s="50" t="s">
        <v>50</v>
      </c>
      <c r="C1203" s="50" t="s">
        <v>243</v>
      </c>
      <c r="D1203" s="51">
        <v>370</v>
      </c>
      <c r="E1203" s="51">
        <v>5227</v>
      </c>
      <c r="F1203" s="52">
        <v>580.6</v>
      </c>
      <c r="G1203" s="53">
        <v>11.107710000000001</v>
      </c>
    </row>
    <row r="1204" spans="1:7">
      <c r="A1204" s="50" t="s">
        <v>2579</v>
      </c>
      <c r="B1204" s="50" t="s">
        <v>50</v>
      </c>
      <c r="C1204" s="50" t="s">
        <v>243</v>
      </c>
      <c r="D1204" s="51">
        <v>936</v>
      </c>
      <c r="E1204" s="51">
        <v>13034</v>
      </c>
      <c r="F1204" s="52">
        <v>1477</v>
      </c>
      <c r="G1204" s="53">
        <v>11.331901</v>
      </c>
    </row>
    <row r="1205" spans="1:7">
      <c r="A1205" s="50" t="s">
        <v>2580</v>
      </c>
      <c r="B1205" s="50" t="s">
        <v>50</v>
      </c>
      <c r="C1205" s="50" t="s">
        <v>243</v>
      </c>
      <c r="D1205" s="51">
        <v>2765</v>
      </c>
      <c r="E1205" s="51">
        <v>90047</v>
      </c>
      <c r="F1205" s="52">
        <v>9052</v>
      </c>
      <c r="G1205" s="53">
        <v>10.052528000000001</v>
      </c>
    </row>
    <row r="1206" spans="1:7">
      <c r="A1206" s="50" t="s">
        <v>2581</v>
      </c>
      <c r="B1206" s="50" t="s">
        <v>50</v>
      </c>
      <c r="C1206" s="50" t="s">
        <v>243</v>
      </c>
      <c r="D1206" s="51">
        <v>1713</v>
      </c>
      <c r="E1206" s="51">
        <v>35312</v>
      </c>
      <c r="F1206" s="52">
        <v>3065.8</v>
      </c>
      <c r="G1206" s="53">
        <v>8.6820343999999992</v>
      </c>
    </row>
    <row r="1207" spans="1:7">
      <c r="A1207" s="50" t="s">
        <v>2582</v>
      </c>
      <c r="B1207" s="50" t="s">
        <v>50</v>
      </c>
      <c r="C1207" s="50" t="s">
        <v>243</v>
      </c>
      <c r="D1207" s="51">
        <v>1811</v>
      </c>
      <c r="E1207" s="51">
        <v>36654</v>
      </c>
      <c r="F1207" s="52">
        <v>2107</v>
      </c>
      <c r="G1207" s="53">
        <v>5.7483494000000004</v>
      </c>
    </row>
    <row r="1208" spans="1:7">
      <c r="A1208" s="50" t="s">
        <v>926</v>
      </c>
      <c r="B1208" s="50" t="s">
        <v>50</v>
      </c>
      <c r="C1208" s="50" t="s">
        <v>342</v>
      </c>
      <c r="D1208" s="51">
        <v>3</v>
      </c>
      <c r="E1208" s="51">
        <v>2664090</v>
      </c>
      <c r="F1208" s="52">
        <v>130091</v>
      </c>
      <c r="G1208" s="53">
        <v>4.8831308</v>
      </c>
    </row>
    <row r="1209" spans="1:7">
      <c r="A1209" s="50" t="s">
        <v>927</v>
      </c>
      <c r="B1209" s="50" t="s">
        <v>50</v>
      </c>
      <c r="C1209" s="50" t="s">
        <v>241</v>
      </c>
      <c r="D1209" s="51">
        <v>52929</v>
      </c>
      <c r="E1209" s="51">
        <v>1001267</v>
      </c>
      <c r="F1209" s="52">
        <v>94843</v>
      </c>
      <c r="G1209" s="53">
        <v>9.4722986000000002</v>
      </c>
    </row>
    <row r="1210" spans="1:7">
      <c r="A1210" s="50" t="s">
        <v>379</v>
      </c>
      <c r="B1210" s="50" t="s">
        <v>56</v>
      </c>
      <c r="C1210" s="50" t="s">
        <v>349</v>
      </c>
      <c r="D1210" s="51">
        <v>6</v>
      </c>
      <c r="E1210" s="51">
        <v>881</v>
      </c>
      <c r="F1210" s="52">
        <v>122.4</v>
      </c>
      <c r="G1210" s="53">
        <v>13.893303</v>
      </c>
    </row>
    <row r="1211" spans="1:7">
      <c r="A1211" s="50" t="s">
        <v>928</v>
      </c>
      <c r="B1211" s="50" t="s">
        <v>56</v>
      </c>
      <c r="C1211" s="50" t="s">
        <v>243</v>
      </c>
      <c r="D1211" s="51">
        <v>26347</v>
      </c>
      <c r="E1211" s="51">
        <v>454426</v>
      </c>
      <c r="F1211" s="52">
        <v>59411.6</v>
      </c>
      <c r="G1211" s="53">
        <v>13.073988</v>
      </c>
    </row>
    <row r="1212" spans="1:7">
      <c r="A1212" s="50" t="s">
        <v>929</v>
      </c>
      <c r="B1212" s="50" t="s">
        <v>56</v>
      </c>
      <c r="C1212" s="50" t="s">
        <v>243</v>
      </c>
      <c r="D1212" s="51">
        <v>10029</v>
      </c>
      <c r="E1212" s="51">
        <v>192555</v>
      </c>
      <c r="F1212" s="52">
        <v>30768</v>
      </c>
      <c r="G1212" s="53">
        <v>15.978811</v>
      </c>
    </row>
    <row r="1213" spans="1:7">
      <c r="A1213" s="50" t="s">
        <v>930</v>
      </c>
      <c r="B1213" s="50" t="s">
        <v>56</v>
      </c>
      <c r="C1213" s="50" t="s">
        <v>243</v>
      </c>
      <c r="D1213" s="51">
        <v>17689</v>
      </c>
      <c r="E1213" s="51">
        <v>361187</v>
      </c>
      <c r="F1213" s="52">
        <v>44957</v>
      </c>
      <c r="G1213" s="53">
        <v>12.447015</v>
      </c>
    </row>
    <row r="1214" spans="1:7">
      <c r="A1214" s="50" t="s">
        <v>931</v>
      </c>
      <c r="B1214" s="50" t="s">
        <v>56</v>
      </c>
      <c r="C1214" s="50" t="s">
        <v>243</v>
      </c>
      <c r="D1214" s="51">
        <v>10278</v>
      </c>
      <c r="E1214" s="51">
        <v>99658</v>
      </c>
      <c r="F1214" s="52">
        <v>16893</v>
      </c>
      <c r="G1214" s="53">
        <v>16.950972</v>
      </c>
    </row>
    <row r="1215" spans="1:7">
      <c r="A1215" s="50" t="s">
        <v>932</v>
      </c>
      <c r="B1215" s="50" t="s">
        <v>56</v>
      </c>
      <c r="C1215" s="50" t="s">
        <v>243</v>
      </c>
      <c r="D1215" s="51">
        <v>16017</v>
      </c>
      <c r="E1215" s="51">
        <v>321082</v>
      </c>
      <c r="F1215" s="52">
        <v>58280</v>
      </c>
      <c r="G1215" s="53">
        <v>18.151126999999999</v>
      </c>
    </row>
    <row r="1216" spans="1:7">
      <c r="A1216" s="50" t="s">
        <v>933</v>
      </c>
      <c r="B1216" s="50" t="s">
        <v>56</v>
      </c>
      <c r="C1216" s="50" t="s">
        <v>243</v>
      </c>
      <c r="D1216" s="51">
        <v>28839</v>
      </c>
      <c r="E1216" s="51">
        <v>479018</v>
      </c>
      <c r="F1216" s="52">
        <v>55470.3</v>
      </c>
      <c r="G1216" s="53">
        <v>11.580003</v>
      </c>
    </row>
    <row r="1217" spans="1:7">
      <c r="A1217" s="50" t="s">
        <v>2583</v>
      </c>
      <c r="B1217" s="50" t="s">
        <v>56</v>
      </c>
      <c r="C1217" s="50" t="s">
        <v>243</v>
      </c>
      <c r="D1217" s="51">
        <v>466</v>
      </c>
      <c r="E1217" s="51">
        <v>4713</v>
      </c>
      <c r="F1217" s="52">
        <v>862.9</v>
      </c>
      <c r="G1217" s="53">
        <v>18.308933</v>
      </c>
    </row>
    <row r="1218" spans="1:7">
      <c r="A1218" s="50" t="s">
        <v>934</v>
      </c>
      <c r="B1218" s="50" t="s">
        <v>56</v>
      </c>
      <c r="C1218" s="50" t="s">
        <v>243</v>
      </c>
      <c r="D1218" s="51">
        <v>39056</v>
      </c>
      <c r="E1218" s="51">
        <v>640323</v>
      </c>
      <c r="F1218" s="52">
        <v>96370</v>
      </c>
      <c r="G1218" s="53">
        <v>15.050217</v>
      </c>
    </row>
    <row r="1219" spans="1:7">
      <c r="A1219" s="50" t="s">
        <v>935</v>
      </c>
      <c r="B1219" s="50" t="s">
        <v>56</v>
      </c>
      <c r="C1219" s="50" t="s">
        <v>243</v>
      </c>
      <c r="D1219" s="51">
        <v>18061</v>
      </c>
      <c r="E1219" s="51">
        <v>353536</v>
      </c>
      <c r="F1219" s="52">
        <v>49860</v>
      </c>
      <c r="G1219" s="53">
        <v>14.103230999999999</v>
      </c>
    </row>
    <row r="1220" spans="1:7">
      <c r="A1220" s="50" t="s">
        <v>348</v>
      </c>
      <c r="B1220" s="50" t="s">
        <v>56</v>
      </c>
      <c r="C1220" s="50" t="s">
        <v>349</v>
      </c>
      <c r="D1220" s="51">
        <v>3</v>
      </c>
      <c r="E1220" s="51">
        <v>3423</v>
      </c>
      <c r="F1220" s="52">
        <v>377.3</v>
      </c>
      <c r="G1220" s="53">
        <v>11.022494999999999</v>
      </c>
    </row>
    <row r="1221" spans="1:7">
      <c r="A1221" s="50" t="s">
        <v>2584</v>
      </c>
      <c r="B1221" s="50" t="s">
        <v>56</v>
      </c>
      <c r="C1221" s="50" t="s">
        <v>238</v>
      </c>
      <c r="D1221" s="51">
        <v>21033</v>
      </c>
      <c r="E1221" s="51">
        <v>161854</v>
      </c>
      <c r="F1221" s="52">
        <v>37874.300000000003</v>
      </c>
      <c r="G1221" s="53">
        <v>23.400286999999999</v>
      </c>
    </row>
    <row r="1222" spans="1:7">
      <c r="A1222" s="50" t="s">
        <v>357</v>
      </c>
      <c r="B1222" s="50" t="s">
        <v>56</v>
      </c>
      <c r="C1222" s="50" t="s">
        <v>349</v>
      </c>
      <c r="D1222" s="51">
        <v>451</v>
      </c>
      <c r="E1222" s="51">
        <v>3264</v>
      </c>
      <c r="F1222" s="52">
        <v>435</v>
      </c>
      <c r="G1222" s="53">
        <v>13.327206</v>
      </c>
    </row>
    <row r="1223" spans="1:7">
      <c r="A1223" s="50" t="s">
        <v>2207</v>
      </c>
      <c r="B1223" s="50" t="s">
        <v>56</v>
      </c>
      <c r="C1223" s="50" t="s">
        <v>349</v>
      </c>
      <c r="D1223" s="51">
        <v>2</v>
      </c>
      <c r="E1223" s="51">
        <v>14000</v>
      </c>
      <c r="F1223" s="52">
        <v>946.7</v>
      </c>
      <c r="G1223" s="53">
        <v>6.7621428999999997</v>
      </c>
    </row>
    <row r="1224" spans="1:7">
      <c r="A1224" s="50" t="s">
        <v>2585</v>
      </c>
      <c r="B1224" s="50" t="s">
        <v>56</v>
      </c>
      <c r="C1224" s="50" t="s">
        <v>243</v>
      </c>
      <c r="D1224" s="51">
        <v>6157</v>
      </c>
      <c r="E1224" s="51">
        <v>48636</v>
      </c>
      <c r="F1224" s="52">
        <v>7923</v>
      </c>
      <c r="G1224" s="53">
        <v>16.290402</v>
      </c>
    </row>
    <row r="1225" spans="1:7">
      <c r="A1225" s="50" t="s">
        <v>358</v>
      </c>
      <c r="B1225" s="50" t="s">
        <v>56</v>
      </c>
      <c r="C1225" s="50" t="s">
        <v>349</v>
      </c>
      <c r="D1225" s="51">
        <v>8</v>
      </c>
      <c r="E1225" s="51">
        <v>3853</v>
      </c>
      <c r="F1225" s="52">
        <v>648</v>
      </c>
      <c r="G1225" s="53">
        <v>16.818064</v>
      </c>
    </row>
    <row r="1226" spans="1:7">
      <c r="A1226" s="50" t="s">
        <v>936</v>
      </c>
      <c r="B1226" s="50" t="s">
        <v>56</v>
      </c>
      <c r="C1226" s="50" t="s">
        <v>238</v>
      </c>
      <c r="D1226" s="51">
        <v>749775</v>
      </c>
      <c r="E1226" s="51">
        <v>6144315</v>
      </c>
      <c r="F1226" s="52">
        <v>1295610.7</v>
      </c>
      <c r="G1226" s="53">
        <v>21.086333</v>
      </c>
    </row>
    <row r="1227" spans="1:7">
      <c r="A1227" s="50" t="s">
        <v>937</v>
      </c>
      <c r="B1227" s="50" t="s">
        <v>56</v>
      </c>
      <c r="C1227" s="50" t="s">
        <v>238</v>
      </c>
      <c r="D1227" s="51">
        <v>696258</v>
      </c>
      <c r="E1227" s="51">
        <v>6495992</v>
      </c>
      <c r="F1227" s="52">
        <v>1445974</v>
      </c>
      <c r="G1227" s="53">
        <v>22.259478999999999</v>
      </c>
    </row>
    <row r="1228" spans="1:7">
      <c r="A1228" s="50" t="s">
        <v>938</v>
      </c>
      <c r="B1228" s="50" t="s">
        <v>56</v>
      </c>
      <c r="C1228" s="50" t="s">
        <v>238</v>
      </c>
      <c r="D1228" s="51">
        <v>1411</v>
      </c>
      <c r="E1228" s="51">
        <v>13138</v>
      </c>
      <c r="F1228" s="52">
        <v>3172.9</v>
      </c>
      <c r="G1228" s="53">
        <v>24.150556000000002</v>
      </c>
    </row>
    <row r="1229" spans="1:7">
      <c r="A1229" s="50" t="s">
        <v>363</v>
      </c>
      <c r="B1229" s="50" t="s">
        <v>56</v>
      </c>
      <c r="C1229" s="50" t="s">
        <v>349</v>
      </c>
      <c r="D1229" s="51">
        <v>19266</v>
      </c>
      <c r="E1229" s="51">
        <v>128524</v>
      </c>
      <c r="F1229" s="52">
        <v>18700</v>
      </c>
      <c r="G1229" s="53">
        <v>14.549811999999999</v>
      </c>
    </row>
    <row r="1230" spans="1:7">
      <c r="A1230" s="50" t="s">
        <v>364</v>
      </c>
      <c r="B1230" s="50" t="s">
        <v>56</v>
      </c>
      <c r="C1230" s="50" t="s">
        <v>349</v>
      </c>
      <c r="D1230" s="51">
        <v>359</v>
      </c>
      <c r="E1230" s="51">
        <v>2636</v>
      </c>
      <c r="F1230" s="52">
        <v>371.4</v>
      </c>
      <c r="G1230" s="53">
        <v>14.08953</v>
      </c>
    </row>
    <row r="1231" spans="1:7">
      <c r="A1231" s="50" t="s">
        <v>366</v>
      </c>
      <c r="B1231" s="50" t="s">
        <v>56</v>
      </c>
      <c r="C1231" s="50" t="s">
        <v>349</v>
      </c>
      <c r="D1231" s="51">
        <v>1</v>
      </c>
      <c r="E1231" s="51">
        <v>1452</v>
      </c>
      <c r="F1231" s="52">
        <v>14.5</v>
      </c>
      <c r="G1231" s="53">
        <v>0.99862260000000003</v>
      </c>
    </row>
    <row r="1232" spans="1:7">
      <c r="A1232" s="50" t="s">
        <v>367</v>
      </c>
      <c r="B1232" s="50" t="s">
        <v>56</v>
      </c>
      <c r="C1232" s="50" t="s">
        <v>349</v>
      </c>
      <c r="D1232" s="51">
        <v>46</v>
      </c>
      <c r="E1232" s="51">
        <v>139</v>
      </c>
      <c r="F1232" s="52">
        <v>41.7</v>
      </c>
      <c r="G1232" s="53">
        <v>30</v>
      </c>
    </row>
    <row r="1233" spans="1:7">
      <c r="A1233" s="50" t="s">
        <v>368</v>
      </c>
      <c r="B1233" s="50" t="s">
        <v>56</v>
      </c>
      <c r="C1233" s="50" t="s">
        <v>349</v>
      </c>
      <c r="D1233" s="51">
        <v>727</v>
      </c>
      <c r="E1233" s="51">
        <v>5081</v>
      </c>
      <c r="F1233" s="52">
        <v>676.7</v>
      </c>
      <c r="G1233" s="53">
        <v>13.318244</v>
      </c>
    </row>
    <row r="1234" spans="1:7">
      <c r="A1234" s="50" t="s">
        <v>369</v>
      </c>
      <c r="B1234" s="50" t="s">
        <v>56</v>
      </c>
      <c r="C1234" s="50" t="s">
        <v>349</v>
      </c>
      <c r="D1234" s="51">
        <v>4526</v>
      </c>
      <c r="E1234" s="51">
        <v>33291</v>
      </c>
      <c r="F1234" s="52">
        <v>5712.2</v>
      </c>
      <c r="G1234" s="53">
        <v>17.158391000000002</v>
      </c>
    </row>
    <row r="1235" spans="1:7">
      <c r="A1235" s="50" t="s">
        <v>370</v>
      </c>
      <c r="B1235" s="50" t="s">
        <v>56</v>
      </c>
      <c r="C1235" s="50" t="s">
        <v>349</v>
      </c>
      <c r="D1235" s="51">
        <v>10215</v>
      </c>
      <c r="E1235" s="51">
        <v>66380</v>
      </c>
      <c r="F1235" s="52">
        <v>10786</v>
      </c>
      <c r="G1235" s="53">
        <v>16.24887</v>
      </c>
    </row>
    <row r="1236" spans="1:7">
      <c r="A1236" s="50" t="s">
        <v>371</v>
      </c>
      <c r="B1236" s="50" t="s">
        <v>56</v>
      </c>
      <c r="C1236" s="50" t="s">
        <v>349</v>
      </c>
      <c r="D1236" s="51">
        <v>25</v>
      </c>
      <c r="E1236" s="51">
        <v>19028</v>
      </c>
      <c r="F1236" s="52">
        <v>2289.4</v>
      </c>
      <c r="G1236" s="53">
        <v>12.031743000000001</v>
      </c>
    </row>
    <row r="1237" spans="1:7">
      <c r="A1237" s="50" t="s">
        <v>2586</v>
      </c>
      <c r="B1237" s="50" t="s">
        <v>56</v>
      </c>
      <c r="C1237" s="50" t="s">
        <v>243</v>
      </c>
      <c r="D1237" s="51">
        <v>3064</v>
      </c>
      <c r="E1237" s="51">
        <v>33807</v>
      </c>
      <c r="F1237" s="52">
        <v>4389.3</v>
      </c>
      <c r="G1237" s="53">
        <v>12.983406</v>
      </c>
    </row>
    <row r="1238" spans="1:7">
      <c r="A1238" s="50" t="s">
        <v>939</v>
      </c>
      <c r="B1238" s="50" t="s">
        <v>56</v>
      </c>
      <c r="C1238" s="50" t="s">
        <v>243</v>
      </c>
      <c r="D1238" s="51">
        <v>11685</v>
      </c>
      <c r="E1238" s="51">
        <v>121377</v>
      </c>
      <c r="F1238" s="52">
        <v>24424.7</v>
      </c>
      <c r="G1238" s="53">
        <v>20.123004999999999</v>
      </c>
    </row>
    <row r="1239" spans="1:7">
      <c r="A1239" s="50" t="s">
        <v>2587</v>
      </c>
      <c r="B1239" s="50" t="s">
        <v>56</v>
      </c>
      <c r="C1239" s="50" t="s">
        <v>243</v>
      </c>
      <c r="D1239" s="51">
        <v>2394</v>
      </c>
      <c r="E1239" s="51">
        <v>32003</v>
      </c>
      <c r="F1239" s="52">
        <v>3867.4</v>
      </c>
      <c r="G1239" s="53">
        <v>12.084491999999999</v>
      </c>
    </row>
    <row r="1240" spans="1:7">
      <c r="A1240" s="50" t="s">
        <v>940</v>
      </c>
      <c r="B1240" s="50" t="s">
        <v>56</v>
      </c>
      <c r="C1240" s="50" t="s">
        <v>243</v>
      </c>
      <c r="D1240" s="51">
        <v>16720</v>
      </c>
      <c r="E1240" s="51">
        <v>334033</v>
      </c>
      <c r="F1240" s="52">
        <v>49783</v>
      </c>
      <c r="G1240" s="53">
        <v>14.903617000000001</v>
      </c>
    </row>
    <row r="1241" spans="1:7">
      <c r="A1241" s="50" t="s">
        <v>2588</v>
      </c>
      <c r="B1241" s="50" t="s">
        <v>56</v>
      </c>
      <c r="C1241" s="50" t="s">
        <v>243</v>
      </c>
      <c r="D1241" s="51">
        <v>694</v>
      </c>
      <c r="E1241" s="51">
        <v>5148</v>
      </c>
      <c r="F1241" s="52">
        <v>1212.5999999999999</v>
      </c>
      <c r="G1241" s="53">
        <v>23.554779</v>
      </c>
    </row>
    <row r="1242" spans="1:7">
      <c r="A1242" s="50" t="s">
        <v>941</v>
      </c>
      <c r="B1242" s="50" t="s">
        <v>56</v>
      </c>
      <c r="C1242" s="50" t="s">
        <v>243</v>
      </c>
      <c r="D1242" s="51">
        <v>8473</v>
      </c>
      <c r="E1242" s="51">
        <v>164272</v>
      </c>
      <c r="F1242" s="52">
        <v>26849.200000000001</v>
      </c>
      <c r="G1242" s="53">
        <v>16.344356000000001</v>
      </c>
    </row>
    <row r="1243" spans="1:7">
      <c r="A1243" s="50" t="s">
        <v>942</v>
      </c>
      <c r="B1243" s="50" t="s">
        <v>56</v>
      </c>
      <c r="C1243" s="50" t="s">
        <v>243</v>
      </c>
      <c r="D1243" s="51">
        <v>13327</v>
      </c>
      <c r="E1243" s="51">
        <v>293456</v>
      </c>
      <c r="F1243" s="52">
        <v>37544.800000000003</v>
      </c>
      <c r="G1243" s="53">
        <v>12.794013</v>
      </c>
    </row>
    <row r="1244" spans="1:7">
      <c r="A1244" s="50" t="s">
        <v>2589</v>
      </c>
      <c r="B1244" s="50" t="s">
        <v>56</v>
      </c>
      <c r="C1244" s="50" t="s">
        <v>243</v>
      </c>
      <c r="D1244" s="51">
        <v>3468</v>
      </c>
      <c r="E1244" s="51">
        <v>46256</v>
      </c>
      <c r="F1244" s="52">
        <v>8448</v>
      </c>
      <c r="G1244" s="53">
        <v>18.263577000000002</v>
      </c>
    </row>
    <row r="1245" spans="1:7">
      <c r="A1245" s="50" t="s">
        <v>2590</v>
      </c>
      <c r="B1245" s="50" t="s">
        <v>56</v>
      </c>
      <c r="C1245" s="50" t="s">
        <v>243</v>
      </c>
      <c r="D1245" s="51">
        <v>4855</v>
      </c>
      <c r="E1245" s="51">
        <v>70269</v>
      </c>
      <c r="F1245" s="52">
        <v>9736.7999999999993</v>
      </c>
      <c r="G1245" s="53">
        <v>13.856465999999999</v>
      </c>
    </row>
    <row r="1246" spans="1:7">
      <c r="A1246" s="50" t="s">
        <v>2591</v>
      </c>
      <c r="B1246" s="50" t="s">
        <v>56</v>
      </c>
      <c r="C1246" s="50" t="s">
        <v>243</v>
      </c>
      <c r="D1246" s="51">
        <v>2912</v>
      </c>
      <c r="E1246" s="51">
        <v>34026</v>
      </c>
      <c r="F1246" s="52">
        <v>5614</v>
      </c>
      <c r="G1246" s="53">
        <v>16.499148000000002</v>
      </c>
    </row>
    <row r="1247" spans="1:7">
      <c r="A1247" s="50" t="s">
        <v>2592</v>
      </c>
      <c r="B1247" s="50" t="s">
        <v>56</v>
      </c>
      <c r="C1247" s="50" t="s">
        <v>243</v>
      </c>
      <c r="D1247" s="51">
        <v>8360</v>
      </c>
      <c r="E1247" s="51">
        <v>103742</v>
      </c>
      <c r="F1247" s="52">
        <v>14072</v>
      </c>
      <c r="G1247" s="53">
        <v>13.564418999999999</v>
      </c>
    </row>
    <row r="1248" spans="1:7">
      <c r="A1248" s="50" t="s">
        <v>943</v>
      </c>
      <c r="B1248" s="50" t="s">
        <v>56</v>
      </c>
      <c r="C1248" s="50" t="s">
        <v>243</v>
      </c>
      <c r="D1248" s="51">
        <v>13312</v>
      </c>
      <c r="E1248" s="51">
        <v>217871</v>
      </c>
      <c r="F1248" s="52">
        <v>23895.1</v>
      </c>
      <c r="G1248" s="53">
        <v>10.967544999999999</v>
      </c>
    </row>
    <row r="1249" spans="1:7">
      <c r="A1249" s="50" t="s">
        <v>944</v>
      </c>
      <c r="B1249" s="50" t="s">
        <v>56</v>
      </c>
      <c r="C1249" s="50" t="s">
        <v>243</v>
      </c>
      <c r="D1249" s="51">
        <v>7203</v>
      </c>
      <c r="E1249" s="51">
        <v>107438</v>
      </c>
      <c r="F1249" s="52">
        <v>16831.8</v>
      </c>
      <c r="G1249" s="53">
        <v>15.666524000000001</v>
      </c>
    </row>
    <row r="1250" spans="1:7">
      <c r="A1250" s="50" t="s">
        <v>945</v>
      </c>
      <c r="B1250" s="50" t="s">
        <v>56</v>
      </c>
      <c r="C1250" s="50" t="s">
        <v>243</v>
      </c>
      <c r="D1250" s="51">
        <v>7426</v>
      </c>
      <c r="E1250" s="51">
        <v>239438</v>
      </c>
      <c r="F1250" s="52">
        <v>30862.799999999999</v>
      </c>
      <c r="G1250" s="53">
        <v>12.889683</v>
      </c>
    </row>
    <row r="1251" spans="1:7">
      <c r="A1251" s="50" t="s">
        <v>946</v>
      </c>
      <c r="B1251" s="50" t="s">
        <v>56</v>
      </c>
      <c r="C1251" s="50" t="s">
        <v>243</v>
      </c>
      <c r="D1251" s="51">
        <v>10052</v>
      </c>
      <c r="E1251" s="51">
        <v>205748</v>
      </c>
      <c r="F1251" s="52">
        <v>26142.799999999999</v>
      </c>
      <c r="G1251" s="53">
        <v>12.706223</v>
      </c>
    </row>
    <row r="1252" spans="1:7">
      <c r="A1252" s="50" t="s">
        <v>2593</v>
      </c>
      <c r="B1252" s="50" t="s">
        <v>56</v>
      </c>
      <c r="C1252" s="50" t="s">
        <v>243</v>
      </c>
      <c r="D1252" s="51">
        <v>3009</v>
      </c>
      <c r="E1252" s="51">
        <v>27221</v>
      </c>
      <c r="F1252" s="52">
        <v>4867</v>
      </c>
      <c r="G1252" s="53">
        <v>17.879577999999999</v>
      </c>
    </row>
    <row r="1253" spans="1:7">
      <c r="A1253" s="50" t="s">
        <v>947</v>
      </c>
      <c r="B1253" s="50" t="s">
        <v>56</v>
      </c>
      <c r="C1253" s="50" t="s">
        <v>243</v>
      </c>
      <c r="D1253" s="51">
        <v>17123</v>
      </c>
      <c r="E1253" s="51">
        <v>262919</v>
      </c>
      <c r="F1253" s="52">
        <v>38327</v>
      </c>
      <c r="G1253" s="53">
        <v>14.577493</v>
      </c>
    </row>
    <row r="1254" spans="1:7">
      <c r="A1254" s="50" t="s">
        <v>948</v>
      </c>
      <c r="B1254" s="50" t="s">
        <v>56</v>
      </c>
      <c r="C1254" s="50" t="s">
        <v>243</v>
      </c>
      <c r="D1254" s="51">
        <v>3774</v>
      </c>
      <c r="E1254" s="51">
        <v>94681</v>
      </c>
      <c r="F1254" s="52">
        <v>13461.2</v>
      </c>
      <c r="G1254" s="53">
        <v>14.217425</v>
      </c>
    </row>
    <row r="1255" spans="1:7">
      <c r="A1255" s="50" t="s">
        <v>949</v>
      </c>
      <c r="B1255" s="50" t="s">
        <v>56</v>
      </c>
      <c r="C1255" s="50" t="s">
        <v>243</v>
      </c>
      <c r="D1255" s="51">
        <v>13479</v>
      </c>
      <c r="E1255" s="51">
        <v>217319</v>
      </c>
      <c r="F1255" s="52">
        <v>33687</v>
      </c>
      <c r="G1255" s="53">
        <v>15.501175999999999</v>
      </c>
    </row>
    <row r="1256" spans="1:7">
      <c r="A1256" s="50" t="s">
        <v>2594</v>
      </c>
      <c r="B1256" s="50" t="s">
        <v>56</v>
      </c>
      <c r="C1256" s="50" t="s">
        <v>243</v>
      </c>
      <c r="D1256" s="51">
        <v>1969</v>
      </c>
      <c r="E1256" s="51">
        <v>22814</v>
      </c>
      <c r="F1256" s="52">
        <v>3346.7</v>
      </c>
      <c r="G1256" s="53">
        <v>14.669501</v>
      </c>
    </row>
    <row r="1257" spans="1:7">
      <c r="A1257" s="50" t="s">
        <v>2595</v>
      </c>
      <c r="B1257" s="50" t="s">
        <v>56</v>
      </c>
      <c r="C1257" s="50" t="s">
        <v>243</v>
      </c>
      <c r="D1257" s="51">
        <v>1463</v>
      </c>
      <c r="E1257" s="51">
        <v>13936</v>
      </c>
      <c r="F1257" s="52">
        <v>3662</v>
      </c>
      <c r="G1257" s="53">
        <v>26.277267999999999</v>
      </c>
    </row>
    <row r="1258" spans="1:7">
      <c r="A1258" s="50" t="s">
        <v>950</v>
      </c>
      <c r="B1258" s="50" t="s">
        <v>56</v>
      </c>
      <c r="C1258" s="50" t="s">
        <v>243</v>
      </c>
      <c r="D1258" s="51">
        <v>29775</v>
      </c>
      <c r="E1258" s="51">
        <v>647221</v>
      </c>
      <c r="F1258" s="52">
        <v>86984</v>
      </c>
      <c r="G1258" s="53">
        <v>13.439613</v>
      </c>
    </row>
    <row r="1259" spans="1:7">
      <c r="A1259" s="50" t="s">
        <v>2596</v>
      </c>
      <c r="B1259" s="50" t="s">
        <v>56</v>
      </c>
      <c r="C1259" s="50" t="s">
        <v>243</v>
      </c>
      <c r="D1259" s="51">
        <v>3101</v>
      </c>
      <c r="E1259" s="51">
        <v>43668</v>
      </c>
      <c r="F1259" s="52">
        <v>7674</v>
      </c>
      <c r="G1259" s="53">
        <v>17.573509000000001</v>
      </c>
    </row>
    <row r="1260" spans="1:7">
      <c r="A1260" s="50" t="s">
        <v>951</v>
      </c>
      <c r="B1260" s="50" t="s">
        <v>56</v>
      </c>
      <c r="C1260" s="50" t="s">
        <v>243</v>
      </c>
      <c r="D1260" s="51">
        <v>16326</v>
      </c>
      <c r="E1260" s="51">
        <v>279372</v>
      </c>
      <c r="F1260" s="52">
        <v>32241</v>
      </c>
      <c r="G1260" s="53">
        <v>11.540527000000001</v>
      </c>
    </row>
    <row r="1261" spans="1:7">
      <c r="A1261" s="50" t="s">
        <v>952</v>
      </c>
      <c r="B1261" s="50" t="s">
        <v>56</v>
      </c>
      <c r="C1261" s="50" t="s">
        <v>243</v>
      </c>
      <c r="D1261" s="51">
        <v>8043</v>
      </c>
      <c r="E1261" s="51">
        <v>110230</v>
      </c>
      <c r="F1261" s="52">
        <v>13587</v>
      </c>
      <c r="G1261" s="53">
        <v>12.326046</v>
      </c>
    </row>
    <row r="1262" spans="1:7">
      <c r="A1262" s="50" t="s">
        <v>953</v>
      </c>
      <c r="B1262" s="50" t="s">
        <v>56</v>
      </c>
      <c r="C1262" s="50" t="s">
        <v>243</v>
      </c>
      <c r="D1262" s="51">
        <v>4041</v>
      </c>
      <c r="E1262" s="51">
        <v>63480</v>
      </c>
      <c r="F1262" s="52">
        <v>9208</v>
      </c>
      <c r="G1262" s="53">
        <v>14.505356000000001</v>
      </c>
    </row>
    <row r="1263" spans="1:7">
      <c r="A1263" s="50" t="s">
        <v>2597</v>
      </c>
      <c r="B1263" s="50" t="s">
        <v>56</v>
      </c>
      <c r="C1263" s="50" t="s">
        <v>243</v>
      </c>
      <c r="D1263" s="51">
        <v>3693</v>
      </c>
      <c r="E1263" s="51">
        <v>61720</v>
      </c>
      <c r="F1263" s="52">
        <v>7285.4</v>
      </c>
      <c r="G1263" s="53">
        <v>11.803953</v>
      </c>
    </row>
    <row r="1264" spans="1:7">
      <c r="A1264" s="50" t="s">
        <v>954</v>
      </c>
      <c r="B1264" s="50" t="s">
        <v>56</v>
      </c>
      <c r="C1264" s="50" t="s">
        <v>243</v>
      </c>
      <c r="D1264" s="51">
        <v>12974</v>
      </c>
      <c r="E1264" s="51">
        <v>171491</v>
      </c>
      <c r="F1264" s="52">
        <v>27170</v>
      </c>
      <c r="G1264" s="53">
        <v>15.843397</v>
      </c>
    </row>
    <row r="1265" spans="1:7">
      <c r="A1265" s="50" t="s">
        <v>955</v>
      </c>
      <c r="B1265" s="50" t="s">
        <v>56</v>
      </c>
      <c r="C1265" s="50" t="s">
        <v>243</v>
      </c>
      <c r="D1265" s="51">
        <v>10133</v>
      </c>
      <c r="E1265" s="51">
        <v>239284</v>
      </c>
      <c r="F1265" s="52">
        <v>33964.800000000003</v>
      </c>
      <c r="G1265" s="53">
        <v>14.194345999999999</v>
      </c>
    </row>
    <row r="1266" spans="1:7">
      <c r="A1266" s="50" t="s">
        <v>2598</v>
      </c>
      <c r="B1266" s="50" t="s">
        <v>56</v>
      </c>
      <c r="C1266" s="50" t="s">
        <v>243</v>
      </c>
      <c r="D1266" s="51">
        <v>3726</v>
      </c>
      <c r="E1266" s="51">
        <v>55708</v>
      </c>
      <c r="F1266" s="52">
        <v>7726</v>
      </c>
      <c r="G1266" s="53">
        <v>13.868744</v>
      </c>
    </row>
    <row r="1267" spans="1:7">
      <c r="A1267" s="50" t="s">
        <v>376</v>
      </c>
      <c r="B1267" s="50" t="s">
        <v>56</v>
      </c>
      <c r="C1267" s="50" t="s">
        <v>349</v>
      </c>
      <c r="D1267" s="51">
        <v>18322</v>
      </c>
      <c r="E1267" s="51">
        <v>103071</v>
      </c>
      <c r="F1267" s="52">
        <v>13722.5</v>
      </c>
      <c r="G1267" s="53">
        <v>13.313637999999999</v>
      </c>
    </row>
    <row r="1268" spans="1:7">
      <c r="A1268" s="50" t="s">
        <v>956</v>
      </c>
      <c r="B1268" s="50" t="s">
        <v>54</v>
      </c>
      <c r="C1268" s="50" t="s">
        <v>241</v>
      </c>
      <c r="D1268" s="51">
        <v>316</v>
      </c>
      <c r="E1268" s="51">
        <v>2623</v>
      </c>
      <c r="F1268" s="52">
        <v>343</v>
      </c>
      <c r="G1268" s="53">
        <v>13.07663</v>
      </c>
    </row>
    <row r="1269" spans="1:7">
      <c r="A1269" s="50" t="s">
        <v>957</v>
      </c>
      <c r="B1269" s="50" t="s">
        <v>54</v>
      </c>
      <c r="C1269" s="50" t="s">
        <v>238</v>
      </c>
      <c r="D1269" s="51">
        <v>965643</v>
      </c>
      <c r="E1269" s="51">
        <v>12506681</v>
      </c>
      <c r="F1269" s="52">
        <v>1505692</v>
      </c>
      <c r="G1269" s="53">
        <v>12.039101</v>
      </c>
    </row>
    <row r="1270" spans="1:7">
      <c r="A1270" s="50" t="s">
        <v>2599</v>
      </c>
      <c r="B1270" s="50" t="s">
        <v>54</v>
      </c>
      <c r="C1270" s="50" t="s">
        <v>241</v>
      </c>
      <c r="D1270" s="51">
        <v>54590</v>
      </c>
      <c r="E1270" s="51">
        <v>1021343</v>
      </c>
      <c r="F1270" s="52">
        <v>142339.79999999999</v>
      </c>
      <c r="G1270" s="53">
        <v>13.936533000000001</v>
      </c>
    </row>
    <row r="1271" spans="1:7">
      <c r="A1271" s="50" t="s">
        <v>348</v>
      </c>
      <c r="B1271" s="50" t="s">
        <v>54</v>
      </c>
      <c r="C1271" s="50" t="s">
        <v>349</v>
      </c>
      <c r="D1271" s="51">
        <v>15</v>
      </c>
      <c r="E1271" s="51">
        <v>11900</v>
      </c>
      <c r="F1271" s="52">
        <v>818.5</v>
      </c>
      <c r="G1271" s="53">
        <v>6.8781512999999999</v>
      </c>
    </row>
    <row r="1272" spans="1:7">
      <c r="A1272" s="50" t="s">
        <v>480</v>
      </c>
      <c r="B1272" s="50" t="s">
        <v>54</v>
      </c>
      <c r="C1272" s="50" t="s">
        <v>238</v>
      </c>
      <c r="D1272" s="51">
        <v>172893</v>
      </c>
      <c r="E1272" s="51">
        <v>2274765</v>
      </c>
      <c r="F1272" s="52">
        <v>323996.79999999999</v>
      </c>
      <c r="G1272" s="53">
        <v>14.243088999999999</v>
      </c>
    </row>
    <row r="1273" spans="1:7">
      <c r="A1273" s="50" t="s">
        <v>958</v>
      </c>
      <c r="B1273" s="50" t="s">
        <v>54</v>
      </c>
      <c r="C1273" s="50" t="s">
        <v>243</v>
      </c>
      <c r="D1273" s="51">
        <v>10804</v>
      </c>
      <c r="E1273" s="51">
        <v>251762</v>
      </c>
      <c r="F1273" s="52">
        <v>24862.1</v>
      </c>
      <c r="G1273" s="53">
        <v>9.8752393000000005</v>
      </c>
    </row>
    <row r="1274" spans="1:7">
      <c r="A1274" s="50" t="s">
        <v>357</v>
      </c>
      <c r="B1274" s="50" t="s">
        <v>54</v>
      </c>
      <c r="C1274" s="50" t="s">
        <v>349</v>
      </c>
      <c r="D1274" s="51">
        <v>231</v>
      </c>
      <c r="E1274" s="51">
        <v>2105</v>
      </c>
      <c r="F1274" s="52">
        <v>249</v>
      </c>
      <c r="G1274" s="53">
        <v>11.828979</v>
      </c>
    </row>
    <row r="1275" spans="1:7">
      <c r="A1275" s="50" t="s">
        <v>2207</v>
      </c>
      <c r="B1275" s="50" t="s">
        <v>54</v>
      </c>
      <c r="C1275" s="50" t="s">
        <v>349</v>
      </c>
      <c r="D1275" s="51">
        <v>1</v>
      </c>
      <c r="E1275" s="51">
        <v>3971</v>
      </c>
      <c r="F1275" s="52">
        <v>330.8</v>
      </c>
      <c r="G1275" s="53">
        <v>8.3303954000000004</v>
      </c>
    </row>
    <row r="1276" spans="1:7">
      <c r="A1276" s="50" t="s">
        <v>959</v>
      </c>
      <c r="B1276" s="50" t="s">
        <v>54</v>
      </c>
      <c r="C1276" s="50" t="s">
        <v>243</v>
      </c>
      <c r="D1276" s="51">
        <v>17517</v>
      </c>
      <c r="E1276" s="51">
        <v>314344</v>
      </c>
      <c r="F1276" s="52">
        <v>24438.799999999999</v>
      </c>
      <c r="G1276" s="53">
        <v>7.77454</v>
      </c>
    </row>
    <row r="1277" spans="1:7">
      <c r="A1277" s="50" t="s">
        <v>358</v>
      </c>
      <c r="B1277" s="50" t="s">
        <v>54</v>
      </c>
      <c r="C1277" s="50" t="s">
        <v>349</v>
      </c>
      <c r="D1277" s="51">
        <v>28</v>
      </c>
      <c r="E1277" s="51">
        <v>6742</v>
      </c>
      <c r="F1277" s="52">
        <v>779.8</v>
      </c>
      <c r="G1277" s="53">
        <v>11.566300999999999</v>
      </c>
    </row>
    <row r="1278" spans="1:7">
      <c r="A1278" s="50" t="s">
        <v>474</v>
      </c>
      <c r="B1278" s="50" t="s">
        <v>54</v>
      </c>
      <c r="C1278" s="50" t="s">
        <v>238</v>
      </c>
      <c r="D1278" s="51">
        <v>456699</v>
      </c>
      <c r="E1278" s="51">
        <v>5925660</v>
      </c>
      <c r="F1278" s="52">
        <v>830054.40000000002</v>
      </c>
      <c r="G1278" s="53">
        <v>14.007797</v>
      </c>
    </row>
    <row r="1279" spans="1:7">
      <c r="A1279" s="50" t="s">
        <v>363</v>
      </c>
      <c r="B1279" s="50" t="s">
        <v>54</v>
      </c>
      <c r="C1279" s="50" t="s">
        <v>349</v>
      </c>
      <c r="D1279" s="51">
        <v>27127</v>
      </c>
      <c r="E1279" s="51">
        <v>259742</v>
      </c>
      <c r="F1279" s="52">
        <v>33630</v>
      </c>
      <c r="G1279" s="53">
        <v>12.947463000000001</v>
      </c>
    </row>
    <row r="1280" spans="1:7">
      <c r="A1280" s="50" t="s">
        <v>960</v>
      </c>
      <c r="B1280" s="50" t="s">
        <v>54</v>
      </c>
      <c r="C1280" s="50" t="s">
        <v>241</v>
      </c>
      <c r="D1280" s="51">
        <v>162988</v>
      </c>
      <c r="E1280" s="51">
        <v>3425219</v>
      </c>
      <c r="F1280" s="52">
        <v>402168.6</v>
      </c>
      <c r="G1280" s="53">
        <v>11.741398</v>
      </c>
    </row>
    <row r="1281" spans="1:7">
      <c r="A1281" s="50" t="s">
        <v>364</v>
      </c>
      <c r="B1281" s="50" t="s">
        <v>54</v>
      </c>
      <c r="C1281" s="50" t="s">
        <v>349</v>
      </c>
      <c r="D1281" s="51">
        <v>48</v>
      </c>
      <c r="E1281" s="51">
        <v>628</v>
      </c>
      <c r="F1281" s="52">
        <v>72.400000000000006</v>
      </c>
      <c r="G1281" s="53">
        <v>11.528662000000001</v>
      </c>
    </row>
    <row r="1282" spans="1:7">
      <c r="A1282" s="50" t="s">
        <v>369</v>
      </c>
      <c r="B1282" s="50" t="s">
        <v>54</v>
      </c>
      <c r="C1282" s="50" t="s">
        <v>349</v>
      </c>
      <c r="D1282" s="51">
        <v>1697</v>
      </c>
      <c r="E1282" s="51">
        <v>18118</v>
      </c>
      <c r="F1282" s="52">
        <v>2756.9</v>
      </c>
      <c r="G1282" s="53">
        <v>15.216359000000001</v>
      </c>
    </row>
    <row r="1283" spans="1:7">
      <c r="A1283" s="50" t="s">
        <v>370</v>
      </c>
      <c r="B1283" s="50" t="s">
        <v>54</v>
      </c>
      <c r="C1283" s="50" t="s">
        <v>349</v>
      </c>
      <c r="D1283" s="51">
        <v>5122</v>
      </c>
      <c r="E1283" s="51">
        <v>55462</v>
      </c>
      <c r="F1283" s="52">
        <v>8068</v>
      </c>
      <c r="G1283" s="53">
        <v>14.546897</v>
      </c>
    </row>
    <row r="1284" spans="1:7">
      <c r="A1284" s="50" t="s">
        <v>371</v>
      </c>
      <c r="B1284" s="50" t="s">
        <v>54</v>
      </c>
      <c r="C1284" s="50" t="s">
        <v>349</v>
      </c>
      <c r="D1284" s="51">
        <v>7</v>
      </c>
      <c r="E1284" s="51">
        <v>3540</v>
      </c>
      <c r="F1284" s="52">
        <v>272.60000000000002</v>
      </c>
      <c r="G1284" s="53">
        <v>7.7005650000000001</v>
      </c>
    </row>
    <row r="1285" spans="1:7">
      <c r="A1285" s="50" t="s">
        <v>2600</v>
      </c>
      <c r="B1285" s="50" t="s">
        <v>54</v>
      </c>
      <c r="C1285" s="50" t="s">
        <v>238</v>
      </c>
      <c r="D1285" s="51">
        <v>233727</v>
      </c>
      <c r="E1285" s="51">
        <v>3608061</v>
      </c>
      <c r="F1285" s="52">
        <v>371689.3</v>
      </c>
      <c r="G1285" s="53">
        <v>10.301636</v>
      </c>
    </row>
    <row r="1286" spans="1:7">
      <c r="A1286" s="50" t="s">
        <v>2601</v>
      </c>
      <c r="B1286" s="50" t="s">
        <v>54</v>
      </c>
      <c r="C1286" s="50" t="s">
        <v>243</v>
      </c>
      <c r="D1286" s="51">
        <v>2874</v>
      </c>
      <c r="E1286" s="51">
        <v>77206</v>
      </c>
      <c r="F1286" s="52">
        <v>6485.9</v>
      </c>
      <c r="G1286" s="53">
        <v>8.4007719999999999</v>
      </c>
    </row>
    <row r="1287" spans="1:7">
      <c r="A1287" s="50" t="s">
        <v>2602</v>
      </c>
      <c r="B1287" s="50" t="s">
        <v>54</v>
      </c>
      <c r="C1287" s="50" t="s">
        <v>243</v>
      </c>
      <c r="D1287" s="51">
        <v>2590</v>
      </c>
      <c r="E1287" s="51">
        <v>46311</v>
      </c>
      <c r="F1287" s="52">
        <v>5443.6</v>
      </c>
      <c r="G1287" s="53">
        <v>11.754443</v>
      </c>
    </row>
    <row r="1288" spans="1:7">
      <c r="A1288" s="50" t="s">
        <v>2603</v>
      </c>
      <c r="B1288" s="50" t="s">
        <v>54</v>
      </c>
      <c r="C1288" s="50" t="s">
        <v>243</v>
      </c>
      <c r="D1288" s="51">
        <v>1011</v>
      </c>
      <c r="E1288" s="51">
        <v>19563</v>
      </c>
      <c r="F1288" s="52">
        <v>1675.1</v>
      </c>
      <c r="G1288" s="53">
        <v>8.5625926000000003</v>
      </c>
    </row>
    <row r="1289" spans="1:7">
      <c r="A1289" s="50" t="s">
        <v>376</v>
      </c>
      <c r="B1289" s="50" t="s">
        <v>54</v>
      </c>
      <c r="C1289" s="50" t="s">
        <v>349</v>
      </c>
      <c r="D1289" s="51">
        <v>17876</v>
      </c>
      <c r="E1289" s="51">
        <v>161496</v>
      </c>
      <c r="F1289" s="52">
        <v>18166.8</v>
      </c>
      <c r="G1289" s="53">
        <v>11.249071000000001</v>
      </c>
    </row>
    <row r="1290" spans="1:7">
      <c r="A1290" s="50" t="s">
        <v>961</v>
      </c>
      <c r="B1290" s="50" t="s">
        <v>52</v>
      </c>
      <c r="C1290" s="50" t="s">
        <v>238</v>
      </c>
      <c r="D1290" s="51">
        <v>533057</v>
      </c>
      <c r="E1290" s="51">
        <v>4662655</v>
      </c>
      <c r="F1290" s="52">
        <v>776470.3</v>
      </c>
      <c r="G1290" s="53">
        <v>16.652964999999998</v>
      </c>
    </row>
    <row r="1291" spans="1:7">
      <c r="A1291" s="50" t="s">
        <v>962</v>
      </c>
      <c r="B1291" s="50" t="s">
        <v>52</v>
      </c>
      <c r="C1291" s="50" t="s">
        <v>241</v>
      </c>
      <c r="D1291" s="51">
        <v>12631</v>
      </c>
      <c r="E1291" s="51">
        <v>93507</v>
      </c>
      <c r="F1291" s="52">
        <v>15163.6</v>
      </c>
      <c r="G1291" s="53">
        <v>16.216539999999998</v>
      </c>
    </row>
    <row r="1292" spans="1:7">
      <c r="A1292" s="50" t="s">
        <v>963</v>
      </c>
      <c r="B1292" s="50" t="s">
        <v>52</v>
      </c>
      <c r="C1292" s="50" t="s">
        <v>241</v>
      </c>
      <c r="D1292" s="51">
        <v>2050</v>
      </c>
      <c r="E1292" s="51">
        <v>10266</v>
      </c>
      <c r="F1292" s="52">
        <v>3022.6</v>
      </c>
      <c r="G1292" s="53">
        <v>29.442820999999999</v>
      </c>
    </row>
    <row r="1293" spans="1:7">
      <c r="A1293" s="50" t="s">
        <v>2207</v>
      </c>
      <c r="B1293" s="50" t="s">
        <v>52</v>
      </c>
      <c r="C1293" s="50" t="s">
        <v>349</v>
      </c>
      <c r="D1293" s="51">
        <v>1</v>
      </c>
      <c r="E1293" s="51">
        <v>2365</v>
      </c>
      <c r="F1293" s="52">
        <v>202.5</v>
      </c>
      <c r="G1293" s="53">
        <v>8.5623678999999999</v>
      </c>
    </row>
    <row r="1294" spans="1:7">
      <c r="A1294" s="50" t="s">
        <v>964</v>
      </c>
      <c r="B1294" s="50" t="s">
        <v>52</v>
      </c>
      <c r="C1294" s="50" t="s">
        <v>243</v>
      </c>
      <c r="D1294" s="51">
        <v>5507</v>
      </c>
      <c r="E1294" s="51">
        <v>79871</v>
      </c>
      <c r="F1294" s="52">
        <v>8055.8</v>
      </c>
      <c r="G1294" s="53">
        <v>10.086014</v>
      </c>
    </row>
    <row r="1295" spans="1:7">
      <c r="A1295" s="50" t="s">
        <v>965</v>
      </c>
      <c r="B1295" s="50" t="s">
        <v>52</v>
      </c>
      <c r="C1295" s="50" t="s">
        <v>243</v>
      </c>
      <c r="D1295" s="51">
        <v>7055</v>
      </c>
      <c r="E1295" s="51">
        <v>92788</v>
      </c>
      <c r="F1295" s="52">
        <v>13626</v>
      </c>
      <c r="G1295" s="53">
        <v>14.685089</v>
      </c>
    </row>
    <row r="1296" spans="1:7">
      <c r="A1296" s="50" t="s">
        <v>2604</v>
      </c>
      <c r="B1296" s="50" t="s">
        <v>52</v>
      </c>
      <c r="C1296" s="50" t="s">
        <v>243</v>
      </c>
      <c r="D1296" s="51">
        <v>136</v>
      </c>
      <c r="E1296" s="51">
        <v>212</v>
      </c>
      <c r="F1296" s="52">
        <v>106</v>
      </c>
      <c r="G1296" s="53">
        <v>50</v>
      </c>
    </row>
    <row r="1297" spans="1:7">
      <c r="A1297" s="50" t="s">
        <v>363</v>
      </c>
      <c r="B1297" s="50" t="s">
        <v>52</v>
      </c>
      <c r="C1297" s="50" t="s">
        <v>349</v>
      </c>
      <c r="D1297" s="51">
        <v>4</v>
      </c>
      <c r="E1297" s="51">
        <v>1280</v>
      </c>
      <c r="F1297" s="52">
        <v>150</v>
      </c>
      <c r="G1297" s="53">
        <v>11.71875</v>
      </c>
    </row>
    <row r="1298" spans="1:7">
      <c r="A1298" s="50" t="s">
        <v>966</v>
      </c>
      <c r="B1298" s="50" t="s">
        <v>52</v>
      </c>
      <c r="C1298" s="50" t="s">
        <v>243</v>
      </c>
      <c r="D1298" s="51">
        <v>2526</v>
      </c>
      <c r="E1298" s="51">
        <v>26774</v>
      </c>
      <c r="F1298" s="52">
        <v>3873</v>
      </c>
      <c r="G1298" s="53">
        <v>14.465526000000001</v>
      </c>
    </row>
    <row r="1299" spans="1:7">
      <c r="A1299" s="50" t="s">
        <v>2605</v>
      </c>
      <c r="B1299" s="50" t="s">
        <v>52</v>
      </c>
      <c r="C1299" s="50" t="s">
        <v>243</v>
      </c>
      <c r="D1299" s="51">
        <v>1432</v>
      </c>
      <c r="E1299" s="51">
        <v>13962</v>
      </c>
      <c r="F1299" s="52">
        <v>1470</v>
      </c>
      <c r="G1299" s="53">
        <v>10.528578</v>
      </c>
    </row>
    <row r="1300" spans="1:7">
      <c r="A1300" s="50" t="s">
        <v>2606</v>
      </c>
      <c r="B1300" s="50" t="s">
        <v>52</v>
      </c>
      <c r="C1300" s="50" t="s">
        <v>238</v>
      </c>
      <c r="D1300" s="51">
        <v>148100</v>
      </c>
      <c r="E1300" s="51">
        <v>1422050</v>
      </c>
      <c r="F1300" s="52">
        <v>226612</v>
      </c>
      <c r="G1300" s="53">
        <v>15.935586000000001</v>
      </c>
    </row>
    <row r="1301" spans="1:7">
      <c r="A1301" s="50" t="s">
        <v>967</v>
      </c>
      <c r="B1301" s="50" t="s">
        <v>58</v>
      </c>
      <c r="C1301" s="50" t="s">
        <v>241</v>
      </c>
      <c r="D1301" s="51">
        <v>10089</v>
      </c>
      <c r="E1301" s="51">
        <v>75981</v>
      </c>
      <c r="F1301" s="52">
        <v>14799</v>
      </c>
      <c r="G1301" s="53">
        <v>19.477238</v>
      </c>
    </row>
    <row r="1302" spans="1:7">
      <c r="A1302" s="50" t="s">
        <v>968</v>
      </c>
      <c r="B1302" s="50" t="s">
        <v>58</v>
      </c>
      <c r="C1302" s="50" t="s">
        <v>238</v>
      </c>
      <c r="D1302" s="51">
        <v>16511</v>
      </c>
      <c r="E1302" s="51">
        <v>333474</v>
      </c>
      <c r="F1302" s="52">
        <v>34370.6</v>
      </c>
      <c r="G1302" s="53">
        <v>10.306831000000001</v>
      </c>
    </row>
    <row r="1303" spans="1:7">
      <c r="A1303" s="50" t="s">
        <v>969</v>
      </c>
      <c r="B1303" s="50" t="s">
        <v>58</v>
      </c>
      <c r="C1303" s="50" t="s">
        <v>241</v>
      </c>
      <c r="D1303" s="51">
        <v>69</v>
      </c>
      <c r="E1303" s="51">
        <v>174</v>
      </c>
      <c r="F1303" s="52">
        <v>53</v>
      </c>
      <c r="G1303" s="53">
        <v>30.459769999999999</v>
      </c>
    </row>
    <row r="1304" spans="1:7">
      <c r="A1304" s="50" t="s">
        <v>970</v>
      </c>
      <c r="B1304" s="50" t="s">
        <v>58</v>
      </c>
      <c r="C1304" s="50" t="s">
        <v>241</v>
      </c>
      <c r="D1304" s="51">
        <v>36075</v>
      </c>
      <c r="E1304" s="51">
        <v>397436</v>
      </c>
      <c r="F1304" s="52">
        <v>52725.1</v>
      </c>
      <c r="G1304" s="53">
        <v>13.266311999999999</v>
      </c>
    </row>
    <row r="1305" spans="1:7">
      <c r="A1305" s="50" t="s">
        <v>971</v>
      </c>
      <c r="B1305" s="50" t="s">
        <v>58</v>
      </c>
      <c r="C1305" s="50" t="s">
        <v>243</v>
      </c>
      <c r="D1305" s="51">
        <v>20243</v>
      </c>
      <c r="E1305" s="51">
        <v>306720</v>
      </c>
      <c r="F1305" s="52">
        <v>38020</v>
      </c>
      <c r="G1305" s="53">
        <v>12.395670000000001</v>
      </c>
    </row>
    <row r="1306" spans="1:7">
      <c r="A1306" s="50" t="s">
        <v>2607</v>
      </c>
      <c r="B1306" s="50" t="s">
        <v>58</v>
      </c>
      <c r="C1306" s="50" t="s">
        <v>243</v>
      </c>
      <c r="D1306" s="51">
        <v>4455</v>
      </c>
      <c r="E1306" s="51">
        <v>56658</v>
      </c>
      <c r="F1306" s="52">
        <v>5884.9</v>
      </c>
      <c r="G1306" s="53">
        <v>10.386706</v>
      </c>
    </row>
    <row r="1307" spans="1:7">
      <c r="A1307" s="50" t="s">
        <v>2608</v>
      </c>
      <c r="B1307" s="50" t="s">
        <v>58</v>
      </c>
      <c r="C1307" s="50" t="s">
        <v>243</v>
      </c>
      <c r="D1307" s="51">
        <v>1438</v>
      </c>
      <c r="E1307" s="51">
        <v>38710</v>
      </c>
      <c r="F1307" s="52">
        <v>4107</v>
      </c>
      <c r="G1307" s="53">
        <v>10.609662</v>
      </c>
    </row>
    <row r="1308" spans="1:7">
      <c r="A1308" s="50" t="s">
        <v>972</v>
      </c>
      <c r="B1308" s="50" t="s">
        <v>58</v>
      </c>
      <c r="C1308" s="50" t="s">
        <v>243</v>
      </c>
      <c r="D1308" s="51">
        <v>1603</v>
      </c>
      <c r="E1308" s="51">
        <v>16351</v>
      </c>
      <c r="F1308" s="52">
        <v>2462</v>
      </c>
      <c r="G1308" s="53">
        <v>15.057183</v>
      </c>
    </row>
    <row r="1309" spans="1:7">
      <c r="A1309" s="50" t="s">
        <v>2609</v>
      </c>
      <c r="B1309" s="50" t="s">
        <v>58</v>
      </c>
      <c r="C1309" s="50" t="s">
        <v>243</v>
      </c>
      <c r="D1309" s="51">
        <v>2608</v>
      </c>
      <c r="E1309" s="51">
        <v>58640</v>
      </c>
      <c r="F1309" s="52">
        <v>7930</v>
      </c>
      <c r="G1309" s="53">
        <v>13.523192</v>
      </c>
    </row>
    <row r="1310" spans="1:7">
      <c r="A1310" s="50" t="s">
        <v>2610</v>
      </c>
      <c r="B1310" s="50" t="s">
        <v>58</v>
      </c>
      <c r="C1310" s="50" t="s">
        <v>243</v>
      </c>
      <c r="D1310" s="51">
        <v>3300</v>
      </c>
      <c r="E1310" s="51">
        <v>92752</v>
      </c>
      <c r="F1310" s="52">
        <v>9409</v>
      </c>
      <c r="G1310" s="53">
        <v>10.144256</v>
      </c>
    </row>
    <row r="1311" spans="1:7">
      <c r="A1311" s="50" t="s">
        <v>973</v>
      </c>
      <c r="B1311" s="50" t="s">
        <v>58</v>
      </c>
      <c r="C1311" s="50" t="s">
        <v>243</v>
      </c>
      <c r="D1311" s="51">
        <v>7245</v>
      </c>
      <c r="E1311" s="51">
        <v>132545</v>
      </c>
      <c r="F1311" s="52">
        <v>13061</v>
      </c>
      <c r="G1311" s="53">
        <v>9.8540118000000003</v>
      </c>
    </row>
    <row r="1312" spans="1:7">
      <c r="A1312" s="50" t="s">
        <v>974</v>
      </c>
      <c r="B1312" s="50" t="s">
        <v>58</v>
      </c>
      <c r="C1312" s="50" t="s">
        <v>243</v>
      </c>
      <c r="D1312" s="51">
        <v>3168</v>
      </c>
      <c r="E1312" s="51">
        <v>31411</v>
      </c>
      <c r="F1312" s="52">
        <v>3919</v>
      </c>
      <c r="G1312" s="53">
        <v>12.476521</v>
      </c>
    </row>
    <row r="1313" spans="1:7">
      <c r="A1313" s="50" t="s">
        <v>975</v>
      </c>
      <c r="B1313" s="50" t="s">
        <v>58</v>
      </c>
      <c r="C1313" s="50" t="s">
        <v>243</v>
      </c>
      <c r="D1313" s="51">
        <v>14403</v>
      </c>
      <c r="E1313" s="51">
        <v>294782</v>
      </c>
      <c r="F1313" s="52">
        <v>36957.4</v>
      </c>
      <c r="G1313" s="53">
        <v>12.537197000000001</v>
      </c>
    </row>
    <row r="1314" spans="1:7">
      <c r="A1314" s="50" t="s">
        <v>2611</v>
      </c>
      <c r="B1314" s="50" t="s">
        <v>58</v>
      </c>
      <c r="C1314" s="50" t="s">
        <v>243</v>
      </c>
      <c r="D1314" s="51">
        <v>3712</v>
      </c>
      <c r="E1314" s="51">
        <v>39746</v>
      </c>
      <c r="F1314" s="52">
        <v>3661.5</v>
      </c>
      <c r="G1314" s="53">
        <v>9.2122478000000001</v>
      </c>
    </row>
    <row r="1315" spans="1:7">
      <c r="A1315" s="50" t="s">
        <v>2612</v>
      </c>
      <c r="B1315" s="50" t="s">
        <v>58</v>
      </c>
      <c r="C1315" s="50" t="s">
        <v>243</v>
      </c>
      <c r="D1315" s="51">
        <v>1410</v>
      </c>
      <c r="E1315" s="51">
        <v>46692</v>
      </c>
      <c r="F1315" s="52">
        <v>4982</v>
      </c>
      <c r="G1315" s="53">
        <v>10.669922</v>
      </c>
    </row>
    <row r="1316" spans="1:7">
      <c r="A1316" s="50" t="s">
        <v>976</v>
      </c>
      <c r="B1316" s="50" t="s">
        <v>58</v>
      </c>
      <c r="C1316" s="50" t="s">
        <v>243</v>
      </c>
      <c r="D1316" s="51">
        <v>29131</v>
      </c>
      <c r="E1316" s="51">
        <v>1100492</v>
      </c>
      <c r="F1316" s="52">
        <v>103806</v>
      </c>
      <c r="G1316" s="53">
        <v>9.4326901000000003</v>
      </c>
    </row>
    <row r="1317" spans="1:7">
      <c r="A1317" s="50" t="s">
        <v>977</v>
      </c>
      <c r="B1317" s="50" t="s">
        <v>58</v>
      </c>
      <c r="C1317" s="50" t="s">
        <v>243</v>
      </c>
      <c r="D1317" s="51">
        <v>98268</v>
      </c>
      <c r="E1317" s="51">
        <v>2017490</v>
      </c>
      <c r="F1317" s="52">
        <v>275413</v>
      </c>
      <c r="G1317" s="53">
        <v>13.65127</v>
      </c>
    </row>
    <row r="1318" spans="1:7">
      <c r="A1318" s="50" t="s">
        <v>2613</v>
      </c>
      <c r="B1318" s="50" t="s">
        <v>58</v>
      </c>
      <c r="C1318" s="50" t="s">
        <v>243</v>
      </c>
      <c r="D1318" s="51">
        <v>2948</v>
      </c>
      <c r="E1318" s="51">
        <v>77008</v>
      </c>
      <c r="F1318" s="52">
        <v>8337</v>
      </c>
      <c r="G1318" s="53">
        <v>10.826148</v>
      </c>
    </row>
    <row r="1319" spans="1:7">
      <c r="A1319" s="50" t="s">
        <v>978</v>
      </c>
      <c r="B1319" s="50" t="s">
        <v>58</v>
      </c>
      <c r="C1319" s="50" t="s">
        <v>243</v>
      </c>
      <c r="D1319" s="51">
        <v>17230</v>
      </c>
      <c r="E1319" s="51">
        <v>277643</v>
      </c>
      <c r="F1319" s="52">
        <v>43266.1</v>
      </c>
      <c r="G1319" s="53">
        <v>15.583356999999999</v>
      </c>
    </row>
    <row r="1320" spans="1:7">
      <c r="A1320" s="50" t="s">
        <v>979</v>
      </c>
      <c r="B1320" s="50" t="s">
        <v>58</v>
      </c>
      <c r="C1320" s="50" t="s">
        <v>243</v>
      </c>
      <c r="D1320" s="51">
        <v>4574</v>
      </c>
      <c r="E1320" s="51">
        <v>104080</v>
      </c>
      <c r="F1320" s="52">
        <v>11828</v>
      </c>
      <c r="G1320" s="53">
        <v>11.364335000000001</v>
      </c>
    </row>
    <row r="1321" spans="1:7">
      <c r="A1321" s="50" t="s">
        <v>980</v>
      </c>
      <c r="B1321" s="50" t="s">
        <v>58</v>
      </c>
      <c r="C1321" s="50" t="s">
        <v>243</v>
      </c>
      <c r="D1321" s="51">
        <v>2234</v>
      </c>
      <c r="E1321" s="51">
        <v>21138</v>
      </c>
      <c r="F1321" s="52">
        <v>3122</v>
      </c>
      <c r="G1321" s="53">
        <v>14.769609000000001</v>
      </c>
    </row>
    <row r="1322" spans="1:7">
      <c r="A1322" s="50" t="s">
        <v>981</v>
      </c>
      <c r="B1322" s="50" t="s">
        <v>58</v>
      </c>
      <c r="C1322" s="50" t="s">
        <v>243</v>
      </c>
      <c r="D1322" s="51">
        <v>7085</v>
      </c>
      <c r="E1322" s="51">
        <v>123404</v>
      </c>
      <c r="F1322" s="52">
        <v>13118</v>
      </c>
      <c r="G1322" s="53">
        <v>10.630125</v>
      </c>
    </row>
    <row r="1323" spans="1:7">
      <c r="A1323" s="50" t="s">
        <v>982</v>
      </c>
      <c r="B1323" s="50" t="s">
        <v>58</v>
      </c>
      <c r="C1323" s="50" t="s">
        <v>243</v>
      </c>
      <c r="D1323" s="51">
        <v>2094</v>
      </c>
      <c r="E1323" s="51">
        <v>23181</v>
      </c>
      <c r="F1323" s="52">
        <v>3343</v>
      </c>
      <c r="G1323" s="53">
        <v>14.421293</v>
      </c>
    </row>
    <row r="1324" spans="1:7">
      <c r="A1324" s="50" t="s">
        <v>983</v>
      </c>
      <c r="B1324" s="50" t="s">
        <v>58</v>
      </c>
      <c r="C1324" s="50" t="s">
        <v>243</v>
      </c>
      <c r="D1324" s="51">
        <v>5392</v>
      </c>
      <c r="E1324" s="51">
        <v>97689</v>
      </c>
      <c r="F1324" s="52">
        <v>10210</v>
      </c>
      <c r="G1324" s="53">
        <v>10.451535</v>
      </c>
    </row>
    <row r="1325" spans="1:7">
      <c r="A1325" s="50" t="s">
        <v>2614</v>
      </c>
      <c r="B1325" s="50" t="s">
        <v>58</v>
      </c>
      <c r="C1325" s="50" t="s">
        <v>243</v>
      </c>
      <c r="D1325" s="51">
        <v>2586</v>
      </c>
      <c r="E1325" s="51">
        <v>34062</v>
      </c>
      <c r="F1325" s="52">
        <v>3805</v>
      </c>
      <c r="G1325" s="53">
        <v>11.170806000000001</v>
      </c>
    </row>
    <row r="1326" spans="1:7">
      <c r="A1326" s="50" t="s">
        <v>2615</v>
      </c>
      <c r="B1326" s="50" t="s">
        <v>58</v>
      </c>
      <c r="C1326" s="50" t="s">
        <v>243</v>
      </c>
      <c r="D1326" s="51">
        <v>1282</v>
      </c>
      <c r="E1326" s="51">
        <v>41323</v>
      </c>
      <c r="F1326" s="52">
        <v>4155.3999999999996</v>
      </c>
      <c r="G1326" s="53">
        <v>10.055901</v>
      </c>
    </row>
    <row r="1327" spans="1:7">
      <c r="A1327" s="50" t="s">
        <v>984</v>
      </c>
      <c r="B1327" s="50" t="s">
        <v>58</v>
      </c>
      <c r="C1327" s="50" t="s">
        <v>243</v>
      </c>
      <c r="D1327" s="51">
        <v>8444</v>
      </c>
      <c r="E1327" s="51">
        <v>145572</v>
      </c>
      <c r="F1327" s="52">
        <v>12219.5</v>
      </c>
      <c r="G1327" s="53">
        <v>8.3941280000000003</v>
      </c>
    </row>
    <row r="1328" spans="1:7">
      <c r="A1328" s="50" t="s">
        <v>2616</v>
      </c>
      <c r="B1328" s="50" t="s">
        <v>58</v>
      </c>
      <c r="C1328" s="50" t="s">
        <v>243</v>
      </c>
      <c r="D1328" s="51">
        <v>1980</v>
      </c>
      <c r="E1328" s="51">
        <v>39521</v>
      </c>
      <c r="F1328" s="52">
        <v>4772.2</v>
      </c>
      <c r="G1328" s="53">
        <v>12.075099</v>
      </c>
    </row>
    <row r="1329" spans="1:7">
      <c r="A1329" s="50" t="s">
        <v>2617</v>
      </c>
      <c r="B1329" s="50" t="s">
        <v>58</v>
      </c>
      <c r="C1329" s="50" t="s">
        <v>243</v>
      </c>
      <c r="D1329" s="51">
        <v>498</v>
      </c>
      <c r="E1329" s="51">
        <v>6280</v>
      </c>
      <c r="F1329" s="52">
        <v>713.5</v>
      </c>
      <c r="G1329" s="53">
        <v>11.361465000000001</v>
      </c>
    </row>
    <row r="1330" spans="1:7">
      <c r="A1330" s="50" t="s">
        <v>985</v>
      </c>
      <c r="B1330" s="50" t="s">
        <v>58</v>
      </c>
      <c r="C1330" s="50" t="s">
        <v>243</v>
      </c>
      <c r="D1330" s="51">
        <v>7108</v>
      </c>
      <c r="E1330" s="51">
        <v>211577</v>
      </c>
      <c r="F1330" s="52">
        <v>26148</v>
      </c>
      <c r="G1330" s="53">
        <v>12.358620999999999</v>
      </c>
    </row>
    <row r="1331" spans="1:7">
      <c r="A1331" s="50" t="s">
        <v>986</v>
      </c>
      <c r="B1331" s="50" t="s">
        <v>58</v>
      </c>
      <c r="C1331" s="50" t="s">
        <v>243</v>
      </c>
      <c r="D1331" s="51">
        <v>12599</v>
      </c>
      <c r="E1331" s="51">
        <v>311489</v>
      </c>
      <c r="F1331" s="52">
        <v>28706</v>
      </c>
      <c r="G1331" s="53">
        <v>9.2157347000000005</v>
      </c>
    </row>
    <row r="1332" spans="1:7">
      <c r="A1332" s="50" t="s">
        <v>2618</v>
      </c>
      <c r="B1332" s="50" t="s">
        <v>58</v>
      </c>
      <c r="C1332" s="50" t="s">
        <v>243</v>
      </c>
      <c r="D1332" s="51">
        <v>1079</v>
      </c>
      <c r="E1332" s="51">
        <v>12440</v>
      </c>
      <c r="F1332" s="52">
        <v>1302</v>
      </c>
      <c r="G1332" s="53">
        <v>10.466238000000001</v>
      </c>
    </row>
    <row r="1333" spans="1:7">
      <c r="A1333" s="50" t="s">
        <v>987</v>
      </c>
      <c r="B1333" s="50" t="s">
        <v>58</v>
      </c>
      <c r="C1333" s="50" t="s">
        <v>243</v>
      </c>
      <c r="D1333" s="51">
        <v>6749</v>
      </c>
      <c r="E1333" s="51">
        <v>408957</v>
      </c>
      <c r="F1333" s="52">
        <v>29128.2</v>
      </c>
      <c r="G1333" s="53">
        <v>7.1225581</v>
      </c>
    </row>
    <row r="1334" spans="1:7">
      <c r="A1334" s="50" t="s">
        <v>988</v>
      </c>
      <c r="B1334" s="50" t="s">
        <v>58</v>
      </c>
      <c r="C1334" s="50" t="s">
        <v>241</v>
      </c>
      <c r="D1334" s="51">
        <v>42471</v>
      </c>
      <c r="E1334" s="51">
        <v>716233</v>
      </c>
      <c r="F1334" s="52">
        <v>79389.899999999994</v>
      </c>
      <c r="G1334" s="53">
        <v>11.084368</v>
      </c>
    </row>
    <row r="1335" spans="1:7">
      <c r="A1335" s="50" t="s">
        <v>989</v>
      </c>
      <c r="B1335" s="50" t="s">
        <v>58</v>
      </c>
      <c r="C1335" s="50" t="s">
        <v>243</v>
      </c>
      <c r="D1335" s="51">
        <v>7233</v>
      </c>
      <c r="E1335" s="51">
        <v>509840</v>
      </c>
      <c r="F1335" s="52">
        <v>40046</v>
      </c>
      <c r="G1335" s="53">
        <v>7.8546211000000001</v>
      </c>
    </row>
    <row r="1336" spans="1:7">
      <c r="A1336" s="50" t="s">
        <v>990</v>
      </c>
      <c r="B1336" s="50" t="s">
        <v>58</v>
      </c>
      <c r="C1336" s="50" t="s">
        <v>238</v>
      </c>
      <c r="D1336" s="51">
        <v>1836668</v>
      </c>
      <c r="E1336" s="51">
        <v>32707947</v>
      </c>
      <c r="F1336" s="52">
        <v>4219214.5</v>
      </c>
      <c r="G1336" s="53">
        <v>12.899661999999999</v>
      </c>
    </row>
    <row r="1337" spans="1:7">
      <c r="A1337" s="50" t="s">
        <v>991</v>
      </c>
      <c r="B1337" s="50" t="s">
        <v>58</v>
      </c>
      <c r="C1337" s="50" t="s">
        <v>238</v>
      </c>
      <c r="D1337" s="51">
        <v>2209021</v>
      </c>
      <c r="E1337" s="51">
        <v>42072638</v>
      </c>
      <c r="F1337" s="52">
        <v>4935969.9000000004</v>
      </c>
      <c r="G1337" s="53">
        <v>11.732018999999999</v>
      </c>
    </row>
    <row r="1338" spans="1:7">
      <c r="A1338" s="50" t="s">
        <v>992</v>
      </c>
      <c r="B1338" s="50" t="s">
        <v>58</v>
      </c>
      <c r="C1338" s="50" t="s">
        <v>241</v>
      </c>
      <c r="D1338" s="51">
        <v>126250</v>
      </c>
      <c r="E1338" s="51">
        <v>1539061</v>
      </c>
      <c r="F1338" s="52">
        <v>200809</v>
      </c>
      <c r="G1338" s="53">
        <v>13.047501</v>
      </c>
    </row>
    <row r="1339" spans="1:7">
      <c r="A1339" s="50" t="s">
        <v>2207</v>
      </c>
      <c r="B1339" s="50" t="s">
        <v>58</v>
      </c>
      <c r="C1339" s="50" t="s">
        <v>349</v>
      </c>
      <c r="D1339" s="51">
        <v>1</v>
      </c>
      <c r="E1339" s="51">
        <v>3990</v>
      </c>
      <c r="F1339" s="52">
        <v>324.5</v>
      </c>
      <c r="G1339" s="53">
        <v>8.1328320999999999</v>
      </c>
    </row>
    <row r="1340" spans="1:7">
      <c r="A1340" s="50" t="s">
        <v>993</v>
      </c>
      <c r="B1340" s="50" t="s">
        <v>58</v>
      </c>
      <c r="C1340" s="50" t="s">
        <v>243</v>
      </c>
      <c r="D1340" s="51">
        <v>6024</v>
      </c>
      <c r="E1340" s="51">
        <v>120973</v>
      </c>
      <c r="F1340" s="52">
        <v>12492</v>
      </c>
      <c r="G1340" s="53">
        <v>10.326271</v>
      </c>
    </row>
    <row r="1341" spans="1:7">
      <c r="A1341" s="50" t="s">
        <v>771</v>
      </c>
      <c r="B1341" s="50" t="s">
        <v>58</v>
      </c>
      <c r="C1341" s="50" t="s">
        <v>238</v>
      </c>
      <c r="D1341" s="51">
        <v>129283</v>
      </c>
      <c r="E1341" s="51">
        <v>2535173</v>
      </c>
      <c r="F1341" s="52">
        <v>306359</v>
      </c>
      <c r="G1341" s="53">
        <v>12.084343000000001</v>
      </c>
    </row>
    <row r="1342" spans="1:7">
      <c r="A1342" s="50" t="s">
        <v>783</v>
      </c>
      <c r="B1342" s="50" t="s">
        <v>58</v>
      </c>
      <c r="C1342" s="50" t="s">
        <v>241</v>
      </c>
      <c r="D1342" s="51">
        <v>34748</v>
      </c>
      <c r="E1342" s="51">
        <v>584605</v>
      </c>
      <c r="F1342" s="52">
        <v>84860.9</v>
      </c>
      <c r="G1342" s="53">
        <v>14.515938</v>
      </c>
    </row>
    <row r="1343" spans="1:7">
      <c r="A1343" s="50" t="s">
        <v>2619</v>
      </c>
      <c r="B1343" s="50" t="s">
        <v>58</v>
      </c>
      <c r="C1343" s="50" t="s">
        <v>243</v>
      </c>
      <c r="D1343" s="51">
        <v>1415</v>
      </c>
      <c r="E1343" s="51">
        <v>17170</v>
      </c>
      <c r="F1343" s="52">
        <v>1514</v>
      </c>
      <c r="G1343" s="53">
        <v>8.8177053000000001</v>
      </c>
    </row>
    <row r="1344" spans="1:7">
      <c r="A1344" s="50" t="s">
        <v>2620</v>
      </c>
      <c r="B1344" s="50" t="s">
        <v>58</v>
      </c>
      <c r="C1344" s="50" t="s">
        <v>238</v>
      </c>
      <c r="D1344" s="51">
        <v>8942</v>
      </c>
      <c r="E1344" s="51">
        <v>139243</v>
      </c>
      <c r="F1344" s="52">
        <v>14576.4</v>
      </c>
      <c r="G1344" s="53">
        <v>10.468318</v>
      </c>
    </row>
    <row r="1345" spans="1:7">
      <c r="A1345" s="50" t="s">
        <v>2621</v>
      </c>
      <c r="B1345" s="50" t="s">
        <v>58</v>
      </c>
      <c r="C1345" s="50" t="s">
        <v>241</v>
      </c>
      <c r="D1345" s="51">
        <v>4868</v>
      </c>
      <c r="E1345" s="51">
        <v>24437</v>
      </c>
      <c r="F1345" s="52">
        <v>6219</v>
      </c>
      <c r="G1345" s="53">
        <v>25.449114000000002</v>
      </c>
    </row>
    <row r="1346" spans="1:7">
      <c r="A1346" s="50" t="s">
        <v>994</v>
      </c>
      <c r="B1346" s="50" t="s">
        <v>58</v>
      </c>
      <c r="C1346" s="50" t="s">
        <v>241</v>
      </c>
      <c r="D1346" s="51">
        <v>33713</v>
      </c>
      <c r="E1346" s="51">
        <v>245784</v>
      </c>
      <c r="F1346" s="52">
        <v>33956.1</v>
      </c>
      <c r="G1346" s="53">
        <v>13.815422999999999</v>
      </c>
    </row>
    <row r="1347" spans="1:7">
      <c r="A1347" s="50" t="s">
        <v>995</v>
      </c>
      <c r="B1347" s="50" t="s">
        <v>58</v>
      </c>
      <c r="C1347" s="50" t="s">
        <v>241</v>
      </c>
      <c r="D1347" s="51">
        <v>12274</v>
      </c>
      <c r="E1347" s="51">
        <v>172849</v>
      </c>
      <c r="F1347" s="52">
        <v>21969</v>
      </c>
      <c r="G1347" s="53">
        <v>12.709937999999999</v>
      </c>
    </row>
    <row r="1348" spans="1:7">
      <c r="A1348" s="50" t="s">
        <v>2622</v>
      </c>
      <c r="B1348" s="50" t="s">
        <v>58</v>
      </c>
      <c r="C1348" s="50" t="s">
        <v>241</v>
      </c>
      <c r="D1348" s="51">
        <v>26105</v>
      </c>
      <c r="E1348" s="51">
        <v>348706</v>
      </c>
      <c r="F1348" s="52">
        <v>47517.599999999999</v>
      </c>
      <c r="G1348" s="53">
        <v>13.626837999999999</v>
      </c>
    </row>
    <row r="1349" spans="1:7">
      <c r="A1349" s="50" t="s">
        <v>996</v>
      </c>
      <c r="B1349" s="50" t="s">
        <v>58</v>
      </c>
      <c r="C1349" s="50" t="s">
        <v>238</v>
      </c>
      <c r="D1349" s="51">
        <v>36818</v>
      </c>
      <c r="E1349" s="51">
        <v>1610240</v>
      </c>
      <c r="F1349" s="52">
        <v>113091.1</v>
      </c>
      <c r="G1349" s="53">
        <v>7.0232450000000002</v>
      </c>
    </row>
    <row r="1350" spans="1:7">
      <c r="A1350" s="50" t="s">
        <v>997</v>
      </c>
      <c r="B1350" s="50" t="s">
        <v>58</v>
      </c>
      <c r="C1350" s="50" t="s">
        <v>238</v>
      </c>
      <c r="D1350" s="51">
        <v>52889</v>
      </c>
      <c r="E1350" s="51">
        <v>767093</v>
      </c>
      <c r="F1350" s="52">
        <v>98994.5</v>
      </c>
      <c r="G1350" s="53">
        <v>12.905150000000001</v>
      </c>
    </row>
    <row r="1351" spans="1:7">
      <c r="A1351" s="50" t="s">
        <v>998</v>
      </c>
      <c r="B1351" s="50" t="s">
        <v>58</v>
      </c>
      <c r="C1351" s="50" t="s">
        <v>243</v>
      </c>
      <c r="D1351" s="51">
        <v>750</v>
      </c>
      <c r="E1351" s="51">
        <v>19508</v>
      </c>
      <c r="F1351" s="52">
        <v>2534</v>
      </c>
      <c r="G1351" s="53">
        <v>12.989542999999999</v>
      </c>
    </row>
    <row r="1352" spans="1:7">
      <c r="A1352" s="50" t="s">
        <v>2623</v>
      </c>
      <c r="B1352" s="50" t="s">
        <v>58</v>
      </c>
      <c r="C1352" s="50" t="s">
        <v>243</v>
      </c>
      <c r="D1352" s="51">
        <v>3112</v>
      </c>
      <c r="E1352" s="51">
        <v>105122</v>
      </c>
      <c r="F1352" s="52">
        <v>9326</v>
      </c>
      <c r="G1352" s="53">
        <v>8.8715968000000007</v>
      </c>
    </row>
    <row r="1353" spans="1:7">
      <c r="A1353" s="50" t="s">
        <v>2624</v>
      </c>
      <c r="B1353" s="50" t="s">
        <v>58</v>
      </c>
      <c r="C1353" s="50" t="s">
        <v>243</v>
      </c>
      <c r="D1353" s="51">
        <v>1485</v>
      </c>
      <c r="E1353" s="51">
        <v>21932</v>
      </c>
      <c r="F1353" s="52">
        <v>2797</v>
      </c>
      <c r="G1353" s="53">
        <v>12.753055</v>
      </c>
    </row>
    <row r="1354" spans="1:7">
      <c r="A1354" s="50" t="s">
        <v>2625</v>
      </c>
      <c r="B1354" s="50" t="s">
        <v>58</v>
      </c>
      <c r="C1354" s="50" t="s">
        <v>243</v>
      </c>
      <c r="D1354" s="51">
        <v>135</v>
      </c>
      <c r="E1354" s="51">
        <v>1451</v>
      </c>
      <c r="F1354" s="52">
        <v>155</v>
      </c>
      <c r="G1354" s="53">
        <v>10.682288</v>
      </c>
    </row>
    <row r="1355" spans="1:7">
      <c r="A1355" s="50" t="s">
        <v>999</v>
      </c>
      <c r="B1355" s="50" t="s">
        <v>58</v>
      </c>
      <c r="C1355" s="50" t="s">
        <v>243</v>
      </c>
      <c r="D1355" s="51">
        <v>1176</v>
      </c>
      <c r="E1355" s="51">
        <v>12077</v>
      </c>
      <c r="F1355" s="52">
        <v>1515.9</v>
      </c>
      <c r="G1355" s="53">
        <v>12.551958000000001</v>
      </c>
    </row>
    <row r="1356" spans="1:7">
      <c r="A1356" s="50" t="s">
        <v>2626</v>
      </c>
      <c r="B1356" s="50" t="s">
        <v>58</v>
      </c>
      <c r="C1356" s="50" t="s">
        <v>243</v>
      </c>
      <c r="D1356" s="51">
        <v>1759</v>
      </c>
      <c r="E1356" s="51">
        <v>39048</v>
      </c>
      <c r="F1356" s="52">
        <v>3845</v>
      </c>
      <c r="G1356" s="53">
        <v>9.8468552000000003</v>
      </c>
    </row>
    <row r="1357" spans="1:7">
      <c r="A1357" s="50" t="s">
        <v>2627</v>
      </c>
      <c r="B1357" s="50" t="s">
        <v>58</v>
      </c>
      <c r="C1357" s="50" t="s">
        <v>243</v>
      </c>
      <c r="D1357" s="51">
        <v>1516</v>
      </c>
      <c r="E1357" s="51">
        <v>15463</v>
      </c>
      <c r="F1357" s="52">
        <v>1905</v>
      </c>
      <c r="G1357" s="53">
        <v>12.319731000000001</v>
      </c>
    </row>
    <row r="1358" spans="1:7">
      <c r="A1358" s="50" t="s">
        <v>1000</v>
      </c>
      <c r="B1358" s="50" t="s">
        <v>58</v>
      </c>
      <c r="C1358" s="50" t="s">
        <v>238</v>
      </c>
      <c r="D1358" s="51">
        <v>1</v>
      </c>
      <c r="E1358" s="51">
        <v>323127</v>
      </c>
      <c r="F1358" s="52">
        <v>20735.7</v>
      </c>
      <c r="G1358" s="53">
        <v>6.4171981999999996</v>
      </c>
    </row>
    <row r="1359" spans="1:7">
      <c r="A1359" s="50" t="s">
        <v>1001</v>
      </c>
      <c r="B1359" s="50" t="s">
        <v>58</v>
      </c>
      <c r="C1359" s="50" t="s">
        <v>243</v>
      </c>
      <c r="D1359" s="51">
        <v>12790</v>
      </c>
      <c r="E1359" s="51">
        <v>292720</v>
      </c>
      <c r="F1359" s="52">
        <v>31906.9</v>
      </c>
      <c r="G1359" s="53">
        <v>10.900143</v>
      </c>
    </row>
    <row r="1360" spans="1:7">
      <c r="A1360" s="50" t="s">
        <v>1002</v>
      </c>
      <c r="B1360" s="50" t="s">
        <v>60</v>
      </c>
      <c r="C1360" s="50" t="s">
        <v>238</v>
      </c>
      <c r="D1360" s="51">
        <v>147340</v>
      </c>
      <c r="E1360" s="51">
        <v>9014805</v>
      </c>
      <c r="F1360" s="52">
        <v>681762.6</v>
      </c>
      <c r="G1360" s="53">
        <v>7.5626993999999996</v>
      </c>
    </row>
    <row r="1361" spans="1:7">
      <c r="A1361" s="50" t="s">
        <v>1003</v>
      </c>
      <c r="B1361" s="50" t="s">
        <v>60</v>
      </c>
      <c r="C1361" s="50" t="s">
        <v>243</v>
      </c>
      <c r="D1361" s="51">
        <v>651</v>
      </c>
      <c r="E1361" s="51">
        <v>13256</v>
      </c>
      <c r="F1361" s="52">
        <v>1476</v>
      </c>
      <c r="G1361" s="53">
        <v>11.134581000000001</v>
      </c>
    </row>
    <row r="1362" spans="1:7">
      <c r="A1362" s="50" t="s">
        <v>1004</v>
      </c>
      <c r="B1362" s="50" t="s">
        <v>60</v>
      </c>
      <c r="C1362" s="50" t="s">
        <v>241</v>
      </c>
      <c r="D1362" s="51">
        <v>5251</v>
      </c>
      <c r="E1362" s="51">
        <v>238558</v>
      </c>
      <c r="F1362" s="52">
        <v>22665</v>
      </c>
      <c r="G1362" s="53">
        <v>9.5008341999999999</v>
      </c>
    </row>
    <row r="1363" spans="1:7">
      <c r="A1363" s="50" t="s">
        <v>2628</v>
      </c>
      <c r="B1363" s="50" t="s">
        <v>60</v>
      </c>
      <c r="C1363" s="50" t="s">
        <v>243</v>
      </c>
      <c r="D1363" s="51">
        <v>1988</v>
      </c>
      <c r="E1363" s="51">
        <v>34494</v>
      </c>
      <c r="F1363" s="52">
        <v>4147</v>
      </c>
      <c r="G1363" s="53">
        <v>12.022380999999999</v>
      </c>
    </row>
    <row r="1364" spans="1:7">
      <c r="A1364" s="50" t="s">
        <v>1005</v>
      </c>
      <c r="B1364" s="50" t="s">
        <v>60</v>
      </c>
      <c r="C1364" s="50" t="s">
        <v>241</v>
      </c>
      <c r="D1364" s="51">
        <v>4290</v>
      </c>
      <c r="E1364" s="51">
        <v>75135</v>
      </c>
      <c r="F1364" s="52">
        <v>10237.799999999999</v>
      </c>
      <c r="G1364" s="53">
        <v>13.625873</v>
      </c>
    </row>
    <row r="1365" spans="1:7">
      <c r="A1365" s="50" t="s">
        <v>1006</v>
      </c>
      <c r="B1365" s="50" t="s">
        <v>60</v>
      </c>
      <c r="C1365" s="50" t="s">
        <v>241</v>
      </c>
      <c r="D1365" s="51">
        <v>18828</v>
      </c>
      <c r="E1365" s="51">
        <v>385922</v>
      </c>
      <c r="F1365" s="52">
        <v>46472.2</v>
      </c>
      <c r="G1365" s="53">
        <v>12.041862999999999</v>
      </c>
    </row>
    <row r="1366" spans="1:7">
      <c r="A1366" s="50" t="s">
        <v>1007</v>
      </c>
      <c r="B1366" s="50" t="s">
        <v>60</v>
      </c>
      <c r="C1366" s="50" t="s">
        <v>243</v>
      </c>
      <c r="D1366" s="51">
        <v>782</v>
      </c>
      <c r="E1366" s="51">
        <v>23529</v>
      </c>
      <c r="F1366" s="52">
        <v>2650.2</v>
      </c>
      <c r="G1366" s="53">
        <v>11.263547000000001</v>
      </c>
    </row>
    <row r="1367" spans="1:7">
      <c r="A1367" s="50" t="s">
        <v>1008</v>
      </c>
      <c r="B1367" s="50" t="s">
        <v>60</v>
      </c>
      <c r="C1367" s="50" t="s">
        <v>241</v>
      </c>
      <c r="D1367" s="51">
        <v>21213</v>
      </c>
      <c r="E1367" s="51">
        <v>373623</v>
      </c>
      <c r="F1367" s="52">
        <v>48915.3</v>
      </c>
      <c r="G1367" s="53">
        <v>13.092154000000001</v>
      </c>
    </row>
    <row r="1368" spans="1:7">
      <c r="A1368" s="50" t="s">
        <v>1009</v>
      </c>
      <c r="B1368" s="50" t="s">
        <v>60</v>
      </c>
      <c r="C1368" s="50" t="s">
        <v>243</v>
      </c>
      <c r="D1368" s="51">
        <v>2282</v>
      </c>
      <c r="E1368" s="51">
        <v>53970</v>
      </c>
      <c r="F1368" s="52">
        <v>5467.3</v>
      </c>
      <c r="G1368" s="53">
        <v>10.130258</v>
      </c>
    </row>
    <row r="1369" spans="1:7">
      <c r="A1369" s="50" t="s">
        <v>1010</v>
      </c>
      <c r="B1369" s="50" t="s">
        <v>60</v>
      </c>
      <c r="C1369" s="50" t="s">
        <v>243</v>
      </c>
      <c r="D1369" s="51">
        <v>8151</v>
      </c>
      <c r="E1369" s="51">
        <v>175319</v>
      </c>
      <c r="F1369" s="52">
        <v>21006</v>
      </c>
      <c r="G1369" s="53">
        <v>11.981588</v>
      </c>
    </row>
    <row r="1370" spans="1:7">
      <c r="A1370" s="50" t="s">
        <v>1011</v>
      </c>
      <c r="B1370" s="50" t="s">
        <v>60</v>
      </c>
      <c r="C1370" s="50" t="s">
        <v>241</v>
      </c>
      <c r="D1370" s="51">
        <v>4540</v>
      </c>
      <c r="E1370" s="51">
        <v>137179</v>
      </c>
      <c r="F1370" s="52">
        <v>14900.4</v>
      </c>
      <c r="G1370" s="53">
        <v>10.862012</v>
      </c>
    </row>
    <row r="1371" spans="1:7">
      <c r="A1371" s="50" t="s">
        <v>2629</v>
      </c>
      <c r="B1371" s="50" t="s">
        <v>60</v>
      </c>
      <c r="C1371" s="50" t="s">
        <v>243</v>
      </c>
      <c r="D1371" s="51">
        <v>1185</v>
      </c>
      <c r="E1371" s="51">
        <v>20028</v>
      </c>
      <c r="F1371" s="52">
        <v>1593</v>
      </c>
      <c r="G1371" s="53">
        <v>7.9538646000000002</v>
      </c>
    </row>
    <row r="1372" spans="1:7">
      <c r="A1372" s="50" t="s">
        <v>1012</v>
      </c>
      <c r="B1372" s="50" t="s">
        <v>60</v>
      </c>
      <c r="C1372" s="50" t="s">
        <v>243</v>
      </c>
      <c r="D1372" s="51">
        <v>10144</v>
      </c>
      <c r="E1372" s="51">
        <v>281812</v>
      </c>
      <c r="F1372" s="52">
        <v>25137.4</v>
      </c>
      <c r="G1372" s="53">
        <v>8.9199181999999997</v>
      </c>
    </row>
    <row r="1373" spans="1:7">
      <c r="A1373" s="50" t="s">
        <v>2630</v>
      </c>
      <c r="B1373" s="50" t="s">
        <v>60</v>
      </c>
      <c r="C1373" s="50" t="s">
        <v>243</v>
      </c>
      <c r="D1373" s="51">
        <v>79</v>
      </c>
      <c r="E1373" s="51">
        <v>1057</v>
      </c>
      <c r="F1373" s="52">
        <v>134</v>
      </c>
      <c r="G1373" s="53">
        <v>12.677389</v>
      </c>
    </row>
    <row r="1374" spans="1:7">
      <c r="A1374" s="50" t="s">
        <v>2631</v>
      </c>
      <c r="B1374" s="50" t="s">
        <v>60</v>
      </c>
      <c r="C1374" s="50" t="s">
        <v>243</v>
      </c>
      <c r="D1374" s="51">
        <v>195</v>
      </c>
      <c r="E1374" s="51">
        <v>3841</v>
      </c>
      <c r="F1374" s="52">
        <v>459</v>
      </c>
      <c r="G1374" s="53">
        <v>11.950013</v>
      </c>
    </row>
    <row r="1375" spans="1:7">
      <c r="A1375" s="50" t="s">
        <v>1013</v>
      </c>
      <c r="B1375" s="50" t="s">
        <v>60</v>
      </c>
      <c r="C1375" s="50" t="s">
        <v>243</v>
      </c>
      <c r="D1375" s="51">
        <v>12254</v>
      </c>
      <c r="E1375" s="51">
        <v>267006</v>
      </c>
      <c r="F1375" s="52">
        <v>28948</v>
      </c>
      <c r="G1375" s="53">
        <v>10.841704</v>
      </c>
    </row>
    <row r="1376" spans="1:7">
      <c r="A1376" s="50" t="s">
        <v>1014</v>
      </c>
      <c r="B1376" s="50" t="s">
        <v>60</v>
      </c>
      <c r="C1376" s="50" t="s">
        <v>243</v>
      </c>
      <c r="D1376" s="51">
        <v>1111</v>
      </c>
      <c r="E1376" s="51">
        <v>17157</v>
      </c>
      <c r="F1376" s="52">
        <v>1793.5</v>
      </c>
      <c r="G1376" s="53">
        <v>10.453459000000001</v>
      </c>
    </row>
    <row r="1377" spans="1:7">
      <c r="A1377" s="50" t="s">
        <v>1015</v>
      </c>
      <c r="B1377" s="50" t="s">
        <v>60</v>
      </c>
      <c r="C1377" s="50" t="s">
        <v>243</v>
      </c>
      <c r="D1377" s="51">
        <v>11746</v>
      </c>
      <c r="E1377" s="51">
        <v>335157</v>
      </c>
      <c r="F1377" s="52">
        <v>35364.300000000003</v>
      </c>
      <c r="G1377" s="53">
        <v>10.551562000000001</v>
      </c>
    </row>
    <row r="1378" spans="1:7">
      <c r="A1378" s="50" t="s">
        <v>1016</v>
      </c>
      <c r="B1378" s="50" t="s">
        <v>60</v>
      </c>
      <c r="C1378" s="50" t="s">
        <v>243</v>
      </c>
      <c r="D1378" s="51">
        <v>1531</v>
      </c>
      <c r="E1378" s="51">
        <v>21704</v>
      </c>
      <c r="F1378" s="52">
        <v>2037.3</v>
      </c>
      <c r="G1378" s="53">
        <v>9.386749</v>
      </c>
    </row>
    <row r="1379" spans="1:7">
      <c r="A1379" s="50" t="s">
        <v>2632</v>
      </c>
      <c r="B1379" s="50" t="s">
        <v>60</v>
      </c>
      <c r="C1379" s="50" t="s">
        <v>243</v>
      </c>
      <c r="D1379" s="51">
        <v>789</v>
      </c>
      <c r="E1379" s="51">
        <v>20870</v>
      </c>
      <c r="F1379" s="52">
        <v>2228.6</v>
      </c>
      <c r="G1379" s="53">
        <v>10.678485999999999</v>
      </c>
    </row>
    <row r="1380" spans="1:7">
      <c r="A1380" s="50" t="s">
        <v>1017</v>
      </c>
      <c r="B1380" s="50" t="s">
        <v>60</v>
      </c>
      <c r="C1380" s="50" t="s">
        <v>243</v>
      </c>
      <c r="D1380" s="51">
        <v>1826</v>
      </c>
      <c r="E1380" s="51">
        <v>34418</v>
      </c>
      <c r="F1380" s="52">
        <v>3116</v>
      </c>
      <c r="G1380" s="53">
        <v>9.0534023000000001</v>
      </c>
    </row>
    <row r="1381" spans="1:7">
      <c r="A1381" s="50" t="s">
        <v>2299</v>
      </c>
      <c r="B1381" s="50" t="s">
        <v>60</v>
      </c>
      <c r="C1381" s="50" t="s">
        <v>243</v>
      </c>
      <c r="D1381" s="51">
        <v>125</v>
      </c>
      <c r="E1381" s="51">
        <v>1415</v>
      </c>
      <c r="F1381" s="52">
        <v>157</v>
      </c>
      <c r="G1381" s="53">
        <v>11.095406000000001</v>
      </c>
    </row>
    <row r="1382" spans="1:7">
      <c r="A1382" s="50" t="s">
        <v>2633</v>
      </c>
      <c r="B1382" s="50" t="s">
        <v>60</v>
      </c>
      <c r="C1382" s="50" t="s">
        <v>243</v>
      </c>
      <c r="D1382" s="51">
        <v>1014</v>
      </c>
      <c r="E1382" s="51">
        <v>25999</v>
      </c>
      <c r="F1382" s="52">
        <v>2744</v>
      </c>
      <c r="G1382" s="53">
        <v>10.554252</v>
      </c>
    </row>
    <row r="1383" spans="1:7">
      <c r="A1383" s="50" t="s">
        <v>1018</v>
      </c>
      <c r="B1383" s="50" t="s">
        <v>60</v>
      </c>
      <c r="C1383" s="50" t="s">
        <v>243</v>
      </c>
      <c r="D1383" s="51">
        <v>1873</v>
      </c>
      <c r="E1383" s="51">
        <v>36999</v>
      </c>
      <c r="F1383" s="52">
        <v>2990</v>
      </c>
      <c r="G1383" s="53">
        <v>8.0812995000000001</v>
      </c>
    </row>
    <row r="1384" spans="1:7">
      <c r="A1384" s="50" t="s">
        <v>1019</v>
      </c>
      <c r="B1384" s="50" t="s">
        <v>60</v>
      </c>
      <c r="C1384" s="50" t="s">
        <v>243</v>
      </c>
      <c r="D1384" s="51">
        <v>264</v>
      </c>
      <c r="E1384" s="51">
        <v>4599</v>
      </c>
      <c r="F1384" s="52">
        <v>542.29999999999995</v>
      </c>
      <c r="G1384" s="53">
        <v>11.791694</v>
      </c>
    </row>
    <row r="1385" spans="1:7">
      <c r="A1385" s="50" t="s">
        <v>2634</v>
      </c>
      <c r="B1385" s="50" t="s">
        <v>60</v>
      </c>
      <c r="C1385" s="50" t="s">
        <v>243</v>
      </c>
      <c r="D1385" s="51">
        <v>463</v>
      </c>
      <c r="E1385" s="51">
        <v>4574</v>
      </c>
      <c r="F1385" s="52">
        <v>438.2</v>
      </c>
      <c r="G1385" s="53">
        <v>9.5802361000000005</v>
      </c>
    </row>
    <row r="1386" spans="1:7">
      <c r="A1386" s="50" t="s">
        <v>1020</v>
      </c>
      <c r="B1386" s="50" t="s">
        <v>60</v>
      </c>
      <c r="C1386" s="50" t="s">
        <v>243</v>
      </c>
      <c r="D1386" s="51">
        <v>6097</v>
      </c>
      <c r="E1386" s="51">
        <v>111361</v>
      </c>
      <c r="F1386" s="52">
        <v>14631.9</v>
      </c>
      <c r="G1386" s="53">
        <v>13.13916</v>
      </c>
    </row>
    <row r="1387" spans="1:7">
      <c r="A1387" s="50" t="s">
        <v>2635</v>
      </c>
      <c r="B1387" s="50" t="s">
        <v>60</v>
      </c>
      <c r="C1387" s="50" t="s">
        <v>243</v>
      </c>
      <c r="D1387" s="51">
        <v>587</v>
      </c>
      <c r="E1387" s="51">
        <v>6196</v>
      </c>
      <c r="F1387" s="52">
        <v>609</v>
      </c>
      <c r="G1387" s="53">
        <v>9.8289218999999992</v>
      </c>
    </row>
    <row r="1388" spans="1:7">
      <c r="A1388" s="50" t="s">
        <v>2636</v>
      </c>
      <c r="B1388" s="50" t="s">
        <v>60</v>
      </c>
      <c r="C1388" s="50" t="s">
        <v>243</v>
      </c>
      <c r="D1388" s="51">
        <v>1673</v>
      </c>
      <c r="E1388" s="51">
        <v>24562</v>
      </c>
      <c r="F1388" s="52">
        <v>2955</v>
      </c>
      <c r="G1388" s="53">
        <v>12.030779000000001</v>
      </c>
    </row>
    <row r="1389" spans="1:7">
      <c r="A1389" s="50" t="s">
        <v>2637</v>
      </c>
      <c r="B1389" s="50" t="s">
        <v>60</v>
      </c>
      <c r="C1389" s="50" t="s">
        <v>243</v>
      </c>
      <c r="D1389" s="51">
        <v>237</v>
      </c>
      <c r="E1389" s="51">
        <v>2557</v>
      </c>
      <c r="F1389" s="52">
        <v>206</v>
      </c>
      <c r="G1389" s="53">
        <v>8.0563160000000007</v>
      </c>
    </row>
    <row r="1390" spans="1:7">
      <c r="A1390" s="50" t="s">
        <v>1021</v>
      </c>
      <c r="B1390" s="50" t="s">
        <v>60</v>
      </c>
      <c r="C1390" s="50" t="s">
        <v>243</v>
      </c>
      <c r="D1390" s="51">
        <v>10488</v>
      </c>
      <c r="E1390" s="51">
        <v>374350</v>
      </c>
      <c r="F1390" s="52">
        <v>42141.2</v>
      </c>
      <c r="G1390" s="53">
        <v>11.257166</v>
      </c>
    </row>
    <row r="1391" spans="1:7">
      <c r="A1391" s="50" t="s">
        <v>1022</v>
      </c>
      <c r="B1391" s="50" t="s">
        <v>60</v>
      </c>
      <c r="C1391" s="50" t="s">
        <v>243</v>
      </c>
      <c r="D1391" s="51">
        <v>7631</v>
      </c>
      <c r="E1391" s="51">
        <v>189741</v>
      </c>
      <c r="F1391" s="52">
        <v>17909.2</v>
      </c>
      <c r="G1391" s="53">
        <v>9.4387612999999995</v>
      </c>
    </row>
    <row r="1392" spans="1:7">
      <c r="A1392" s="50" t="s">
        <v>1023</v>
      </c>
      <c r="B1392" s="50" t="s">
        <v>60</v>
      </c>
      <c r="C1392" s="50" t="s">
        <v>243</v>
      </c>
      <c r="D1392" s="51">
        <v>4424</v>
      </c>
      <c r="E1392" s="51">
        <v>162263</v>
      </c>
      <c r="F1392" s="52">
        <v>14589</v>
      </c>
      <c r="G1392" s="53">
        <v>8.9909590999999995</v>
      </c>
    </row>
    <row r="1393" spans="1:7">
      <c r="A1393" s="50" t="s">
        <v>2638</v>
      </c>
      <c r="B1393" s="50" t="s">
        <v>60</v>
      </c>
      <c r="C1393" s="50" t="s">
        <v>243</v>
      </c>
      <c r="D1393" s="51">
        <v>163</v>
      </c>
      <c r="E1393" s="51">
        <v>2197</v>
      </c>
      <c r="F1393" s="52">
        <v>244</v>
      </c>
      <c r="G1393" s="53">
        <v>11.106054</v>
      </c>
    </row>
    <row r="1394" spans="1:7">
      <c r="A1394" s="50" t="s">
        <v>2639</v>
      </c>
      <c r="B1394" s="50" t="s">
        <v>60</v>
      </c>
      <c r="C1394" s="50" t="s">
        <v>243</v>
      </c>
      <c r="D1394" s="51">
        <v>730</v>
      </c>
      <c r="E1394" s="51">
        <v>18097</v>
      </c>
      <c r="F1394" s="52">
        <v>1930</v>
      </c>
      <c r="G1394" s="53">
        <v>10.664751000000001</v>
      </c>
    </row>
    <row r="1395" spans="1:7">
      <c r="A1395" s="50" t="s">
        <v>1024</v>
      </c>
      <c r="B1395" s="50" t="s">
        <v>60</v>
      </c>
      <c r="C1395" s="50" t="s">
        <v>243</v>
      </c>
      <c r="D1395" s="51">
        <v>12244</v>
      </c>
      <c r="E1395" s="51">
        <v>325981</v>
      </c>
      <c r="F1395" s="52">
        <v>36490</v>
      </c>
      <c r="G1395" s="53">
        <v>11.193904</v>
      </c>
    </row>
    <row r="1396" spans="1:7">
      <c r="A1396" s="50" t="s">
        <v>1025</v>
      </c>
      <c r="B1396" s="50" t="s">
        <v>60</v>
      </c>
      <c r="C1396" s="50" t="s">
        <v>243</v>
      </c>
      <c r="D1396" s="51">
        <v>2051</v>
      </c>
      <c r="E1396" s="51">
        <v>37532</v>
      </c>
      <c r="F1396" s="52">
        <v>3811.4</v>
      </c>
      <c r="G1396" s="53">
        <v>10.155068</v>
      </c>
    </row>
    <row r="1397" spans="1:7">
      <c r="A1397" s="50" t="s">
        <v>1026</v>
      </c>
      <c r="B1397" s="50" t="s">
        <v>60</v>
      </c>
      <c r="C1397" s="50" t="s">
        <v>243</v>
      </c>
      <c r="D1397" s="51">
        <v>727</v>
      </c>
      <c r="E1397" s="51">
        <v>10466</v>
      </c>
      <c r="F1397" s="52">
        <v>982.8</v>
      </c>
      <c r="G1397" s="53">
        <v>9.3904069999999997</v>
      </c>
    </row>
    <row r="1398" spans="1:7">
      <c r="A1398" s="50" t="s">
        <v>2640</v>
      </c>
      <c r="B1398" s="50" t="s">
        <v>60</v>
      </c>
      <c r="C1398" s="50" t="s">
        <v>243</v>
      </c>
      <c r="D1398" s="51">
        <v>886</v>
      </c>
      <c r="E1398" s="51">
        <v>30227</v>
      </c>
      <c r="F1398" s="52">
        <v>3591.7</v>
      </c>
      <c r="G1398" s="53">
        <v>11.882422999999999</v>
      </c>
    </row>
    <row r="1399" spans="1:7">
      <c r="A1399" s="50" t="s">
        <v>2641</v>
      </c>
      <c r="B1399" s="50" t="s">
        <v>60</v>
      </c>
      <c r="C1399" s="50" t="s">
        <v>243</v>
      </c>
      <c r="D1399" s="51">
        <v>966</v>
      </c>
      <c r="E1399" s="51">
        <v>11171</v>
      </c>
      <c r="F1399" s="52">
        <v>1055.4000000000001</v>
      </c>
      <c r="G1399" s="53">
        <v>9.4476770000000005</v>
      </c>
    </row>
    <row r="1400" spans="1:7">
      <c r="A1400" s="50" t="s">
        <v>2642</v>
      </c>
      <c r="B1400" s="50" t="s">
        <v>60</v>
      </c>
      <c r="C1400" s="50" t="s">
        <v>243</v>
      </c>
      <c r="D1400" s="51">
        <v>1267</v>
      </c>
      <c r="E1400" s="51">
        <v>23368</v>
      </c>
      <c r="F1400" s="52">
        <v>2689</v>
      </c>
      <c r="G1400" s="53">
        <v>11.507189</v>
      </c>
    </row>
    <row r="1401" spans="1:7">
      <c r="A1401" s="50" t="s">
        <v>2643</v>
      </c>
      <c r="B1401" s="50" t="s">
        <v>60</v>
      </c>
      <c r="C1401" s="50" t="s">
        <v>243</v>
      </c>
      <c r="D1401" s="51">
        <v>1604</v>
      </c>
      <c r="E1401" s="51">
        <v>29884</v>
      </c>
      <c r="F1401" s="52">
        <v>3949.8</v>
      </c>
      <c r="G1401" s="53">
        <v>13.217105999999999</v>
      </c>
    </row>
    <row r="1402" spans="1:7">
      <c r="A1402" s="50" t="s">
        <v>2644</v>
      </c>
      <c r="B1402" s="50" t="s">
        <v>60</v>
      </c>
      <c r="C1402" s="50" t="s">
        <v>243</v>
      </c>
      <c r="D1402" s="51">
        <v>419</v>
      </c>
      <c r="E1402" s="51">
        <v>7541</v>
      </c>
      <c r="F1402" s="52">
        <v>1014.5</v>
      </c>
      <c r="G1402" s="53">
        <v>13.453123</v>
      </c>
    </row>
    <row r="1403" spans="1:7">
      <c r="A1403" s="50" t="s">
        <v>1027</v>
      </c>
      <c r="B1403" s="50" t="s">
        <v>60</v>
      </c>
      <c r="C1403" s="50" t="s">
        <v>243</v>
      </c>
      <c r="D1403" s="51">
        <v>317</v>
      </c>
      <c r="E1403" s="51">
        <v>8397</v>
      </c>
      <c r="F1403" s="52">
        <v>963</v>
      </c>
      <c r="G1403" s="53">
        <v>11.468382</v>
      </c>
    </row>
    <row r="1404" spans="1:7">
      <c r="A1404" s="50" t="s">
        <v>2645</v>
      </c>
      <c r="B1404" s="50" t="s">
        <v>60</v>
      </c>
      <c r="C1404" s="50" t="s">
        <v>243</v>
      </c>
      <c r="D1404" s="51">
        <v>753</v>
      </c>
      <c r="E1404" s="51">
        <v>8533</v>
      </c>
      <c r="F1404" s="52">
        <v>839.1</v>
      </c>
      <c r="G1404" s="53">
        <v>9.8335872000000002</v>
      </c>
    </row>
    <row r="1405" spans="1:7">
      <c r="A1405" s="50" t="s">
        <v>2646</v>
      </c>
      <c r="B1405" s="50" t="s">
        <v>60</v>
      </c>
      <c r="C1405" s="50" t="s">
        <v>243</v>
      </c>
      <c r="D1405" s="51">
        <v>547</v>
      </c>
      <c r="E1405" s="51">
        <v>8490</v>
      </c>
      <c r="F1405" s="52">
        <v>833.4</v>
      </c>
      <c r="G1405" s="53">
        <v>9.8162544</v>
      </c>
    </row>
    <row r="1406" spans="1:7">
      <c r="A1406" s="50" t="s">
        <v>1028</v>
      </c>
      <c r="B1406" s="50" t="s">
        <v>60</v>
      </c>
      <c r="C1406" s="50" t="s">
        <v>243</v>
      </c>
      <c r="D1406" s="51">
        <v>1971</v>
      </c>
      <c r="E1406" s="51">
        <v>45292</v>
      </c>
      <c r="F1406" s="52">
        <v>5758.1</v>
      </c>
      <c r="G1406" s="53">
        <v>12.713283000000001</v>
      </c>
    </row>
    <row r="1407" spans="1:7">
      <c r="A1407" s="50" t="s">
        <v>2647</v>
      </c>
      <c r="B1407" s="50" t="s">
        <v>60</v>
      </c>
      <c r="C1407" s="50" t="s">
        <v>243</v>
      </c>
      <c r="D1407" s="51">
        <v>1152</v>
      </c>
      <c r="E1407" s="51">
        <v>11849</v>
      </c>
      <c r="F1407" s="52">
        <v>1465</v>
      </c>
      <c r="G1407" s="53">
        <v>12.363913</v>
      </c>
    </row>
    <row r="1408" spans="1:7">
      <c r="A1408" s="50" t="s">
        <v>2648</v>
      </c>
      <c r="B1408" s="50" t="s">
        <v>60</v>
      </c>
      <c r="C1408" s="50" t="s">
        <v>243</v>
      </c>
      <c r="D1408" s="51">
        <v>353</v>
      </c>
      <c r="E1408" s="51">
        <v>3810</v>
      </c>
      <c r="F1408" s="52">
        <v>346</v>
      </c>
      <c r="G1408" s="53">
        <v>9.0813647999999993</v>
      </c>
    </row>
    <row r="1409" spans="1:7">
      <c r="A1409" s="50" t="s">
        <v>2649</v>
      </c>
      <c r="B1409" s="50" t="s">
        <v>60</v>
      </c>
      <c r="C1409" s="50" t="s">
        <v>243</v>
      </c>
      <c r="D1409" s="51">
        <v>2606</v>
      </c>
      <c r="E1409" s="51">
        <v>33713</v>
      </c>
      <c r="F1409" s="52">
        <v>3691</v>
      </c>
      <c r="G1409" s="53">
        <v>10.948299</v>
      </c>
    </row>
    <row r="1410" spans="1:7">
      <c r="A1410" s="50" t="s">
        <v>1029</v>
      </c>
      <c r="B1410" s="50" t="s">
        <v>60</v>
      </c>
      <c r="C1410" s="50" t="s">
        <v>243</v>
      </c>
      <c r="D1410" s="51">
        <v>3221</v>
      </c>
      <c r="E1410" s="51">
        <v>134028</v>
      </c>
      <c r="F1410" s="52">
        <v>11646</v>
      </c>
      <c r="G1410" s="53">
        <v>8.6892291000000004</v>
      </c>
    </row>
    <row r="1411" spans="1:7">
      <c r="A1411" s="50" t="s">
        <v>1030</v>
      </c>
      <c r="B1411" s="50" t="s">
        <v>60</v>
      </c>
      <c r="C1411" s="50" t="s">
        <v>243</v>
      </c>
      <c r="D1411" s="51">
        <v>1217</v>
      </c>
      <c r="E1411" s="51">
        <v>16061</v>
      </c>
      <c r="F1411" s="52">
        <v>2843</v>
      </c>
      <c r="G1411" s="53">
        <v>17.701263999999998</v>
      </c>
    </row>
    <row r="1412" spans="1:7">
      <c r="A1412" s="50" t="s">
        <v>2650</v>
      </c>
      <c r="B1412" s="50" t="s">
        <v>60</v>
      </c>
      <c r="C1412" s="50" t="s">
        <v>243</v>
      </c>
      <c r="D1412" s="51">
        <v>515</v>
      </c>
      <c r="E1412" s="51">
        <v>8290</v>
      </c>
      <c r="F1412" s="52">
        <v>816</v>
      </c>
      <c r="G1412" s="53">
        <v>9.8431846000000007</v>
      </c>
    </row>
    <row r="1413" spans="1:7">
      <c r="A1413" s="50" t="s">
        <v>2651</v>
      </c>
      <c r="B1413" s="50" t="s">
        <v>60</v>
      </c>
      <c r="C1413" s="50" t="s">
        <v>243</v>
      </c>
      <c r="D1413" s="51">
        <v>1020</v>
      </c>
      <c r="E1413" s="51">
        <v>13623</v>
      </c>
      <c r="F1413" s="52">
        <v>1477.2</v>
      </c>
      <c r="G1413" s="53">
        <v>10.843427</v>
      </c>
    </row>
    <row r="1414" spans="1:7">
      <c r="A1414" s="50" t="s">
        <v>1031</v>
      </c>
      <c r="B1414" s="50" t="s">
        <v>60</v>
      </c>
      <c r="C1414" s="50" t="s">
        <v>243</v>
      </c>
      <c r="D1414" s="51">
        <v>2238</v>
      </c>
      <c r="E1414" s="51">
        <v>86317</v>
      </c>
      <c r="F1414" s="52">
        <v>8963</v>
      </c>
      <c r="G1414" s="53">
        <v>10.383818</v>
      </c>
    </row>
    <row r="1415" spans="1:7">
      <c r="A1415" s="50" t="s">
        <v>1032</v>
      </c>
      <c r="B1415" s="50" t="s">
        <v>60</v>
      </c>
      <c r="C1415" s="50" t="s">
        <v>243</v>
      </c>
      <c r="D1415" s="51">
        <v>2576</v>
      </c>
      <c r="E1415" s="51">
        <v>73566</v>
      </c>
      <c r="F1415" s="52">
        <v>6871.6</v>
      </c>
      <c r="G1415" s="53">
        <v>9.3407280999999998</v>
      </c>
    </row>
    <row r="1416" spans="1:7">
      <c r="A1416" s="50" t="s">
        <v>2652</v>
      </c>
      <c r="B1416" s="50" t="s">
        <v>60</v>
      </c>
      <c r="C1416" s="50" t="s">
        <v>243</v>
      </c>
      <c r="D1416" s="51">
        <v>466</v>
      </c>
      <c r="E1416" s="51">
        <v>4971</v>
      </c>
      <c r="F1416" s="52">
        <v>656.9</v>
      </c>
      <c r="G1416" s="53">
        <v>13.214645000000001</v>
      </c>
    </row>
    <row r="1417" spans="1:7">
      <c r="A1417" s="50" t="s">
        <v>2653</v>
      </c>
      <c r="B1417" s="50" t="s">
        <v>60</v>
      </c>
      <c r="C1417" s="50" t="s">
        <v>243</v>
      </c>
      <c r="D1417" s="51">
        <v>1230</v>
      </c>
      <c r="E1417" s="51">
        <v>32290</v>
      </c>
      <c r="F1417" s="52">
        <v>4726.7</v>
      </c>
      <c r="G1417" s="53">
        <v>14.638278</v>
      </c>
    </row>
    <row r="1418" spans="1:7">
      <c r="A1418" s="50" t="s">
        <v>2654</v>
      </c>
      <c r="B1418" s="50" t="s">
        <v>60</v>
      </c>
      <c r="C1418" s="50" t="s">
        <v>243</v>
      </c>
      <c r="D1418" s="51">
        <v>947</v>
      </c>
      <c r="E1418" s="51">
        <v>17250</v>
      </c>
      <c r="F1418" s="52">
        <v>1448</v>
      </c>
      <c r="G1418" s="53">
        <v>8.3942028999999998</v>
      </c>
    </row>
    <row r="1419" spans="1:7">
      <c r="A1419" s="50" t="s">
        <v>1033</v>
      </c>
      <c r="B1419" s="50" t="s">
        <v>60</v>
      </c>
      <c r="C1419" s="50" t="s">
        <v>243</v>
      </c>
      <c r="D1419" s="51">
        <v>6700</v>
      </c>
      <c r="E1419" s="51">
        <v>558721</v>
      </c>
      <c r="F1419" s="52">
        <v>37234.6</v>
      </c>
      <c r="G1419" s="53">
        <v>6.6642564000000002</v>
      </c>
    </row>
    <row r="1420" spans="1:7">
      <c r="A1420" s="50" t="s">
        <v>1034</v>
      </c>
      <c r="B1420" s="50" t="s">
        <v>60</v>
      </c>
      <c r="C1420" s="50" t="s">
        <v>243</v>
      </c>
      <c r="D1420" s="51">
        <v>19652</v>
      </c>
      <c r="E1420" s="51">
        <v>437035</v>
      </c>
      <c r="F1420" s="52">
        <v>40689</v>
      </c>
      <c r="G1420" s="53">
        <v>9.3102383</v>
      </c>
    </row>
    <row r="1421" spans="1:7">
      <c r="A1421" s="50" t="s">
        <v>1035</v>
      </c>
      <c r="B1421" s="50" t="s">
        <v>60</v>
      </c>
      <c r="C1421" s="50" t="s">
        <v>243</v>
      </c>
      <c r="D1421" s="51">
        <v>1880</v>
      </c>
      <c r="E1421" s="51">
        <v>50470</v>
      </c>
      <c r="F1421" s="52">
        <v>4893.3</v>
      </c>
      <c r="G1421" s="53">
        <v>9.6954627000000002</v>
      </c>
    </row>
    <row r="1422" spans="1:7">
      <c r="A1422" s="50" t="s">
        <v>2655</v>
      </c>
      <c r="B1422" s="50" t="s">
        <v>60</v>
      </c>
      <c r="C1422" s="50" t="s">
        <v>243</v>
      </c>
      <c r="D1422" s="51">
        <v>1251</v>
      </c>
      <c r="E1422" s="51">
        <v>25549</v>
      </c>
      <c r="F1422" s="52">
        <v>2637</v>
      </c>
      <c r="G1422" s="53">
        <v>10.321343000000001</v>
      </c>
    </row>
    <row r="1423" spans="1:7">
      <c r="A1423" s="50" t="s">
        <v>2656</v>
      </c>
      <c r="B1423" s="50" t="s">
        <v>60</v>
      </c>
      <c r="C1423" s="50" t="s">
        <v>243</v>
      </c>
      <c r="D1423" s="51">
        <v>1057</v>
      </c>
      <c r="E1423" s="51">
        <v>26770</v>
      </c>
      <c r="F1423" s="52">
        <v>2720</v>
      </c>
      <c r="G1423" s="53">
        <v>10.160628000000001</v>
      </c>
    </row>
    <row r="1424" spans="1:7">
      <c r="A1424" s="50" t="s">
        <v>2657</v>
      </c>
      <c r="B1424" s="50" t="s">
        <v>60</v>
      </c>
      <c r="C1424" s="50" t="s">
        <v>243</v>
      </c>
      <c r="D1424" s="51">
        <v>564</v>
      </c>
      <c r="E1424" s="51">
        <v>11103</v>
      </c>
      <c r="F1424" s="52">
        <v>811</v>
      </c>
      <c r="G1424" s="53">
        <v>7.3043322000000002</v>
      </c>
    </row>
    <row r="1425" spans="1:7">
      <c r="A1425" s="50" t="s">
        <v>2658</v>
      </c>
      <c r="B1425" s="50" t="s">
        <v>60</v>
      </c>
      <c r="C1425" s="50" t="s">
        <v>243</v>
      </c>
      <c r="D1425" s="51">
        <v>237</v>
      </c>
      <c r="E1425" s="51">
        <v>3054</v>
      </c>
      <c r="F1425" s="52">
        <v>341</v>
      </c>
      <c r="G1425" s="53">
        <v>11.165684000000001</v>
      </c>
    </row>
    <row r="1426" spans="1:7">
      <c r="A1426" s="50" t="s">
        <v>2659</v>
      </c>
      <c r="B1426" s="50" t="s">
        <v>60</v>
      </c>
      <c r="C1426" s="50" t="s">
        <v>243</v>
      </c>
      <c r="D1426" s="51">
        <v>57</v>
      </c>
      <c r="E1426" s="51">
        <v>535</v>
      </c>
      <c r="F1426" s="52">
        <v>57</v>
      </c>
      <c r="G1426" s="53">
        <v>10.654206</v>
      </c>
    </row>
    <row r="1427" spans="1:7">
      <c r="A1427" s="50" t="s">
        <v>1036</v>
      </c>
      <c r="B1427" s="50" t="s">
        <v>60</v>
      </c>
      <c r="C1427" s="50" t="s">
        <v>243</v>
      </c>
      <c r="D1427" s="51">
        <v>6290</v>
      </c>
      <c r="E1427" s="51">
        <v>66954</v>
      </c>
      <c r="F1427" s="52">
        <v>9119</v>
      </c>
      <c r="G1427" s="53">
        <v>13.619799</v>
      </c>
    </row>
    <row r="1428" spans="1:7">
      <c r="A1428" s="50" t="s">
        <v>1037</v>
      </c>
      <c r="B1428" s="50" t="s">
        <v>60</v>
      </c>
      <c r="C1428" s="50" t="s">
        <v>243</v>
      </c>
      <c r="D1428" s="51">
        <v>1261</v>
      </c>
      <c r="E1428" s="51">
        <v>26778</v>
      </c>
      <c r="F1428" s="52">
        <v>2675.9</v>
      </c>
      <c r="G1428" s="53">
        <v>9.9929045999999992</v>
      </c>
    </row>
    <row r="1429" spans="1:7">
      <c r="A1429" s="50" t="s">
        <v>2660</v>
      </c>
      <c r="B1429" s="50" t="s">
        <v>60</v>
      </c>
      <c r="C1429" s="50" t="s">
        <v>243</v>
      </c>
      <c r="D1429" s="51">
        <v>1340</v>
      </c>
      <c r="E1429" s="51">
        <v>27596</v>
      </c>
      <c r="F1429" s="52">
        <v>2637</v>
      </c>
      <c r="G1429" s="53">
        <v>9.5557327000000001</v>
      </c>
    </row>
    <row r="1430" spans="1:7">
      <c r="A1430" s="50" t="s">
        <v>1038</v>
      </c>
      <c r="B1430" s="50" t="s">
        <v>60</v>
      </c>
      <c r="C1430" s="50" t="s">
        <v>243</v>
      </c>
      <c r="D1430" s="51">
        <v>11869</v>
      </c>
      <c r="E1430" s="51">
        <v>385987</v>
      </c>
      <c r="F1430" s="52">
        <v>37563</v>
      </c>
      <c r="G1430" s="53">
        <v>9.7316748999999998</v>
      </c>
    </row>
    <row r="1431" spans="1:7">
      <c r="A1431" s="50" t="s">
        <v>2661</v>
      </c>
      <c r="B1431" s="50" t="s">
        <v>60</v>
      </c>
      <c r="C1431" s="50" t="s">
        <v>243</v>
      </c>
      <c r="D1431" s="51">
        <v>148</v>
      </c>
      <c r="E1431" s="51">
        <v>1415</v>
      </c>
      <c r="F1431" s="52">
        <v>182</v>
      </c>
      <c r="G1431" s="53">
        <v>12.862190999999999</v>
      </c>
    </row>
    <row r="1432" spans="1:7">
      <c r="A1432" s="50" t="s">
        <v>2662</v>
      </c>
      <c r="B1432" s="50" t="s">
        <v>60</v>
      </c>
      <c r="C1432" s="50" t="s">
        <v>243</v>
      </c>
      <c r="D1432" s="51">
        <v>766</v>
      </c>
      <c r="E1432" s="51">
        <v>9876</v>
      </c>
      <c r="F1432" s="52">
        <v>1082</v>
      </c>
      <c r="G1432" s="53">
        <v>10.955852999999999</v>
      </c>
    </row>
    <row r="1433" spans="1:7">
      <c r="A1433" s="50" t="s">
        <v>2663</v>
      </c>
      <c r="B1433" s="50" t="s">
        <v>60</v>
      </c>
      <c r="C1433" s="50" t="s">
        <v>243</v>
      </c>
      <c r="D1433" s="51">
        <v>348</v>
      </c>
      <c r="E1433" s="51">
        <v>4479</v>
      </c>
      <c r="F1433" s="52">
        <v>504.1</v>
      </c>
      <c r="G1433" s="53">
        <v>11.254744000000001</v>
      </c>
    </row>
    <row r="1434" spans="1:7">
      <c r="A1434" s="50" t="s">
        <v>2664</v>
      </c>
      <c r="B1434" s="50" t="s">
        <v>60</v>
      </c>
      <c r="C1434" s="50" t="s">
        <v>243</v>
      </c>
      <c r="D1434" s="51">
        <v>1446</v>
      </c>
      <c r="E1434" s="51">
        <v>37585</v>
      </c>
      <c r="F1434" s="52">
        <v>4090</v>
      </c>
      <c r="G1434" s="53">
        <v>10.882001000000001</v>
      </c>
    </row>
    <row r="1435" spans="1:7">
      <c r="A1435" s="50" t="s">
        <v>2665</v>
      </c>
      <c r="B1435" s="50" t="s">
        <v>60</v>
      </c>
      <c r="C1435" s="50" t="s">
        <v>243</v>
      </c>
      <c r="D1435" s="51">
        <v>276</v>
      </c>
      <c r="E1435" s="51">
        <v>3628</v>
      </c>
      <c r="F1435" s="52">
        <v>450</v>
      </c>
      <c r="G1435" s="53">
        <v>12.403528</v>
      </c>
    </row>
    <row r="1436" spans="1:7">
      <c r="A1436" s="50" t="s">
        <v>2666</v>
      </c>
      <c r="B1436" s="50" t="s">
        <v>60</v>
      </c>
      <c r="C1436" s="50" t="s">
        <v>243</v>
      </c>
      <c r="D1436" s="51">
        <v>899</v>
      </c>
      <c r="E1436" s="51">
        <v>13785</v>
      </c>
      <c r="F1436" s="52">
        <v>1829.8</v>
      </c>
      <c r="G1436" s="53">
        <v>13.273847999999999</v>
      </c>
    </row>
    <row r="1437" spans="1:7">
      <c r="A1437" s="50" t="s">
        <v>2667</v>
      </c>
      <c r="B1437" s="50" t="s">
        <v>60</v>
      </c>
      <c r="C1437" s="50" t="s">
        <v>243</v>
      </c>
      <c r="D1437" s="51">
        <v>211</v>
      </c>
      <c r="E1437" s="51">
        <v>2084</v>
      </c>
      <c r="F1437" s="52">
        <v>241</v>
      </c>
      <c r="G1437" s="53">
        <v>11.564299</v>
      </c>
    </row>
    <row r="1438" spans="1:7">
      <c r="A1438" s="50" t="s">
        <v>1039</v>
      </c>
      <c r="B1438" s="50" t="s">
        <v>60</v>
      </c>
      <c r="C1438" s="50" t="s">
        <v>243</v>
      </c>
      <c r="D1438" s="51">
        <v>4396</v>
      </c>
      <c r="E1438" s="51">
        <v>96109</v>
      </c>
      <c r="F1438" s="52">
        <v>10965.1</v>
      </c>
      <c r="G1438" s="53">
        <v>11.409025</v>
      </c>
    </row>
    <row r="1439" spans="1:7">
      <c r="A1439" s="50" t="s">
        <v>1040</v>
      </c>
      <c r="B1439" s="50" t="s">
        <v>60</v>
      </c>
      <c r="C1439" s="50" t="s">
        <v>243</v>
      </c>
      <c r="D1439" s="51">
        <v>2366</v>
      </c>
      <c r="E1439" s="51">
        <v>60936</v>
      </c>
      <c r="F1439" s="52">
        <v>5354</v>
      </c>
      <c r="G1439" s="53">
        <v>8.7862676000000004</v>
      </c>
    </row>
    <row r="1440" spans="1:7">
      <c r="A1440" s="50" t="s">
        <v>2668</v>
      </c>
      <c r="B1440" s="50" t="s">
        <v>60</v>
      </c>
      <c r="C1440" s="50" t="s">
        <v>243</v>
      </c>
      <c r="D1440" s="51">
        <v>139</v>
      </c>
      <c r="E1440" s="51">
        <v>2504</v>
      </c>
      <c r="F1440" s="52">
        <v>226.2</v>
      </c>
      <c r="G1440" s="53">
        <v>9.0335462999999994</v>
      </c>
    </row>
    <row r="1441" spans="1:7">
      <c r="A1441" s="50" t="s">
        <v>2669</v>
      </c>
      <c r="B1441" s="50" t="s">
        <v>60</v>
      </c>
      <c r="C1441" s="50" t="s">
        <v>243</v>
      </c>
      <c r="D1441" s="51">
        <v>831</v>
      </c>
      <c r="E1441" s="51">
        <v>12312</v>
      </c>
      <c r="F1441" s="52">
        <v>1424</v>
      </c>
      <c r="G1441" s="53">
        <v>11.565951999999999</v>
      </c>
    </row>
    <row r="1442" spans="1:7">
      <c r="A1442" s="50" t="s">
        <v>2670</v>
      </c>
      <c r="B1442" s="50" t="s">
        <v>60</v>
      </c>
      <c r="C1442" s="50" t="s">
        <v>243</v>
      </c>
      <c r="D1442" s="51">
        <v>1824</v>
      </c>
      <c r="E1442" s="51">
        <v>23009</v>
      </c>
      <c r="F1442" s="52">
        <v>3092</v>
      </c>
      <c r="G1442" s="53">
        <v>13.438219999999999</v>
      </c>
    </row>
    <row r="1443" spans="1:7">
      <c r="A1443" s="50" t="s">
        <v>1041</v>
      </c>
      <c r="B1443" s="50" t="s">
        <v>60</v>
      </c>
      <c r="C1443" s="50" t="s">
        <v>243</v>
      </c>
      <c r="D1443" s="51">
        <v>2249</v>
      </c>
      <c r="E1443" s="51">
        <v>53428</v>
      </c>
      <c r="F1443" s="52">
        <v>5161.1000000000004</v>
      </c>
      <c r="G1443" s="53">
        <v>9.6599161000000002</v>
      </c>
    </row>
    <row r="1444" spans="1:7">
      <c r="A1444" s="50" t="s">
        <v>1042</v>
      </c>
      <c r="B1444" s="50" t="s">
        <v>60</v>
      </c>
      <c r="C1444" s="50" t="s">
        <v>243</v>
      </c>
      <c r="D1444" s="51">
        <v>1275</v>
      </c>
      <c r="E1444" s="51">
        <v>25370</v>
      </c>
      <c r="F1444" s="52">
        <v>2884</v>
      </c>
      <c r="G1444" s="53">
        <v>11.367756999999999</v>
      </c>
    </row>
    <row r="1445" spans="1:7">
      <c r="A1445" s="50" t="s">
        <v>2671</v>
      </c>
      <c r="B1445" s="50" t="s">
        <v>60</v>
      </c>
      <c r="C1445" s="50" t="s">
        <v>243</v>
      </c>
      <c r="D1445" s="51">
        <v>359</v>
      </c>
      <c r="E1445" s="51">
        <v>7486</v>
      </c>
      <c r="F1445" s="52">
        <v>917.9</v>
      </c>
      <c r="G1445" s="53">
        <v>12.261555</v>
      </c>
    </row>
    <row r="1446" spans="1:7">
      <c r="A1446" s="50" t="s">
        <v>1043</v>
      </c>
      <c r="B1446" s="50" t="s">
        <v>60</v>
      </c>
      <c r="C1446" s="50" t="s">
        <v>243</v>
      </c>
      <c r="D1446" s="51">
        <v>5049</v>
      </c>
      <c r="E1446" s="51">
        <v>134769</v>
      </c>
      <c r="F1446" s="52">
        <v>15072</v>
      </c>
      <c r="G1446" s="53">
        <v>11.183581</v>
      </c>
    </row>
    <row r="1447" spans="1:7">
      <c r="A1447" s="50" t="s">
        <v>2672</v>
      </c>
      <c r="B1447" s="50" t="s">
        <v>60</v>
      </c>
      <c r="C1447" s="50" t="s">
        <v>243</v>
      </c>
      <c r="D1447" s="51">
        <v>1981</v>
      </c>
      <c r="E1447" s="51">
        <v>27607</v>
      </c>
      <c r="F1447" s="52">
        <v>4079</v>
      </c>
      <c r="G1447" s="53">
        <v>14.775238</v>
      </c>
    </row>
    <row r="1448" spans="1:7">
      <c r="A1448" s="50" t="s">
        <v>2673</v>
      </c>
      <c r="B1448" s="50" t="s">
        <v>60</v>
      </c>
      <c r="C1448" s="50" t="s">
        <v>243</v>
      </c>
      <c r="D1448" s="51">
        <v>706</v>
      </c>
      <c r="E1448" s="51">
        <v>12180</v>
      </c>
      <c r="F1448" s="52">
        <v>926.4</v>
      </c>
      <c r="G1448" s="53">
        <v>7.6059112999999998</v>
      </c>
    </row>
    <row r="1449" spans="1:7">
      <c r="A1449" s="50" t="s">
        <v>1044</v>
      </c>
      <c r="B1449" s="50" t="s">
        <v>60</v>
      </c>
      <c r="C1449" s="50" t="s">
        <v>243</v>
      </c>
      <c r="D1449" s="51">
        <v>5122</v>
      </c>
      <c r="E1449" s="51">
        <v>95238</v>
      </c>
      <c r="F1449" s="52">
        <v>12891.5</v>
      </c>
      <c r="G1449" s="53">
        <v>13.536089</v>
      </c>
    </row>
    <row r="1450" spans="1:7">
      <c r="A1450" s="50" t="s">
        <v>1045</v>
      </c>
      <c r="B1450" s="50" t="s">
        <v>60</v>
      </c>
      <c r="C1450" s="50" t="s">
        <v>243</v>
      </c>
      <c r="D1450" s="51">
        <v>2452</v>
      </c>
      <c r="E1450" s="51">
        <v>67478</v>
      </c>
      <c r="F1450" s="52">
        <v>5543.7</v>
      </c>
      <c r="G1450" s="53">
        <v>8.2155666000000007</v>
      </c>
    </row>
    <row r="1451" spans="1:7">
      <c r="A1451" s="50" t="s">
        <v>2674</v>
      </c>
      <c r="B1451" s="50" t="s">
        <v>60</v>
      </c>
      <c r="C1451" s="50" t="s">
        <v>243</v>
      </c>
      <c r="D1451" s="51">
        <v>992</v>
      </c>
      <c r="E1451" s="51">
        <v>17800</v>
      </c>
      <c r="F1451" s="52">
        <v>2085</v>
      </c>
      <c r="G1451" s="53">
        <v>11.713483</v>
      </c>
    </row>
    <row r="1452" spans="1:7">
      <c r="A1452" s="50" t="s">
        <v>1046</v>
      </c>
      <c r="B1452" s="50" t="s">
        <v>60</v>
      </c>
      <c r="C1452" s="50" t="s">
        <v>243</v>
      </c>
      <c r="D1452" s="51">
        <v>957</v>
      </c>
      <c r="E1452" s="51">
        <v>57511</v>
      </c>
      <c r="F1452" s="52">
        <v>5128</v>
      </c>
      <c r="G1452" s="53">
        <v>8.9165551000000001</v>
      </c>
    </row>
    <row r="1453" spans="1:7">
      <c r="A1453" s="50" t="s">
        <v>1047</v>
      </c>
      <c r="B1453" s="50" t="s">
        <v>60</v>
      </c>
      <c r="C1453" s="50" t="s">
        <v>243</v>
      </c>
      <c r="D1453" s="51">
        <v>4184</v>
      </c>
      <c r="E1453" s="51">
        <v>57432</v>
      </c>
      <c r="F1453" s="52">
        <v>6818</v>
      </c>
      <c r="G1453" s="53">
        <v>11.871430999999999</v>
      </c>
    </row>
    <row r="1454" spans="1:7">
      <c r="A1454" s="50" t="s">
        <v>2675</v>
      </c>
      <c r="B1454" s="50" t="s">
        <v>60</v>
      </c>
      <c r="C1454" s="50" t="s">
        <v>243</v>
      </c>
      <c r="D1454" s="51">
        <v>1353</v>
      </c>
      <c r="E1454" s="51">
        <v>21058</v>
      </c>
      <c r="F1454" s="52">
        <v>2603</v>
      </c>
      <c r="G1454" s="53">
        <v>12.361098</v>
      </c>
    </row>
    <row r="1455" spans="1:7">
      <c r="A1455" s="50" t="s">
        <v>2676</v>
      </c>
      <c r="B1455" s="50" t="s">
        <v>60</v>
      </c>
      <c r="C1455" s="50" t="s">
        <v>243</v>
      </c>
      <c r="D1455" s="51">
        <v>486</v>
      </c>
      <c r="E1455" s="51">
        <v>7601</v>
      </c>
      <c r="F1455" s="52">
        <v>824</v>
      </c>
      <c r="G1455" s="53">
        <v>10.840679</v>
      </c>
    </row>
    <row r="1456" spans="1:7">
      <c r="A1456" s="50" t="s">
        <v>2677</v>
      </c>
      <c r="B1456" s="50" t="s">
        <v>60</v>
      </c>
      <c r="C1456" s="50" t="s">
        <v>243</v>
      </c>
      <c r="D1456" s="51">
        <v>57</v>
      </c>
      <c r="E1456" s="51">
        <v>357</v>
      </c>
      <c r="F1456" s="52">
        <v>59</v>
      </c>
      <c r="G1456" s="53">
        <v>16.526610999999999</v>
      </c>
    </row>
    <row r="1457" spans="1:7">
      <c r="A1457" s="50" t="s">
        <v>1048</v>
      </c>
      <c r="B1457" s="50" t="s">
        <v>60</v>
      </c>
      <c r="C1457" s="50" t="s">
        <v>243</v>
      </c>
      <c r="D1457" s="51">
        <v>2466</v>
      </c>
      <c r="E1457" s="51">
        <v>75775</v>
      </c>
      <c r="F1457" s="52">
        <v>6515.6</v>
      </c>
      <c r="G1457" s="53">
        <v>8.5986142999999995</v>
      </c>
    </row>
    <row r="1458" spans="1:7">
      <c r="A1458" s="50" t="s">
        <v>1049</v>
      </c>
      <c r="B1458" s="50" t="s">
        <v>60</v>
      </c>
      <c r="C1458" s="50" t="s">
        <v>243</v>
      </c>
      <c r="D1458" s="51">
        <v>777</v>
      </c>
      <c r="E1458" s="51">
        <v>13627</v>
      </c>
      <c r="F1458" s="52">
        <v>1644</v>
      </c>
      <c r="G1458" s="53">
        <v>12.064284000000001</v>
      </c>
    </row>
    <row r="1459" spans="1:7">
      <c r="A1459" s="50" t="s">
        <v>1050</v>
      </c>
      <c r="B1459" s="50" t="s">
        <v>60</v>
      </c>
      <c r="C1459" s="50" t="s">
        <v>243</v>
      </c>
      <c r="D1459" s="51">
        <v>5465</v>
      </c>
      <c r="E1459" s="51">
        <v>221993</v>
      </c>
      <c r="F1459" s="52">
        <v>18717</v>
      </c>
      <c r="G1459" s="53">
        <v>8.4313468999999994</v>
      </c>
    </row>
    <row r="1460" spans="1:7">
      <c r="A1460" s="50" t="s">
        <v>1051</v>
      </c>
      <c r="B1460" s="50" t="s">
        <v>60</v>
      </c>
      <c r="C1460" s="50" t="s">
        <v>241</v>
      </c>
      <c r="D1460" s="51">
        <v>4604</v>
      </c>
      <c r="E1460" s="51">
        <v>73767</v>
      </c>
      <c r="F1460" s="52">
        <v>9930</v>
      </c>
      <c r="G1460" s="53">
        <v>13.461304</v>
      </c>
    </row>
    <row r="1461" spans="1:7">
      <c r="A1461" s="50" t="s">
        <v>1052</v>
      </c>
      <c r="B1461" s="50" t="s">
        <v>60</v>
      </c>
      <c r="C1461" s="50" t="s">
        <v>241</v>
      </c>
      <c r="D1461" s="51">
        <v>135890</v>
      </c>
      <c r="E1461" s="51">
        <v>1956330</v>
      </c>
      <c r="F1461" s="52">
        <v>236417.2</v>
      </c>
      <c r="G1461" s="53">
        <v>12.08473</v>
      </c>
    </row>
    <row r="1462" spans="1:7">
      <c r="A1462" s="50" t="s">
        <v>1053</v>
      </c>
      <c r="B1462" s="50" t="s">
        <v>60</v>
      </c>
      <c r="C1462" s="50" t="s">
        <v>241</v>
      </c>
      <c r="D1462" s="51">
        <v>6197</v>
      </c>
      <c r="E1462" s="51">
        <v>102857</v>
      </c>
      <c r="F1462" s="52">
        <v>12867.5</v>
      </c>
      <c r="G1462" s="53">
        <v>12.510087</v>
      </c>
    </row>
    <row r="1463" spans="1:7">
      <c r="A1463" s="50" t="s">
        <v>1054</v>
      </c>
      <c r="B1463" s="50" t="s">
        <v>60</v>
      </c>
      <c r="C1463" s="50" t="s">
        <v>241</v>
      </c>
      <c r="D1463" s="51">
        <v>44789</v>
      </c>
      <c r="E1463" s="51">
        <v>625828</v>
      </c>
      <c r="F1463" s="52">
        <v>72280</v>
      </c>
      <c r="G1463" s="53">
        <v>11.549499000000001</v>
      </c>
    </row>
    <row r="1464" spans="1:7">
      <c r="A1464" s="50" t="s">
        <v>1055</v>
      </c>
      <c r="B1464" s="50" t="s">
        <v>60</v>
      </c>
      <c r="C1464" s="50" t="s">
        <v>241</v>
      </c>
      <c r="D1464" s="51">
        <v>108554</v>
      </c>
      <c r="E1464" s="51">
        <v>1792922</v>
      </c>
      <c r="F1464" s="52">
        <v>199488</v>
      </c>
      <c r="G1464" s="53">
        <v>11.126417999999999</v>
      </c>
    </row>
    <row r="1465" spans="1:7">
      <c r="A1465" s="50" t="s">
        <v>1056</v>
      </c>
      <c r="B1465" s="50" t="s">
        <v>60</v>
      </c>
      <c r="C1465" s="50" t="s">
        <v>243</v>
      </c>
      <c r="D1465" s="51">
        <v>2848</v>
      </c>
      <c r="E1465" s="51">
        <v>62890</v>
      </c>
      <c r="F1465" s="52">
        <v>6197.2</v>
      </c>
      <c r="G1465" s="53">
        <v>9.8540308000000003</v>
      </c>
    </row>
    <row r="1466" spans="1:7">
      <c r="A1466" s="50" t="s">
        <v>1057</v>
      </c>
      <c r="B1466" s="50" t="s">
        <v>60</v>
      </c>
      <c r="C1466" s="50" t="s">
        <v>241</v>
      </c>
      <c r="D1466" s="51">
        <v>55719</v>
      </c>
      <c r="E1466" s="51">
        <v>890826</v>
      </c>
      <c r="F1466" s="52">
        <v>118574.7</v>
      </c>
      <c r="G1466" s="53">
        <v>13.310646999999999</v>
      </c>
    </row>
    <row r="1467" spans="1:7">
      <c r="A1467" s="50" t="s">
        <v>1058</v>
      </c>
      <c r="B1467" s="50" t="s">
        <v>60</v>
      </c>
      <c r="C1467" s="50" t="s">
        <v>243</v>
      </c>
      <c r="D1467" s="51">
        <v>5857</v>
      </c>
      <c r="E1467" s="51">
        <v>144833</v>
      </c>
      <c r="F1467" s="52">
        <v>15201.8</v>
      </c>
      <c r="G1467" s="53">
        <v>10.496089</v>
      </c>
    </row>
    <row r="1468" spans="1:7">
      <c r="A1468" s="50" t="s">
        <v>654</v>
      </c>
      <c r="B1468" s="50" t="s">
        <v>60</v>
      </c>
      <c r="C1468" s="50" t="s">
        <v>241</v>
      </c>
      <c r="D1468" s="51">
        <v>6856</v>
      </c>
      <c r="E1468" s="51">
        <v>422635</v>
      </c>
      <c r="F1468" s="52">
        <v>35401</v>
      </c>
      <c r="G1468" s="53">
        <v>8.3762585000000005</v>
      </c>
    </row>
    <row r="1469" spans="1:7">
      <c r="A1469" s="50" t="s">
        <v>656</v>
      </c>
      <c r="B1469" s="50" t="s">
        <v>60</v>
      </c>
      <c r="C1469" s="50" t="s">
        <v>241</v>
      </c>
      <c r="D1469" s="51">
        <v>20904</v>
      </c>
      <c r="E1469" s="51">
        <v>496572</v>
      </c>
      <c r="F1469" s="52">
        <v>54739</v>
      </c>
      <c r="G1469" s="53">
        <v>11.023376000000001</v>
      </c>
    </row>
    <row r="1470" spans="1:7">
      <c r="A1470" s="50" t="s">
        <v>1059</v>
      </c>
      <c r="B1470" s="50" t="s">
        <v>60</v>
      </c>
      <c r="C1470" s="50" t="s">
        <v>243</v>
      </c>
      <c r="D1470" s="51">
        <v>2838</v>
      </c>
      <c r="E1470" s="51">
        <v>77679</v>
      </c>
      <c r="F1470" s="52">
        <v>7374.9</v>
      </c>
      <c r="G1470" s="53">
        <v>9.4940718000000004</v>
      </c>
    </row>
    <row r="1471" spans="1:7">
      <c r="A1471" s="50" t="s">
        <v>1060</v>
      </c>
      <c r="B1471" s="50" t="s">
        <v>60</v>
      </c>
      <c r="C1471" s="50" t="s">
        <v>241</v>
      </c>
      <c r="D1471" s="51">
        <v>5165</v>
      </c>
      <c r="E1471" s="51">
        <v>96980</v>
      </c>
      <c r="F1471" s="52">
        <v>12730.8</v>
      </c>
      <c r="G1471" s="53">
        <v>13.127243</v>
      </c>
    </row>
    <row r="1472" spans="1:7">
      <c r="A1472" s="50" t="s">
        <v>1061</v>
      </c>
      <c r="B1472" s="50" t="s">
        <v>60</v>
      </c>
      <c r="C1472" s="50" t="s">
        <v>243</v>
      </c>
      <c r="D1472" s="51">
        <v>7503</v>
      </c>
      <c r="E1472" s="51">
        <v>149562</v>
      </c>
      <c r="F1472" s="52">
        <v>14509</v>
      </c>
      <c r="G1472" s="53">
        <v>9.7009936000000003</v>
      </c>
    </row>
    <row r="1473" spans="1:7">
      <c r="A1473" s="50" t="s">
        <v>1062</v>
      </c>
      <c r="B1473" s="50" t="s">
        <v>60</v>
      </c>
      <c r="C1473" s="50" t="s">
        <v>241</v>
      </c>
      <c r="D1473" s="51">
        <v>11</v>
      </c>
      <c r="E1473" s="51">
        <v>111</v>
      </c>
      <c r="F1473" s="52">
        <v>17</v>
      </c>
      <c r="G1473" s="53">
        <v>15.315315</v>
      </c>
    </row>
    <row r="1474" spans="1:7">
      <c r="A1474" s="50" t="s">
        <v>1063</v>
      </c>
      <c r="B1474" s="50" t="s">
        <v>60</v>
      </c>
      <c r="C1474" s="50" t="s">
        <v>243</v>
      </c>
      <c r="D1474" s="51">
        <v>1167</v>
      </c>
      <c r="E1474" s="51">
        <v>19976</v>
      </c>
      <c r="F1474" s="52">
        <v>2507</v>
      </c>
      <c r="G1474" s="53">
        <v>12.55006</v>
      </c>
    </row>
    <row r="1475" spans="1:7">
      <c r="A1475" s="50" t="s">
        <v>663</v>
      </c>
      <c r="B1475" s="50" t="s">
        <v>60</v>
      </c>
      <c r="C1475" s="50" t="s">
        <v>241</v>
      </c>
      <c r="D1475" s="51">
        <v>39</v>
      </c>
      <c r="E1475" s="51">
        <v>1023</v>
      </c>
      <c r="F1475" s="52">
        <v>119.2</v>
      </c>
      <c r="G1475" s="53">
        <v>11.652004</v>
      </c>
    </row>
    <row r="1476" spans="1:7">
      <c r="A1476" s="50" t="s">
        <v>1064</v>
      </c>
      <c r="B1476" s="50" t="s">
        <v>60</v>
      </c>
      <c r="C1476" s="50" t="s">
        <v>243</v>
      </c>
      <c r="D1476" s="51">
        <v>7621</v>
      </c>
      <c r="E1476" s="51">
        <v>116149</v>
      </c>
      <c r="F1476" s="52">
        <v>15294</v>
      </c>
      <c r="G1476" s="53">
        <v>13.167569</v>
      </c>
    </row>
    <row r="1477" spans="1:7">
      <c r="A1477" s="50" t="s">
        <v>1065</v>
      </c>
      <c r="B1477" s="50" t="s">
        <v>60</v>
      </c>
      <c r="C1477" s="50" t="s">
        <v>243</v>
      </c>
      <c r="D1477" s="51">
        <v>7357</v>
      </c>
      <c r="E1477" s="51">
        <v>270874</v>
      </c>
      <c r="F1477" s="52">
        <v>24871</v>
      </c>
      <c r="G1477" s="53">
        <v>9.1817598</v>
      </c>
    </row>
    <row r="1478" spans="1:7">
      <c r="A1478" s="50" t="s">
        <v>1066</v>
      </c>
      <c r="B1478" s="50" t="s">
        <v>60</v>
      </c>
      <c r="C1478" s="50" t="s">
        <v>241</v>
      </c>
      <c r="D1478" s="51">
        <v>11946</v>
      </c>
      <c r="E1478" s="51">
        <v>219165</v>
      </c>
      <c r="F1478" s="52">
        <v>25219.9</v>
      </c>
      <c r="G1478" s="53">
        <v>11.507266</v>
      </c>
    </row>
    <row r="1479" spans="1:7">
      <c r="A1479" s="50" t="s">
        <v>1067</v>
      </c>
      <c r="B1479" s="50" t="s">
        <v>60</v>
      </c>
      <c r="C1479" s="50" t="s">
        <v>241</v>
      </c>
      <c r="D1479" s="51">
        <v>8721</v>
      </c>
      <c r="E1479" s="51">
        <v>166953</v>
      </c>
      <c r="F1479" s="52">
        <v>20527</v>
      </c>
      <c r="G1479" s="53">
        <v>12.295076999999999</v>
      </c>
    </row>
    <row r="1480" spans="1:7">
      <c r="A1480" s="50" t="s">
        <v>2678</v>
      </c>
      <c r="B1480" s="50" t="s">
        <v>60</v>
      </c>
      <c r="C1480" s="50" t="s">
        <v>243</v>
      </c>
      <c r="D1480" s="51">
        <v>515</v>
      </c>
      <c r="E1480" s="51">
        <v>5725</v>
      </c>
      <c r="F1480" s="52">
        <v>544</v>
      </c>
      <c r="G1480" s="53">
        <v>9.5021833999999998</v>
      </c>
    </row>
    <row r="1481" spans="1:7">
      <c r="A1481" s="50" t="s">
        <v>1068</v>
      </c>
      <c r="B1481" s="50" t="s">
        <v>60</v>
      </c>
      <c r="C1481" s="50" t="s">
        <v>243</v>
      </c>
      <c r="D1481" s="51">
        <v>980</v>
      </c>
      <c r="E1481" s="51">
        <v>15536</v>
      </c>
      <c r="F1481" s="52">
        <v>1934</v>
      </c>
      <c r="G1481" s="53">
        <v>12.448506999999999</v>
      </c>
    </row>
    <row r="1482" spans="1:7">
      <c r="A1482" s="50" t="s">
        <v>1069</v>
      </c>
      <c r="B1482" s="50" t="s">
        <v>60</v>
      </c>
      <c r="C1482" s="50" t="s">
        <v>241</v>
      </c>
      <c r="D1482" s="51">
        <v>49579</v>
      </c>
      <c r="E1482" s="51">
        <v>631344</v>
      </c>
      <c r="F1482" s="52">
        <v>89547.8</v>
      </c>
      <c r="G1482" s="53">
        <v>14.183678</v>
      </c>
    </row>
    <row r="1483" spans="1:7">
      <c r="A1483" s="50" t="s">
        <v>1070</v>
      </c>
      <c r="B1483" s="50" t="s">
        <v>60</v>
      </c>
      <c r="C1483" s="50" t="s">
        <v>241</v>
      </c>
      <c r="D1483" s="51">
        <v>28406</v>
      </c>
      <c r="E1483" s="51">
        <v>456479</v>
      </c>
      <c r="F1483" s="52">
        <v>52149.9</v>
      </c>
      <c r="G1483" s="53">
        <v>11.424381</v>
      </c>
    </row>
    <row r="1484" spans="1:7">
      <c r="A1484" s="50" t="s">
        <v>2679</v>
      </c>
      <c r="B1484" s="50" t="s">
        <v>60</v>
      </c>
      <c r="C1484" s="50" t="s">
        <v>243</v>
      </c>
      <c r="D1484" s="51">
        <v>626</v>
      </c>
      <c r="E1484" s="51">
        <v>6344</v>
      </c>
      <c r="F1484" s="52">
        <v>930</v>
      </c>
      <c r="G1484" s="53">
        <v>14.659521</v>
      </c>
    </row>
    <row r="1485" spans="1:7">
      <c r="A1485" s="50" t="s">
        <v>1071</v>
      </c>
      <c r="B1485" s="50" t="s">
        <v>60</v>
      </c>
      <c r="C1485" s="50" t="s">
        <v>243</v>
      </c>
      <c r="D1485" s="51">
        <v>3226</v>
      </c>
      <c r="E1485" s="51">
        <v>129088</v>
      </c>
      <c r="F1485" s="52">
        <v>10221</v>
      </c>
      <c r="G1485" s="53">
        <v>7.9178544999999998</v>
      </c>
    </row>
    <row r="1486" spans="1:7">
      <c r="A1486" s="50" t="s">
        <v>2680</v>
      </c>
      <c r="B1486" s="50" t="s">
        <v>60</v>
      </c>
      <c r="C1486" s="50" t="s">
        <v>241</v>
      </c>
      <c r="D1486" s="51">
        <v>3912</v>
      </c>
      <c r="E1486" s="51">
        <v>98549</v>
      </c>
      <c r="F1486" s="52">
        <v>10868.2</v>
      </c>
      <c r="G1486" s="53">
        <v>11.028219</v>
      </c>
    </row>
    <row r="1487" spans="1:7">
      <c r="A1487" s="50" t="s">
        <v>1072</v>
      </c>
      <c r="B1487" s="50" t="s">
        <v>60</v>
      </c>
      <c r="C1487" s="50" t="s">
        <v>241</v>
      </c>
      <c r="D1487" s="51">
        <v>6873</v>
      </c>
      <c r="E1487" s="51">
        <v>170218</v>
      </c>
      <c r="F1487" s="52">
        <v>20466.5</v>
      </c>
      <c r="G1487" s="53">
        <v>12.023699000000001</v>
      </c>
    </row>
    <row r="1488" spans="1:7">
      <c r="A1488" s="50" t="s">
        <v>1073</v>
      </c>
      <c r="B1488" s="50" t="s">
        <v>60</v>
      </c>
      <c r="C1488" s="50" t="s">
        <v>241</v>
      </c>
      <c r="D1488" s="51">
        <v>9061</v>
      </c>
      <c r="E1488" s="51">
        <v>201758</v>
      </c>
      <c r="F1488" s="52">
        <v>22269.3</v>
      </c>
      <c r="G1488" s="53">
        <v>11.037629000000001</v>
      </c>
    </row>
    <row r="1489" spans="1:7">
      <c r="A1489" s="50" t="s">
        <v>1074</v>
      </c>
      <c r="B1489" s="50" t="s">
        <v>60</v>
      </c>
      <c r="C1489" s="50" t="s">
        <v>243</v>
      </c>
      <c r="D1489" s="51">
        <v>1693</v>
      </c>
      <c r="E1489" s="51">
        <v>120955</v>
      </c>
      <c r="F1489" s="52">
        <v>9909.6</v>
      </c>
      <c r="G1489" s="53">
        <v>8.1927990000000008</v>
      </c>
    </row>
    <row r="1490" spans="1:7">
      <c r="A1490" s="50" t="s">
        <v>670</v>
      </c>
      <c r="B1490" s="50" t="s">
        <v>60</v>
      </c>
      <c r="C1490" s="50" t="s">
        <v>241</v>
      </c>
      <c r="D1490" s="51">
        <v>15937</v>
      </c>
      <c r="E1490" s="51">
        <v>323440</v>
      </c>
      <c r="F1490" s="52">
        <v>40992.400000000001</v>
      </c>
      <c r="G1490" s="53">
        <v>12.673881</v>
      </c>
    </row>
    <row r="1491" spans="1:7">
      <c r="A1491" s="50" t="s">
        <v>1075</v>
      </c>
      <c r="B1491" s="50" t="s">
        <v>60</v>
      </c>
      <c r="C1491" s="50" t="s">
        <v>241</v>
      </c>
      <c r="D1491" s="51">
        <v>15339</v>
      </c>
      <c r="E1491" s="51">
        <v>204563</v>
      </c>
      <c r="F1491" s="52">
        <v>27138</v>
      </c>
      <c r="G1491" s="53">
        <v>13.266329000000001</v>
      </c>
    </row>
    <row r="1492" spans="1:7">
      <c r="A1492" s="50" t="s">
        <v>1076</v>
      </c>
      <c r="B1492" s="50" t="s">
        <v>60</v>
      </c>
      <c r="C1492" s="50" t="s">
        <v>241</v>
      </c>
      <c r="D1492" s="51">
        <v>5282</v>
      </c>
      <c r="E1492" s="51">
        <v>210692</v>
      </c>
      <c r="F1492" s="52">
        <v>21058</v>
      </c>
      <c r="G1492" s="53">
        <v>9.9946842</v>
      </c>
    </row>
    <row r="1493" spans="1:7">
      <c r="A1493" s="50" t="s">
        <v>1077</v>
      </c>
      <c r="B1493" s="50" t="s">
        <v>60</v>
      </c>
      <c r="C1493" s="50" t="s">
        <v>241</v>
      </c>
      <c r="D1493" s="51">
        <v>43351</v>
      </c>
      <c r="E1493" s="51">
        <v>858299</v>
      </c>
      <c r="F1493" s="52">
        <v>89608</v>
      </c>
      <c r="G1493" s="53">
        <v>10.440185</v>
      </c>
    </row>
    <row r="1494" spans="1:7">
      <c r="A1494" s="50" t="s">
        <v>1078</v>
      </c>
      <c r="B1494" s="50" t="s">
        <v>60</v>
      </c>
      <c r="C1494" s="50" t="s">
        <v>243</v>
      </c>
      <c r="D1494" s="51">
        <v>979</v>
      </c>
      <c r="E1494" s="51">
        <v>34635</v>
      </c>
      <c r="F1494" s="52">
        <v>4511.1000000000004</v>
      </c>
      <c r="G1494" s="53">
        <v>13.024686000000001</v>
      </c>
    </row>
    <row r="1495" spans="1:7">
      <c r="A1495" s="50" t="s">
        <v>1079</v>
      </c>
      <c r="B1495" s="50" t="s">
        <v>60</v>
      </c>
      <c r="C1495" s="50" t="s">
        <v>243</v>
      </c>
      <c r="D1495" s="51">
        <v>3641</v>
      </c>
      <c r="E1495" s="51">
        <v>74770</v>
      </c>
      <c r="F1495" s="52">
        <v>8210</v>
      </c>
      <c r="G1495" s="53">
        <v>10.98034</v>
      </c>
    </row>
    <row r="1496" spans="1:7">
      <c r="A1496" s="50" t="s">
        <v>1080</v>
      </c>
      <c r="B1496" s="50" t="s">
        <v>60</v>
      </c>
      <c r="C1496" s="50" t="s">
        <v>243</v>
      </c>
      <c r="D1496" s="51">
        <v>7414</v>
      </c>
      <c r="E1496" s="51">
        <v>192903</v>
      </c>
      <c r="F1496" s="52">
        <v>22871</v>
      </c>
      <c r="G1496" s="53">
        <v>11.856218</v>
      </c>
    </row>
    <row r="1497" spans="1:7">
      <c r="A1497" s="50" t="s">
        <v>674</v>
      </c>
      <c r="B1497" s="50" t="s">
        <v>60</v>
      </c>
      <c r="C1497" s="50" t="s">
        <v>241</v>
      </c>
      <c r="D1497" s="51">
        <v>6878</v>
      </c>
      <c r="E1497" s="51">
        <v>195324</v>
      </c>
      <c r="F1497" s="52">
        <v>20376.900000000001</v>
      </c>
      <c r="G1497" s="53">
        <v>10.432359</v>
      </c>
    </row>
    <row r="1498" spans="1:7">
      <c r="A1498" s="50" t="s">
        <v>2681</v>
      </c>
      <c r="B1498" s="50" t="s">
        <v>60</v>
      </c>
      <c r="C1498" s="50" t="s">
        <v>243</v>
      </c>
      <c r="D1498" s="51">
        <v>1980</v>
      </c>
      <c r="E1498" s="51">
        <v>25491</v>
      </c>
      <c r="F1498" s="52">
        <v>3861</v>
      </c>
      <c r="G1498" s="53">
        <v>15.146521999999999</v>
      </c>
    </row>
    <row r="1499" spans="1:7">
      <c r="A1499" s="50" t="s">
        <v>1081</v>
      </c>
      <c r="B1499" s="50" t="s">
        <v>60</v>
      </c>
      <c r="C1499" s="50" t="s">
        <v>241</v>
      </c>
      <c r="D1499" s="51">
        <v>5442</v>
      </c>
      <c r="E1499" s="51">
        <v>52572</v>
      </c>
      <c r="F1499" s="52">
        <v>8661</v>
      </c>
      <c r="G1499" s="53">
        <v>16.474549</v>
      </c>
    </row>
    <row r="1500" spans="1:7">
      <c r="A1500" s="50" t="s">
        <v>1082</v>
      </c>
      <c r="B1500" s="50" t="s">
        <v>60</v>
      </c>
      <c r="C1500" s="50" t="s">
        <v>241</v>
      </c>
      <c r="D1500" s="51">
        <v>6615</v>
      </c>
      <c r="E1500" s="51">
        <v>111159</v>
      </c>
      <c r="F1500" s="52">
        <v>15335.9</v>
      </c>
      <c r="G1500" s="53">
        <v>13.796364000000001</v>
      </c>
    </row>
    <row r="1501" spans="1:7">
      <c r="A1501" s="50" t="s">
        <v>1083</v>
      </c>
      <c r="B1501" s="50" t="s">
        <v>60</v>
      </c>
      <c r="C1501" s="50" t="s">
        <v>238</v>
      </c>
      <c r="D1501" s="51">
        <v>1300836</v>
      </c>
      <c r="E1501" s="51">
        <v>29166665</v>
      </c>
      <c r="F1501" s="52">
        <v>3127756.7999999998</v>
      </c>
      <c r="G1501" s="53">
        <v>10.723738000000001</v>
      </c>
    </row>
    <row r="1502" spans="1:7">
      <c r="A1502" s="50" t="s">
        <v>1084</v>
      </c>
      <c r="B1502" s="50" t="s">
        <v>60</v>
      </c>
      <c r="C1502" s="50" t="s">
        <v>238</v>
      </c>
      <c r="D1502" s="51">
        <v>98</v>
      </c>
      <c r="E1502" s="51">
        <v>630</v>
      </c>
      <c r="F1502" s="52">
        <v>84.8</v>
      </c>
      <c r="G1502" s="53">
        <v>13.460317</v>
      </c>
    </row>
    <row r="1503" spans="1:7">
      <c r="A1503" s="50" t="s">
        <v>1085</v>
      </c>
      <c r="B1503" s="50" t="s">
        <v>60</v>
      </c>
      <c r="C1503" s="50" t="s">
        <v>238</v>
      </c>
      <c r="D1503" s="51">
        <v>61748</v>
      </c>
      <c r="E1503" s="51">
        <v>2659813</v>
      </c>
      <c r="F1503" s="52">
        <v>212575</v>
      </c>
      <c r="G1503" s="53">
        <v>7.9921031999999999</v>
      </c>
    </row>
    <row r="1504" spans="1:7">
      <c r="A1504" s="50" t="s">
        <v>1086</v>
      </c>
      <c r="B1504" s="50" t="s">
        <v>60</v>
      </c>
      <c r="C1504" s="50" t="s">
        <v>241</v>
      </c>
      <c r="D1504" s="51">
        <v>3873</v>
      </c>
      <c r="E1504" s="51">
        <v>112024</v>
      </c>
      <c r="F1504" s="52">
        <v>14032</v>
      </c>
      <c r="G1504" s="53">
        <v>12.525887000000001</v>
      </c>
    </row>
    <row r="1505" spans="1:7">
      <c r="A1505" s="50" t="s">
        <v>1087</v>
      </c>
      <c r="B1505" s="50" t="s">
        <v>60</v>
      </c>
      <c r="C1505" s="50" t="s">
        <v>241</v>
      </c>
      <c r="D1505" s="51">
        <v>22859</v>
      </c>
      <c r="E1505" s="51">
        <v>357063</v>
      </c>
      <c r="F1505" s="52">
        <v>47968.2</v>
      </c>
      <c r="G1505" s="53">
        <v>13.434100000000001</v>
      </c>
    </row>
    <row r="1506" spans="1:7">
      <c r="A1506" s="50" t="s">
        <v>2682</v>
      </c>
      <c r="B1506" s="50" t="s">
        <v>60</v>
      </c>
      <c r="C1506" s="50" t="s">
        <v>243</v>
      </c>
      <c r="D1506" s="51">
        <v>866</v>
      </c>
      <c r="E1506" s="51">
        <v>13102</v>
      </c>
      <c r="F1506" s="52">
        <v>1592.5</v>
      </c>
      <c r="G1506" s="53">
        <v>12.154633</v>
      </c>
    </row>
    <row r="1507" spans="1:7">
      <c r="A1507" s="50" t="s">
        <v>1088</v>
      </c>
      <c r="B1507" s="50" t="s">
        <v>60</v>
      </c>
      <c r="C1507" s="50" t="s">
        <v>243</v>
      </c>
      <c r="D1507" s="51">
        <v>2433</v>
      </c>
      <c r="E1507" s="51">
        <v>52193</v>
      </c>
      <c r="F1507" s="52">
        <v>6459.2</v>
      </c>
      <c r="G1507" s="53">
        <v>12.375605999999999</v>
      </c>
    </row>
    <row r="1508" spans="1:7">
      <c r="A1508" s="50" t="s">
        <v>2683</v>
      </c>
      <c r="B1508" s="50" t="s">
        <v>60</v>
      </c>
      <c r="C1508" s="50" t="s">
        <v>243</v>
      </c>
      <c r="D1508" s="51">
        <v>1441</v>
      </c>
      <c r="E1508" s="51">
        <v>25296</v>
      </c>
      <c r="F1508" s="52">
        <v>2445.1</v>
      </c>
      <c r="G1508" s="53">
        <v>9.6659550999999997</v>
      </c>
    </row>
    <row r="1509" spans="1:7">
      <c r="A1509" s="50" t="s">
        <v>1089</v>
      </c>
      <c r="B1509" s="50" t="s">
        <v>60</v>
      </c>
      <c r="C1509" s="50" t="s">
        <v>241</v>
      </c>
      <c r="D1509" s="51">
        <v>5636</v>
      </c>
      <c r="E1509" s="51">
        <v>117401</v>
      </c>
      <c r="F1509" s="52">
        <v>14260.3</v>
      </c>
      <c r="G1509" s="53">
        <v>12.146660000000001</v>
      </c>
    </row>
    <row r="1510" spans="1:7">
      <c r="A1510" s="50" t="s">
        <v>1090</v>
      </c>
      <c r="B1510" s="50" t="s">
        <v>60</v>
      </c>
      <c r="C1510" s="50" t="s">
        <v>241</v>
      </c>
      <c r="D1510" s="51">
        <v>4681</v>
      </c>
      <c r="E1510" s="51">
        <v>124264</v>
      </c>
      <c r="F1510" s="52">
        <v>15743</v>
      </c>
      <c r="G1510" s="53">
        <v>12.668995000000001</v>
      </c>
    </row>
    <row r="1511" spans="1:7">
      <c r="A1511" s="50" t="s">
        <v>1091</v>
      </c>
      <c r="B1511" s="50" t="s">
        <v>60</v>
      </c>
      <c r="C1511" s="50" t="s">
        <v>241</v>
      </c>
      <c r="D1511" s="51">
        <v>4449</v>
      </c>
      <c r="E1511" s="51">
        <v>134802</v>
      </c>
      <c r="F1511" s="52">
        <v>14757.4</v>
      </c>
      <c r="G1511" s="53">
        <v>10.947464</v>
      </c>
    </row>
    <row r="1512" spans="1:7">
      <c r="A1512" s="50" t="s">
        <v>1092</v>
      </c>
      <c r="B1512" s="50" t="s">
        <v>60</v>
      </c>
      <c r="C1512" s="50" t="s">
        <v>243</v>
      </c>
      <c r="D1512" s="51">
        <v>2906</v>
      </c>
      <c r="E1512" s="51">
        <v>63186</v>
      </c>
      <c r="F1512" s="52">
        <v>6092.5</v>
      </c>
      <c r="G1512" s="53">
        <v>9.6421676000000005</v>
      </c>
    </row>
    <row r="1513" spans="1:7">
      <c r="A1513" s="50" t="s">
        <v>1093</v>
      </c>
      <c r="B1513" s="50" t="s">
        <v>60</v>
      </c>
      <c r="C1513" s="50" t="s">
        <v>241</v>
      </c>
      <c r="D1513" s="51">
        <v>1882</v>
      </c>
      <c r="E1513" s="51">
        <v>163161</v>
      </c>
      <c r="F1513" s="52">
        <v>14317.9</v>
      </c>
      <c r="G1513" s="53">
        <v>8.7753201000000001</v>
      </c>
    </row>
    <row r="1514" spans="1:7">
      <c r="A1514" s="50" t="s">
        <v>1094</v>
      </c>
      <c r="B1514" s="50" t="s">
        <v>60</v>
      </c>
      <c r="C1514" s="50" t="s">
        <v>243</v>
      </c>
      <c r="D1514" s="51">
        <v>55919</v>
      </c>
      <c r="E1514" s="51">
        <v>1174458</v>
      </c>
      <c r="F1514" s="52">
        <v>148254</v>
      </c>
      <c r="G1514" s="53">
        <v>12.623184</v>
      </c>
    </row>
    <row r="1515" spans="1:7">
      <c r="A1515" s="50" t="s">
        <v>1095</v>
      </c>
      <c r="B1515" s="50" t="s">
        <v>60</v>
      </c>
      <c r="C1515" s="50" t="s">
        <v>241</v>
      </c>
      <c r="D1515" s="51">
        <v>6554</v>
      </c>
      <c r="E1515" s="51">
        <v>153315</v>
      </c>
      <c r="F1515" s="52">
        <v>19282</v>
      </c>
      <c r="G1515" s="53">
        <v>12.576720999999999</v>
      </c>
    </row>
    <row r="1516" spans="1:7">
      <c r="A1516" s="50" t="s">
        <v>1096</v>
      </c>
      <c r="B1516" s="50" t="s">
        <v>60</v>
      </c>
      <c r="C1516" s="50" t="s">
        <v>241</v>
      </c>
      <c r="D1516" s="51">
        <v>14588</v>
      </c>
      <c r="E1516" s="51">
        <v>238264</v>
      </c>
      <c r="F1516" s="52">
        <v>28550</v>
      </c>
      <c r="G1516" s="53">
        <v>11.982507</v>
      </c>
    </row>
    <row r="1517" spans="1:7">
      <c r="A1517" s="50" t="s">
        <v>1097</v>
      </c>
      <c r="B1517" s="50" t="s">
        <v>60</v>
      </c>
      <c r="C1517" s="50" t="s">
        <v>243</v>
      </c>
      <c r="D1517" s="51">
        <v>17798</v>
      </c>
      <c r="E1517" s="51">
        <v>445150</v>
      </c>
      <c r="F1517" s="52">
        <v>48175</v>
      </c>
      <c r="G1517" s="53">
        <v>10.822195000000001</v>
      </c>
    </row>
    <row r="1518" spans="1:7">
      <c r="A1518" s="50" t="s">
        <v>1098</v>
      </c>
      <c r="B1518" s="50" t="s">
        <v>60</v>
      </c>
      <c r="C1518" s="50" t="s">
        <v>241</v>
      </c>
      <c r="D1518" s="51">
        <v>3847</v>
      </c>
      <c r="E1518" s="51">
        <v>138869</v>
      </c>
      <c r="F1518" s="52">
        <v>14386.3</v>
      </c>
      <c r="G1518" s="53">
        <v>10.359619</v>
      </c>
    </row>
    <row r="1519" spans="1:7">
      <c r="A1519" s="50" t="s">
        <v>1099</v>
      </c>
      <c r="B1519" s="50" t="s">
        <v>60</v>
      </c>
      <c r="C1519" s="50" t="s">
        <v>243</v>
      </c>
      <c r="D1519" s="51">
        <v>1971</v>
      </c>
      <c r="E1519" s="51">
        <v>45539</v>
      </c>
      <c r="F1519" s="52">
        <v>4725</v>
      </c>
      <c r="G1519" s="53">
        <v>10.375722</v>
      </c>
    </row>
    <row r="1520" spans="1:7">
      <c r="A1520" s="50" t="s">
        <v>1100</v>
      </c>
      <c r="B1520" s="50" t="s">
        <v>60</v>
      </c>
      <c r="C1520" s="50" t="s">
        <v>241</v>
      </c>
      <c r="D1520" s="51">
        <v>5846</v>
      </c>
      <c r="E1520" s="51">
        <v>226973</v>
      </c>
      <c r="F1520" s="52">
        <v>23272</v>
      </c>
      <c r="G1520" s="53">
        <v>10.253202</v>
      </c>
    </row>
    <row r="1521" spans="1:7">
      <c r="A1521" s="50" t="s">
        <v>2684</v>
      </c>
      <c r="B1521" s="50" t="s">
        <v>60</v>
      </c>
      <c r="C1521" s="50" t="s">
        <v>243</v>
      </c>
      <c r="D1521" s="51">
        <v>1332</v>
      </c>
      <c r="E1521" s="51">
        <v>19338</v>
      </c>
      <c r="F1521" s="52">
        <v>2802.3</v>
      </c>
      <c r="G1521" s="53">
        <v>14.491156999999999</v>
      </c>
    </row>
    <row r="1522" spans="1:7">
      <c r="A1522" s="50" t="s">
        <v>2685</v>
      </c>
      <c r="B1522" s="50" t="s">
        <v>60</v>
      </c>
      <c r="C1522" s="50" t="s">
        <v>243</v>
      </c>
      <c r="D1522" s="51">
        <v>1247</v>
      </c>
      <c r="E1522" s="51">
        <v>20000</v>
      </c>
      <c r="F1522" s="52">
        <v>2829</v>
      </c>
      <c r="G1522" s="53">
        <v>14.145</v>
      </c>
    </row>
    <row r="1523" spans="1:7">
      <c r="A1523" s="50" t="s">
        <v>1101</v>
      </c>
      <c r="B1523" s="50" t="s">
        <v>60</v>
      </c>
      <c r="C1523" s="50" t="s">
        <v>241</v>
      </c>
      <c r="D1523" s="51">
        <v>27114</v>
      </c>
      <c r="E1523" s="51">
        <v>533946</v>
      </c>
      <c r="F1523" s="52">
        <v>59341.9</v>
      </c>
      <c r="G1523" s="53">
        <v>11.113839</v>
      </c>
    </row>
    <row r="1524" spans="1:7">
      <c r="A1524" s="50" t="s">
        <v>1102</v>
      </c>
      <c r="B1524" s="50" t="s">
        <v>60</v>
      </c>
      <c r="C1524" s="50" t="s">
        <v>241</v>
      </c>
      <c r="D1524" s="51">
        <v>11506</v>
      </c>
      <c r="E1524" s="51">
        <v>312983</v>
      </c>
      <c r="F1524" s="52">
        <v>37121.199999999997</v>
      </c>
      <c r="G1524" s="53">
        <v>11.860452</v>
      </c>
    </row>
    <row r="1525" spans="1:7">
      <c r="A1525" s="50" t="s">
        <v>1103</v>
      </c>
      <c r="B1525" s="50" t="s">
        <v>60</v>
      </c>
      <c r="C1525" s="50" t="s">
        <v>241</v>
      </c>
      <c r="D1525" s="51">
        <v>8813</v>
      </c>
      <c r="E1525" s="51">
        <v>190219</v>
      </c>
      <c r="F1525" s="52">
        <v>19967.5</v>
      </c>
      <c r="G1525" s="53">
        <v>10.497111</v>
      </c>
    </row>
    <row r="1526" spans="1:7">
      <c r="A1526" s="50" t="s">
        <v>1104</v>
      </c>
      <c r="B1526" s="50" t="s">
        <v>60</v>
      </c>
      <c r="C1526" s="50" t="s">
        <v>241</v>
      </c>
      <c r="D1526" s="51">
        <v>2015</v>
      </c>
      <c r="E1526" s="51">
        <v>71169</v>
      </c>
      <c r="F1526" s="52">
        <v>7288</v>
      </c>
      <c r="G1526" s="53">
        <v>10.240413999999999</v>
      </c>
    </row>
    <row r="1527" spans="1:7">
      <c r="A1527" s="50" t="s">
        <v>2686</v>
      </c>
      <c r="B1527" s="50" t="s">
        <v>60</v>
      </c>
      <c r="C1527" s="50" t="s">
        <v>243</v>
      </c>
      <c r="D1527" s="51">
        <v>664</v>
      </c>
      <c r="E1527" s="51">
        <v>9917</v>
      </c>
      <c r="F1527" s="52">
        <v>1880</v>
      </c>
      <c r="G1527" s="53">
        <v>18.957346000000001</v>
      </c>
    </row>
    <row r="1528" spans="1:7">
      <c r="A1528" s="50" t="s">
        <v>377</v>
      </c>
      <c r="B1528" s="50" t="s">
        <v>60</v>
      </c>
      <c r="C1528" s="50" t="s">
        <v>310</v>
      </c>
      <c r="D1528" s="51">
        <v>4</v>
      </c>
      <c r="E1528" s="51">
        <v>57932</v>
      </c>
      <c r="F1528" s="52">
        <v>1335.3</v>
      </c>
      <c r="G1528" s="53">
        <v>2.3049436999999999</v>
      </c>
    </row>
    <row r="1529" spans="1:7">
      <c r="A1529" s="50" t="s">
        <v>1105</v>
      </c>
      <c r="B1529" s="50" t="s">
        <v>60</v>
      </c>
      <c r="C1529" s="50" t="s">
        <v>241</v>
      </c>
      <c r="D1529" s="51">
        <v>14389</v>
      </c>
      <c r="E1529" s="51">
        <v>272291</v>
      </c>
      <c r="F1529" s="52">
        <v>33852.9</v>
      </c>
      <c r="G1529" s="53">
        <v>12.432618</v>
      </c>
    </row>
    <row r="1530" spans="1:7">
      <c r="A1530" s="50" t="s">
        <v>1106</v>
      </c>
      <c r="B1530" s="50" t="s">
        <v>60</v>
      </c>
      <c r="C1530" s="50" t="s">
        <v>243</v>
      </c>
      <c r="D1530" s="51">
        <v>9603</v>
      </c>
      <c r="E1530" s="51">
        <v>279868</v>
      </c>
      <c r="F1530" s="52">
        <v>30373</v>
      </c>
      <c r="G1530" s="53">
        <v>10.852615999999999</v>
      </c>
    </row>
    <row r="1531" spans="1:7">
      <c r="A1531" s="50" t="s">
        <v>1107</v>
      </c>
      <c r="B1531" s="50" t="s">
        <v>60</v>
      </c>
      <c r="C1531" s="50" t="s">
        <v>241</v>
      </c>
      <c r="D1531" s="51">
        <v>54616</v>
      </c>
      <c r="E1531" s="51">
        <v>905480</v>
      </c>
      <c r="F1531" s="52">
        <v>103345.9</v>
      </c>
      <c r="G1531" s="53">
        <v>11.413383</v>
      </c>
    </row>
    <row r="1532" spans="1:7">
      <c r="A1532" s="50" t="s">
        <v>602</v>
      </c>
      <c r="B1532" s="50" t="s">
        <v>64</v>
      </c>
      <c r="C1532" s="50" t="s">
        <v>241</v>
      </c>
      <c r="D1532" s="51">
        <v>2138</v>
      </c>
      <c r="E1532" s="51">
        <v>60903</v>
      </c>
      <c r="F1532" s="52">
        <v>6227</v>
      </c>
      <c r="G1532" s="53">
        <v>10.224455000000001</v>
      </c>
    </row>
    <row r="1533" spans="1:7">
      <c r="A1533" s="50" t="s">
        <v>1108</v>
      </c>
      <c r="B1533" s="50" t="s">
        <v>64</v>
      </c>
      <c r="C1533" s="50" t="s">
        <v>241</v>
      </c>
      <c r="D1533" s="51">
        <v>9601</v>
      </c>
      <c r="E1533" s="51">
        <v>176535</v>
      </c>
      <c r="F1533" s="52">
        <v>20532.5</v>
      </c>
      <c r="G1533" s="53">
        <v>11.630838000000001</v>
      </c>
    </row>
    <row r="1534" spans="1:7">
      <c r="A1534" s="50" t="s">
        <v>1109</v>
      </c>
      <c r="B1534" s="50" t="s">
        <v>64</v>
      </c>
      <c r="C1534" s="50" t="s">
        <v>241</v>
      </c>
      <c r="D1534" s="51">
        <v>6569</v>
      </c>
      <c r="E1534" s="51">
        <v>157055</v>
      </c>
      <c r="F1534" s="52">
        <v>18025</v>
      </c>
      <c r="G1534" s="53">
        <v>11.476870999999999</v>
      </c>
    </row>
    <row r="1535" spans="1:7">
      <c r="A1535" s="50" t="s">
        <v>1110</v>
      </c>
      <c r="B1535" s="50" t="s">
        <v>64</v>
      </c>
      <c r="C1535" s="50" t="s">
        <v>241</v>
      </c>
      <c r="D1535" s="51">
        <v>24382</v>
      </c>
      <c r="E1535" s="51">
        <v>471953</v>
      </c>
      <c r="F1535" s="52">
        <v>48096</v>
      </c>
      <c r="G1535" s="53">
        <v>10.190844999999999</v>
      </c>
    </row>
    <row r="1536" spans="1:7">
      <c r="A1536" s="50" t="s">
        <v>1111</v>
      </c>
      <c r="B1536" s="50" t="s">
        <v>64</v>
      </c>
      <c r="C1536" s="50" t="s">
        <v>241</v>
      </c>
      <c r="D1536" s="51">
        <v>32869</v>
      </c>
      <c r="E1536" s="51">
        <v>571186</v>
      </c>
      <c r="F1536" s="52">
        <v>60266</v>
      </c>
      <c r="G1536" s="53">
        <v>10.551029</v>
      </c>
    </row>
    <row r="1537" spans="1:7">
      <c r="A1537" s="50" t="s">
        <v>1112</v>
      </c>
      <c r="B1537" s="50" t="s">
        <v>64</v>
      </c>
      <c r="C1537" s="50" t="s">
        <v>241</v>
      </c>
      <c r="D1537" s="51">
        <v>13000</v>
      </c>
      <c r="E1537" s="51">
        <v>227307</v>
      </c>
      <c r="F1537" s="52">
        <v>29568.7</v>
      </c>
      <c r="G1537" s="53">
        <v>13.008266000000001</v>
      </c>
    </row>
    <row r="1538" spans="1:7">
      <c r="A1538" s="50" t="s">
        <v>315</v>
      </c>
      <c r="B1538" s="50" t="s">
        <v>64</v>
      </c>
      <c r="C1538" s="50" t="s">
        <v>241</v>
      </c>
      <c r="D1538" s="51">
        <v>12214</v>
      </c>
      <c r="E1538" s="51">
        <v>145889</v>
      </c>
      <c r="F1538" s="52">
        <v>14228</v>
      </c>
      <c r="G1538" s="53">
        <v>9.7526200999999997</v>
      </c>
    </row>
    <row r="1539" spans="1:7">
      <c r="A1539" s="50" t="s">
        <v>2687</v>
      </c>
      <c r="B1539" s="50" t="s">
        <v>64</v>
      </c>
      <c r="C1539" s="50" t="s">
        <v>243</v>
      </c>
      <c r="D1539" s="51">
        <v>2036</v>
      </c>
      <c r="E1539" s="51">
        <v>35126</v>
      </c>
      <c r="F1539" s="52">
        <v>4444</v>
      </c>
      <c r="G1539" s="53">
        <v>12.651597000000001</v>
      </c>
    </row>
    <row r="1540" spans="1:7">
      <c r="A1540" s="50" t="s">
        <v>1113</v>
      </c>
      <c r="B1540" s="50" t="s">
        <v>64</v>
      </c>
      <c r="C1540" s="50" t="s">
        <v>241</v>
      </c>
      <c r="D1540" s="51">
        <v>10908</v>
      </c>
      <c r="E1540" s="51">
        <v>336626</v>
      </c>
      <c r="F1540" s="52">
        <v>30473</v>
      </c>
      <c r="G1540" s="53">
        <v>9.0524795999999998</v>
      </c>
    </row>
    <row r="1541" spans="1:7">
      <c r="A1541" s="50" t="s">
        <v>1114</v>
      </c>
      <c r="B1541" s="50" t="s">
        <v>64</v>
      </c>
      <c r="C1541" s="50" t="s">
        <v>243</v>
      </c>
      <c r="D1541" s="51">
        <v>4708</v>
      </c>
      <c r="E1541" s="51">
        <v>98004</v>
      </c>
      <c r="F1541" s="52">
        <v>9908</v>
      </c>
      <c r="G1541" s="53">
        <v>10.109791</v>
      </c>
    </row>
    <row r="1542" spans="1:7">
      <c r="A1542" s="50" t="s">
        <v>1115</v>
      </c>
      <c r="B1542" s="50" t="s">
        <v>64</v>
      </c>
      <c r="C1542" s="50" t="s">
        <v>241</v>
      </c>
      <c r="D1542" s="51">
        <v>27307</v>
      </c>
      <c r="E1542" s="51">
        <v>1645183</v>
      </c>
      <c r="F1542" s="52">
        <v>115003</v>
      </c>
      <c r="G1542" s="53">
        <v>6.9902861999999999</v>
      </c>
    </row>
    <row r="1543" spans="1:7">
      <c r="A1543" s="50" t="s">
        <v>1116</v>
      </c>
      <c r="B1543" s="50" t="s">
        <v>64</v>
      </c>
      <c r="C1543" s="50" t="s">
        <v>243</v>
      </c>
      <c r="D1543" s="51">
        <v>116844</v>
      </c>
      <c r="E1543" s="51">
        <v>3044256</v>
      </c>
      <c r="F1543" s="52">
        <v>260559.1</v>
      </c>
      <c r="G1543" s="53">
        <v>8.5590404000000007</v>
      </c>
    </row>
    <row r="1544" spans="1:7">
      <c r="A1544" s="50" t="s">
        <v>2688</v>
      </c>
      <c r="B1544" s="50" t="s">
        <v>64</v>
      </c>
      <c r="C1544" s="50" t="s">
        <v>243</v>
      </c>
      <c r="D1544" s="51">
        <v>1030</v>
      </c>
      <c r="E1544" s="51">
        <v>15151</v>
      </c>
      <c r="F1544" s="52">
        <v>2054</v>
      </c>
      <c r="G1544" s="53">
        <v>13.556861</v>
      </c>
    </row>
    <row r="1545" spans="1:7">
      <c r="A1545" s="50" t="s">
        <v>1117</v>
      </c>
      <c r="B1545" s="50" t="s">
        <v>64</v>
      </c>
      <c r="C1545" s="50" t="s">
        <v>243</v>
      </c>
      <c r="D1545" s="51">
        <v>1530</v>
      </c>
      <c r="E1545" s="51">
        <v>61567</v>
      </c>
      <c r="F1545" s="52">
        <v>5545</v>
      </c>
      <c r="G1545" s="53">
        <v>9.0064483000000006</v>
      </c>
    </row>
    <row r="1546" spans="1:7">
      <c r="A1546" s="50" t="s">
        <v>2689</v>
      </c>
      <c r="B1546" s="50" t="s">
        <v>64</v>
      </c>
      <c r="C1546" s="50" t="s">
        <v>243</v>
      </c>
      <c r="D1546" s="51">
        <v>1906</v>
      </c>
      <c r="E1546" s="51">
        <v>35818</v>
      </c>
      <c r="F1546" s="52">
        <v>4170</v>
      </c>
      <c r="G1546" s="53">
        <v>11.642191</v>
      </c>
    </row>
    <row r="1547" spans="1:7">
      <c r="A1547" s="50" t="s">
        <v>2690</v>
      </c>
      <c r="B1547" s="50" t="s">
        <v>64</v>
      </c>
      <c r="C1547" s="50" t="s">
        <v>243</v>
      </c>
      <c r="D1547" s="51">
        <v>2368</v>
      </c>
      <c r="E1547" s="51">
        <v>40406</v>
      </c>
      <c r="F1547" s="52">
        <v>4961.8999999999996</v>
      </c>
      <c r="G1547" s="53">
        <v>12.280106999999999</v>
      </c>
    </row>
    <row r="1548" spans="1:7">
      <c r="A1548" s="50" t="s">
        <v>2691</v>
      </c>
      <c r="B1548" s="50" t="s">
        <v>64</v>
      </c>
      <c r="C1548" s="50" t="s">
        <v>243</v>
      </c>
      <c r="D1548" s="51">
        <v>1022</v>
      </c>
      <c r="E1548" s="51">
        <v>42198</v>
      </c>
      <c r="F1548" s="52">
        <v>3445</v>
      </c>
      <c r="G1548" s="53">
        <v>8.1638940000000009</v>
      </c>
    </row>
    <row r="1549" spans="1:7">
      <c r="A1549" s="50" t="s">
        <v>2692</v>
      </c>
      <c r="B1549" s="50" t="s">
        <v>64</v>
      </c>
      <c r="C1549" s="50" t="s">
        <v>243</v>
      </c>
      <c r="D1549" s="51">
        <v>2375</v>
      </c>
      <c r="E1549" s="51">
        <v>37888</v>
      </c>
      <c r="F1549" s="52">
        <v>3681.3</v>
      </c>
      <c r="G1549" s="53">
        <v>9.7162690000000005</v>
      </c>
    </row>
    <row r="1550" spans="1:7">
      <c r="A1550" s="50" t="s">
        <v>1118</v>
      </c>
      <c r="B1550" s="50" t="s">
        <v>64</v>
      </c>
      <c r="C1550" s="50" t="s">
        <v>243</v>
      </c>
      <c r="D1550" s="51">
        <v>3416</v>
      </c>
      <c r="E1550" s="51">
        <v>74959</v>
      </c>
      <c r="F1550" s="52">
        <v>7150</v>
      </c>
      <c r="G1550" s="53">
        <v>9.5385477000000005</v>
      </c>
    </row>
    <row r="1551" spans="1:7">
      <c r="A1551" s="50" t="s">
        <v>1119</v>
      </c>
      <c r="B1551" s="50" t="s">
        <v>64</v>
      </c>
      <c r="C1551" s="50" t="s">
        <v>243</v>
      </c>
      <c r="D1551" s="51">
        <v>7771</v>
      </c>
      <c r="E1551" s="51">
        <v>291898</v>
      </c>
      <c r="F1551" s="52">
        <v>25367</v>
      </c>
      <c r="G1551" s="53">
        <v>8.6903644</v>
      </c>
    </row>
    <row r="1552" spans="1:7">
      <c r="A1552" s="50" t="s">
        <v>2693</v>
      </c>
      <c r="B1552" s="50" t="s">
        <v>64</v>
      </c>
      <c r="C1552" s="50" t="s">
        <v>243</v>
      </c>
      <c r="D1552" s="51">
        <v>2300</v>
      </c>
      <c r="E1552" s="51">
        <v>32283</v>
      </c>
      <c r="F1552" s="52">
        <v>3619.7</v>
      </c>
      <c r="G1552" s="53">
        <v>11.212403</v>
      </c>
    </row>
    <row r="1553" spans="1:7">
      <c r="A1553" s="50" t="s">
        <v>1120</v>
      </c>
      <c r="B1553" s="50" t="s">
        <v>64</v>
      </c>
      <c r="C1553" s="50" t="s">
        <v>243</v>
      </c>
      <c r="D1553" s="51">
        <v>50676</v>
      </c>
      <c r="E1553" s="51">
        <v>1143673</v>
      </c>
      <c r="F1553" s="52">
        <v>126007</v>
      </c>
      <c r="G1553" s="53">
        <v>11.017747</v>
      </c>
    </row>
    <row r="1554" spans="1:7">
      <c r="A1554" s="50" t="s">
        <v>2694</v>
      </c>
      <c r="B1554" s="50" t="s">
        <v>64</v>
      </c>
      <c r="C1554" s="50" t="s">
        <v>243</v>
      </c>
      <c r="D1554" s="51">
        <v>734</v>
      </c>
      <c r="E1554" s="51">
        <v>11396</v>
      </c>
      <c r="F1554" s="52">
        <v>1179</v>
      </c>
      <c r="G1554" s="53">
        <v>10.345734999999999</v>
      </c>
    </row>
    <row r="1555" spans="1:7">
      <c r="A1555" s="50" t="s">
        <v>2695</v>
      </c>
      <c r="B1555" s="50" t="s">
        <v>64</v>
      </c>
      <c r="C1555" s="50" t="s">
        <v>243</v>
      </c>
      <c r="D1555" s="51">
        <v>1850</v>
      </c>
      <c r="E1555" s="51">
        <v>72034</v>
      </c>
      <c r="F1555" s="52">
        <v>6057</v>
      </c>
      <c r="G1555" s="53">
        <v>8.4085292999999997</v>
      </c>
    </row>
    <row r="1556" spans="1:7">
      <c r="A1556" s="50" t="s">
        <v>2696</v>
      </c>
      <c r="B1556" s="50" t="s">
        <v>64</v>
      </c>
      <c r="C1556" s="50" t="s">
        <v>243</v>
      </c>
      <c r="D1556" s="51">
        <v>104</v>
      </c>
      <c r="E1556" s="51">
        <v>1849</v>
      </c>
      <c r="F1556" s="52">
        <v>195</v>
      </c>
      <c r="G1556" s="53">
        <v>10.546241</v>
      </c>
    </row>
    <row r="1557" spans="1:7">
      <c r="A1557" s="50" t="s">
        <v>2697</v>
      </c>
      <c r="B1557" s="50" t="s">
        <v>64</v>
      </c>
      <c r="C1557" s="50" t="s">
        <v>243</v>
      </c>
      <c r="D1557" s="51">
        <v>1870</v>
      </c>
      <c r="E1557" s="51">
        <v>46690</v>
      </c>
      <c r="F1557" s="52">
        <v>4642</v>
      </c>
      <c r="G1557" s="53">
        <v>9.9421718000000006</v>
      </c>
    </row>
    <row r="1558" spans="1:7">
      <c r="A1558" s="50" t="s">
        <v>1121</v>
      </c>
      <c r="B1558" s="50" t="s">
        <v>64</v>
      </c>
      <c r="C1558" s="50" t="s">
        <v>243</v>
      </c>
      <c r="D1558" s="51">
        <v>7723</v>
      </c>
      <c r="E1558" s="51">
        <v>232697</v>
      </c>
      <c r="F1558" s="52">
        <v>20378</v>
      </c>
      <c r="G1558" s="53">
        <v>8.7573109999999996</v>
      </c>
    </row>
    <row r="1559" spans="1:7">
      <c r="A1559" s="50" t="s">
        <v>2698</v>
      </c>
      <c r="B1559" s="50" t="s">
        <v>64</v>
      </c>
      <c r="C1559" s="50" t="s">
        <v>243</v>
      </c>
      <c r="D1559" s="51">
        <v>1200</v>
      </c>
      <c r="E1559" s="51">
        <v>22533</v>
      </c>
      <c r="F1559" s="52">
        <v>2507.1</v>
      </c>
      <c r="G1559" s="53">
        <v>11.126348</v>
      </c>
    </row>
    <row r="1560" spans="1:7">
      <c r="A1560" s="50" t="s">
        <v>2699</v>
      </c>
      <c r="B1560" s="50" t="s">
        <v>64</v>
      </c>
      <c r="C1560" s="50" t="s">
        <v>243</v>
      </c>
      <c r="D1560" s="51">
        <v>2181</v>
      </c>
      <c r="E1560" s="51">
        <v>52235</v>
      </c>
      <c r="F1560" s="52">
        <v>3513</v>
      </c>
      <c r="G1560" s="53">
        <v>6.7253756999999998</v>
      </c>
    </row>
    <row r="1561" spans="1:7">
      <c r="A1561" s="50" t="s">
        <v>1122</v>
      </c>
      <c r="B1561" s="50" t="s">
        <v>64</v>
      </c>
      <c r="C1561" s="50" t="s">
        <v>243</v>
      </c>
      <c r="D1561" s="51">
        <v>5648</v>
      </c>
      <c r="E1561" s="51">
        <v>158389</v>
      </c>
      <c r="F1561" s="52">
        <v>15314</v>
      </c>
      <c r="G1561" s="53">
        <v>9.6686007000000007</v>
      </c>
    </row>
    <row r="1562" spans="1:7">
      <c r="A1562" s="50" t="s">
        <v>2700</v>
      </c>
      <c r="B1562" s="50" t="s">
        <v>64</v>
      </c>
      <c r="C1562" s="50" t="s">
        <v>243</v>
      </c>
      <c r="D1562" s="51">
        <v>936</v>
      </c>
      <c r="E1562" s="51">
        <v>14000</v>
      </c>
      <c r="F1562" s="52">
        <v>1800</v>
      </c>
      <c r="G1562" s="53">
        <v>12.857143000000001</v>
      </c>
    </row>
    <row r="1563" spans="1:7">
      <c r="A1563" s="50" t="s">
        <v>2701</v>
      </c>
      <c r="B1563" s="50" t="s">
        <v>64</v>
      </c>
      <c r="C1563" s="50" t="s">
        <v>243</v>
      </c>
      <c r="D1563" s="51">
        <v>110</v>
      </c>
      <c r="E1563" s="51">
        <v>2086</v>
      </c>
      <c r="F1563" s="52">
        <v>199.4</v>
      </c>
      <c r="G1563" s="53">
        <v>9.5589645000000001</v>
      </c>
    </row>
    <row r="1564" spans="1:7">
      <c r="A1564" s="50" t="s">
        <v>1123</v>
      </c>
      <c r="B1564" s="50" t="s">
        <v>64</v>
      </c>
      <c r="C1564" s="50" t="s">
        <v>243</v>
      </c>
      <c r="D1564" s="51">
        <v>8736</v>
      </c>
      <c r="E1564" s="51">
        <v>241257</v>
      </c>
      <c r="F1564" s="52">
        <v>23551.8</v>
      </c>
      <c r="G1564" s="53">
        <v>9.7621208999999993</v>
      </c>
    </row>
    <row r="1565" spans="1:7">
      <c r="A1565" s="50" t="s">
        <v>1124</v>
      </c>
      <c r="B1565" s="50" t="s">
        <v>64</v>
      </c>
      <c r="C1565" s="50" t="s">
        <v>243</v>
      </c>
      <c r="D1565" s="51">
        <v>4816</v>
      </c>
      <c r="E1565" s="51">
        <v>96271</v>
      </c>
      <c r="F1565" s="52">
        <v>11129</v>
      </c>
      <c r="G1565" s="53">
        <v>11.560074999999999</v>
      </c>
    </row>
    <row r="1566" spans="1:7">
      <c r="A1566" s="50" t="s">
        <v>2702</v>
      </c>
      <c r="B1566" s="50" t="s">
        <v>64</v>
      </c>
      <c r="C1566" s="50" t="s">
        <v>243</v>
      </c>
      <c r="D1566" s="51">
        <v>1541</v>
      </c>
      <c r="E1566" s="51">
        <v>50739</v>
      </c>
      <c r="F1566" s="52">
        <v>5973.4</v>
      </c>
      <c r="G1566" s="53">
        <v>11.772798</v>
      </c>
    </row>
    <row r="1567" spans="1:7">
      <c r="A1567" s="50" t="s">
        <v>2703</v>
      </c>
      <c r="B1567" s="50" t="s">
        <v>64</v>
      </c>
      <c r="C1567" s="50" t="s">
        <v>243</v>
      </c>
      <c r="D1567" s="51">
        <v>2533</v>
      </c>
      <c r="E1567" s="51">
        <v>55375</v>
      </c>
      <c r="F1567" s="52">
        <v>6431.8</v>
      </c>
      <c r="G1567" s="53">
        <v>11.614989</v>
      </c>
    </row>
    <row r="1568" spans="1:7">
      <c r="A1568" s="50" t="s">
        <v>2704</v>
      </c>
      <c r="B1568" s="50" t="s">
        <v>64</v>
      </c>
      <c r="C1568" s="50" t="s">
        <v>243</v>
      </c>
      <c r="D1568" s="51">
        <v>1258</v>
      </c>
      <c r="E1568" s="51">
        <v>33374</v>
      </c>
      <c r="F1568" s="52">
        <v>3594.1</v>
      </c>
      <c r="G1568" s="53">
        <v>10.769162</v>
      </c>
    </row>
    <row r="1569" spans="1:7">
      <c r="A1569" s="50" t="s">
        <v>2705</v>
      </c>
      <c r="B1569" s="50" t="s">
        <v>64</v>
      </c>
      <c r="C1569" s="50" t="s">
        <v>243</v>
      </c>
      <c r="D1569" s="51">
        <v>90</v>
      </c>
      <c r="E1569" s="51">
        <v>1609</v>
      </c>
      <c r="F1569" s="52">
        <v>152.69999999999999</v>
      </c>
      <c r="G1569" s="53">
        <v>9.4903666999999992</v>
      </c>
    </row>
    <row r="1570" spans="1:7">
      <c r="A1570" s="50" t="s">
        <v>1125</v>
      </c>
      <c r="B1570" s="50" t="s">
        <v>64</v>
      </c>
      <c r="C1570" s="50" t="s">
        <v>243</v>
      </c>
      <c r="D1570" s="51">
        <v>59290</v>
      </c>
      <c r="E1570" s="51">
        <v>1014359</v>
      </c>
      <c r="F1570" s="52">
        <v>127123.2</v>
      </c>
      <c r="G1570" s="53">
        <v>12.532368</v>
      </c>
    </row>
    <row r="1571" spans="1:7">
      <c r="A1571" s="50" t="s">
        <v>1126</v>
      </c>
      <c r="B1571" s="50" t="s">
        <v>64</v>
      </c>
      <c r="C1571" s="50" t="s">
        <v>243</v>
      </c>
      <c r="D1571" s="51">
        <v>7378</v>
      </c>
      <c r="E1571" s="51">
        <v>142530</v>
      </c>
      <c r="F1571" s="52">
        <v>17092</v>
      </c>
      <c r="G1571" s="53">
        <v>11.991861</v>
      </c>
    </row>
    <row r="1572" spans="1:7">
      <c r="A1572" s="50" t="s">
        <v>2706</v>
      </c>
      <c r="B1572" s="50" t="s">
        <v>64</v>
      </c>
      <c r="C1572" s="50" t="s">
        <v>243</v>
      </c>
      <c r="D1572" s="51">
        <v>1207</v>
      </c>
      <c r="E1572" s="51">
        <v>21045</v>
      </c>
      <c r="F1572" s="52">
        <v>2307</v>
      </c>
      <c r="G1572" s="53">
        <v>10.962224000000001</v>
      </c>
    </row>
    <row r="1573" spans="1:7">
      <c r="A1573" s="50" t="s">
        <v>1127</v>
      </c>
      <c r="B1573" s="50" t="s">
        <v>64</v>
      </c>
      <c r="C1573" s="50" t="s">
        <v>243</v>
      </c>
      <c r="D1573" s="51">
        <v>5750</v>
      </c>
      <c r="E1573" s="51">
        <v>127578</v>
      </c>
      <c r="F1573" s="52">
        <v>10790.2</v>
      </c>
      <c r="G1573" s="53">
        <v>8.4577278000000007</v>
      </c>
    </row>
    <row r="1574" spans="1:7">
      <c r="A1574" s="50" t="s">
        <v>1128</v>
      </c>
      <c r="B1574" s="50" t="s">
        <v>64</v>
      </c>
      <c r="C1574" s="50" t="s">
        <v>243</v>
      </c>
      <c r="D1574" s="51">
        <v>10084</v>
      </c>
      <c r="E1574" s="51">
        <v>201755</v>
      </c>
      <c r="F1574" s="52">
        <v>21632.1</v>
      </c>
      <c r="G1574" s="53">
        <v>10.721965000000001</v>
      </c>
    </row>
    <row r="1575" spans="1:7">
      <c r="A1575" s="50" t="s">
        <v>2707</v>
      </c>
      <c r="B1575" s="50" t="s">
        <v>64</v>
      </c>
      <c r="C1575" s="50" t="s">
        <v>243</v>
      </c>
      <c r="D1575" s="51">
        <v>750</v>
      </c>
      <c r="E1575" s="51">
        <v>9531</v>
      </c>
      <c r="F1575" s="52">
        <v>1144</v>
      </c>
      <c r="G1575" s="53">
        <v>12.002938</v>
      </c>
    </row>
    <row r="1576" spans="1:7">
      <c r="A1576" s="50" t="s">
        <v>1129</v>
      </c>
      <c r="B1576" s="50" t="s">
        <v>64</v>
      </c>
      <c r="C1576" s="50" t="s">
        <v>243</v>
      </c>
      <c r="D1576" s="51">
        <v>2423</v>
      </c>
      <c r="E1576" s="51">
        <v>52758</v>
      </c>
      <c r="F1576" s="52">
        <v>6028.8</v>
      </c>
      <c r="G1576" s="53">
        <v>11.427272</v>
      </c>
    </row>
    <row r="1577" spans="1:7">
      <c r="A1577" s="50" t="s">
        <v>1130</v>
      </c>
      <c r="B1577" s="50" t="s">
        <v>64</v>
      </c>
      <c r="C1577" s="50" t="s">
        <v>243</v>
      </c>
      <c r="D1577" s="51">
        <v>7249</v>
      </c>
      <c r="E1577" s="51">
        <v>260906</v>
      </c>
      <c r="F1577" s="52">
        <v>24804.5</v>
      </c>
      <c r="G1577" s="53">
        <v>9.5070637999999992</v>
      </c>
    </row>
    <row r="1578" spans="1:7">
      <c r="A1578" s="50" t="s">
        <v>2708</v>
      </c>
      <c r="B1578" s="50" t="s">
        <v>64</v>
      </c>
      <c r="C1578" s="50" t="s">
        <v>243</v>
      </c>
      <c r="D1578" s="51">
        <v>362</v>
      </c>
      <c r="E1578" s="51">
        <v>4329</v>
      </c>
      <c r="F1578" s="52">
        <v>529.5</v>
      </c>
      <c r="G1578" s="53">
        <v>12.231462000000001</v>
      </c>
    </row>
    <row r="1579" spans="1:7">
      <c r="A1579" s="50" t="s">
        <v>2709</v>
      </c>
      <c r="B1579" s="50" t="s">
        <v>64</v>
      </c>
      <c r="C1579" s="50" t="s">
        <v>243</v>
      </c>
      <c r="D1579" s="51">
        <v>151</v>
      </c>
      <c r="E1579" s="51">
        <v>2186</v>
      </c>
      <c r="F1579" s="52">
        <v>275</v>
      </c>
      <c r="G1579" s="53">
        <v>12.580055</v>
      </c>
    </row>
    <row r="1580" spans="1:7">
      <c r="A1580" s="50" t="s">
        <v>1131</v>
      </c>
      <c r="B1580" s="50" t="s">
        <v>64</v>
      </c>
      <c r="C1580" s="50" t="s">
        <v>243</v>
      </c>
      <c r="D1580" s="51">
        <v>3024</v>
      </c>
      <c r="E1580" s="51">
        <v>77454</v>
      </c>
      <c r="F1580" s="52">
        <v>9398</v>
      </c>
      <c r="G1580" s="53">
        <v>12.133654</v>
      </c>
    </row>
    <row r="1581" spans="1:7">
      <c r="A1581" s="50" t="s">
        <v>2710</v>
      </c>
      <c r="B1581" s="50" t="s">
        <v>64</v>
      </c>
      <c r="C1581" s="50" t="s">
        <v>243</v>
      </c>
      <c r="D1581" s="51">
        <v>2198</v>
      </c>
      <c r="E1581" s="51">
        <v>50601</v>
      </c>
      <c r="F1581" s="52">
        <v>4186</v>
      </c>
      <c r="G1581" s="53">
        <v>8.2725638000000004</v>
      </c>
    </row>
    <row r="1582" spans="1:7">
      <c r="A1582" s="50" t="s">
        <v>2711</v>
      </c>
      <c r="B1582" s="50" t="s">
        <v>64</v>
      </c>
      <c r="C1582" s="50" t="s">
        <v>243</v>
      </c>
      <c r="D1582" s="51">
        <v>630</v>
      </c>
      <c r="E1582" s="51">
        <v>22132</v>
      </c>
      <c r="F1582" s="52">
        <v>2218</v>
      </c>
      <c r="G1582" s="53">
        <v>10.021687999999999</v>
      </c>
    </row>
    <row r="1583" spans="1:7">
      <c r="A1583" s="50" t="s">
        <v>2712</v>
      </c>
      <c r="B1583" s="50" t="s">
        <v>64</v>
      </c>
      <c r="C1583" s="50" t="s">
        <v>243</v>
      </c>
      <c r="D1583" s="51">
        <v>1238</v>
      </c>
      <c r="E1583" s="51">
        <v>29885</v>
      </c>
      <c r="F1583" s="52">
        <v>3348</v>
      </c>
      <c r="G1583" s="53">
        <v>11.202945</v>
      </c>
    </row>
    <row r="1584" spans="1:7">
      <c r="A1584" s="50" t="s">
        <v>1132</v>
      </c>
      <c r="B1584" s="50" t="s">
        <v>64</v>
      </c>
      <c r="C1584" s="50" t="s">
        <v>243</v>
      </c>
      <c r="D1584" s="51">
        <v>5927</v>
      </c>
      <c r="E1584" s="51">
        <v>171363</v>
      </c>
      <c r="F1584" s="52">
        <v>18304.5</v>
      </c>
      <c r="G1584" s="53">
        <v>10.681711</v>
      </c>
    </row>
    <row r="1585" spans="1:7">
      <c r="A1585" s="50" t="s">
        <v>2713</v>
      </c>
      <c r="B1585" s="50" t="s">
        <v>64</v>
      </c>
      <c r="C1585" s="50" t="s">
        <v>243</v>
      </c>
      <c r="D1585" s="51">
        <v>234</v>
      </c>
      <c r="E1585" s="51">
        <v>2746</v>
      </c>
      <c r="F1585" s="52">
        <v>349.9</v>
      </c>
      <c r="G1585" s="53">
        <v>12.74217</v>
      </c>
    </row>
    <row r="1586" spans="1:7">
      <c r="A1586" s="50" t="s">
        <v>2714</v>
      </c>
      <c r="B1586" s="50" t="s">
        <v>64</v>
      </c>
      <c r="C1586" s="50" t="s">
        <v>243</v>
      </c>
      <c r="D1586" s="51">
        <v>1215</v>
      </c>
      <c r="E1586" s="51">
        <v>17009</v>
      </c>
      <c r="F1586" s="52">
        <v>2391</v>
      </c>
      <c r="G1586" s="53">
        <v>14.057264</v>
      </c>
    </row>
    <row r="1587" spans="1:7">
      <c r="A1587" s="50" t="s">
        <v>2715</v>
      </c>
      <c r="B1587" s="50" t="s">
        <v>64</v>
      </c>
      <c r="C1587" s="50" t="s">
        <v>243</v>
      </c>
      <c r="D1587" s="51">
        <v>961</v>
      </c>
      <c r="E1587" s="51">
        <v>25306</v>
      </c>
      <c r="F1587" s="52">
        <v>2733</v>
      </c>
      <c r="G1587" s="53">
        <v>10.799810000000001</v>
      </c>
    </row>
    <row r="1588" spans="1:7">
      <c r="A1588" s="50" t="s">
        <v>2716</v>
      </c>
      <c r="B1588" s="50" t="s">
        <v>64</v>
      </c>
      <c r="C1588" s="50" t="s">
        <v>243</v>
      </c>
      <c r="D1588" s="51">
        <v>115</v>
      </c>
      <c r="E1588" s="51">
        <v>2576</v>
      </c>
      <c r="F1588" s="52">
        <v>335</v>
      </c>
      <c r="G1588" s="53">
        <v>13.004657999999999</v>
      </c>
    </row>
    <row r="1589" spans="1:7">
      <c r="A1589" s="50" t="s">
        <v>1133</v>
      </c>
      <c r="B1589" s="50" t="s">
        <v>64</v>
      </c>
      <c r="C1589" s="50" t="s">
        <v>243</v>
      </c>
      <c r="D1589" s="51">
        <v>4704</v>
      </c>
      <c r="E1589" s="51">
        <v>224902</v>
      </c>
      <c r="F1589" s="52">
        <v>21874.2</v>
      </c>
      <c r="G1589" s="53">
        <v>9.7261029000000008</v>
      </c>
    </row>
    <row r="1590" spans="1:7">
      <c r="A1590" s="50" t="s">
        <v>2717</v>
      </c>
      <c r="B1590" s="50" t="s">
        <v>64</v>
      </c>
      <c r="C1590" s="50" t="s">
        <v>243</v>
      </c>
      <c r="D1590" s="51">
        <v>1360</v>
      </c>
      <c r="E1590" s="51">
        <v>40807</v>
      </c>
      <c r="F1590" s="52">
        <v>4203</v>
      </c>
      <c r="G1590" s="53">
        <v>10.299702999999999</v>
      </c>
    </row>
    <row r="1591" spans="1:7">
      <c r="A1591" s="50" t="s">
        <v>1134</v>
      </c>
      <c r="B1591" s="50" t="s">
        <v>64</v>
      </c>
      <c r="C1591" s="50" t="s">
        <v>243</v>
      </c>
      <c r="D1591" s="51">
        <v>2138</v>
      </c>
      <c r="E1591" s="51">
        <v>58059</v>
      </c>
      <c r="F1591" s="52">
        <v>7036</v>
      </c>
      <c r="G1591" s="53">
        <v>12.118707000000001</v>
      </c>
    </row>
    <row r="1592" spans="1:7">
      <c r="A1592" s="50" t="s">
        <v>2718</v>
      </c>
      <c r="B1592" s="50" t="s">
        <v>64</v>
      </c>
      <c r="C1592" s="50" t="s">
        <v>243</v>
      </c>
      <c r="D1592" s="51">
        <v>1722</v>
      </c>
      <c r="E1592" s="51">
        <v>38763</v>
      </c>
      <c r="F1592" s="52">
        <v>2984</v>
      </c>
      <c r="G1592" s="53">
        <v>7.6980626000000001</v>
      </c>
    </row>
    <row r="1593" spans="1:7">
      <c r="A1593" s="50" t="s">
        <v>2719</v>
      </c>
      <c r="B1593" s="50" t="s">
        <v>64</v>
      </c>
      <c r="C1593" s="50" t="s">
        <v>243</v>
      </c>
      <c r="D1593" s="51">
        <v>203</v>
      </c>
      <c r="E1593" s="51">
        <v>4360</v>
      </c>
      <c r="F1593" s="52">
        <v>394</v>
      </c>
      <c r="G1593" s="53">
        <v>9.0366972000000008</v>
      </c>
    </row>
    <row r="1594" spans="1:7">
      <c r="A1594" s="50" t="s">
        <v>1135</v>
      </c>
      <c r="B1594" s="50" t="s">
        <v>64</v>
      </c>
      <c r="C1594" s="50" t="s">
        <v>243</v>
      </c>
      <c r="D1594" s="51">
        <v>10779</v>
      </c>
      <c r="E1594" s="51">
        <v>159554</v>
      </c>
      <c r="F1594" s="52">
        <v>19945</v>
      </c>
      <c r="G1594" s="53">
        <v>12.50047</v>
      </c>
    </row>
    <row r="1595" spans="1:7">
      <c r="A1595" s="50" t="s">
        <v>2720</v>
      </c>
      <c r="B1595" s="50" t="s">
        <v>64</v>
      </c>
      <c r="C1595" s="50" t="s">
        <v>243</v>
      </c>
      <c r="D1595" s="51">
        <v>2261</v>
      </c>
      <c r="E1595" s="51">
        <v>39062</v>
      </c>
      <c r="F1595" s="52">
        <v>5219</v>
      </c>
      <c r="G1595" s="53">
        <v>13.360811</v>
      </c>
    </row>
    <row r="1596" spans="1:7">
      <c r="A1596" s="50" t="s">
        <v>2721</v>
      </c>
      <c r="B1596" s="50" t="s">
        <v>64</v>
      </c>
      <c r="C1596" s="50" t="s">
        <v>243</v>
      </c>
      <c r="D1596" s="51">
        <v>1869</v>
      </c>
      <c r="E1596" s="51">
        <v>30723</v>
      </c>
      <c r="F1596" s="52">
        <v>3546.9</v>
      </c>
      <c r="G1596" s="53">
        <v>11.544771000000001</v>
      </c>
    </row>
    <row r="1597" spans="1:7">
      <c r="A1597" s="50" t="s">
        <v>2722</v>
      </c>
      <c r="B1597" s="50" t="s">
        <v>64</v>
      </c>
      <c r="C1597" s="50" t="s">
        <v>243</v>
      </c>
      <c r="D1597" s="51">
        <v>725</v>
      </c>
      <c r="E1597" s="51">
        <v>16113</v>
      </c>
      <c r="F1597" s="52">
        <v>1539</v>
      </c>
      <c r="G1597" s="53">
        <v>9.5512940000000004</v>
      </c>
    </row>
    <row r="1598" spans="1:7">
      <c r="A1598" s="50" t="s">
        <v>2723</v>
      </c>
      <c r="B1598" s="50" t="s">
        <v>64</v>
      </c>
      <c r="C1598" s="50" t="s">
        <v>243</v>
      </c>
      <c r="D1598" s="51">
        <v>458</v>
      </c>
      <c r="E1598" s="51">
        <v>10148</v>
      </c>
      <c r="F1598" s="52">
        <v>1097</v>
      </c>
      <c r="G1598" s="53">
        <v>10.810012</v>
      </c>
    </row>
    <row r="1599" spans="1:7">
      <c r="A1599" s="50" t="s">
        <v>1136</v>
      </c>
      <c r="B1599" s="50" t="s">
        <v>64</v>
      </c>
      <c r="C1599" s="50" t="s">
        <v>243</v>
      </c>
      <c r="D1599" s="51">
        <v>9524</v>
      </c>
      <c r="E1599" s="51">
        <v>346395</v>
      </c>
      <c r="F1599" s="52">
        <v>31701</v>
      </c>
      <c r="G1599" s="53">
        <v>9.1516909999999996</v>
      </c>
    </row>
    <row r="1600" spans="1:7">
      <c r="A1600" s="50" t="s">
        <v>2724</v>
      </c>
      <c r="B1600" s="50" t="s">
        <v>64</v>
      </c>
      <c r="C1600" s="50" t="s">
        <v>243</v>
      </c>
      <c r="D1600" s="51">
        <v>691</v>
      </c>
      <c r="E1600" s="51">
        <v>9293</v>
      </c>
      <c r="F1600" s="52">
        <v>1243</v>
      </c>
      <c r="G1600" s="53">
        <v>13.375659000000001</v>
      </c>
    </row>
    <row r="1601" spans="1:7">
      <c r="A1601" s="50" t="s">
        <v>2725</v>
      </c>
      <c r="B1601" s="50" t="s">
        <v>64</v>
      </c>
      <c r="C1601" s="50" t="s">
        <v>243</v>
      </c>
      <c r="D1601" s="51">
        <v>1017</v>
      </c>
      <c r="E1601" s="51">
        <v>16451</v>
      </c>
      <c r="F1601" s="52">
        <v>1875.3</v>
      </c>
      <c r="G1601" s="53">
        <v>11.399307</v>
      </c>
    </row>
    <row r="1602" spans="1:7">
      <c r="A1602" s="50" t="s">
        <v>2726</v>
      </c>
      <c r="B1602" s="50" t="s">
        <v>64</v>
      </c>
      <c r="C1602" s="50" t="s">
        <v>243</v>
      </c>
      <c r="D1602" s="51">
        <v>740</v>
      </c>
      <c r="E1602" s="51">
        <v>10694</v>
      </c>
      <c r="F1602" s="52">
        <v>1443</v>
      </c>
      <c r="G1602" s="53">
        <v>13.493548000000001</v>
      </c>
    </row>
    <row r="1603" spans="1:7">
      <c r="A1603" s="50" t="s">
        <v>1137</v>
      </c>
      <c r="B1603" s="50" t="s">
        <v>64</v>
      </c>
      <c r="C1603" s="50" t="s">
        <v>243</v>
      </c>
      <c r="D1603" s="51">
        <v>9609</v>
      </c>
      <c r="E1603" s="51">
        <v>303056</v>
      </c>
      <c r="F1603" s="52">
        <v>28132.6</v>
      </c>
      <c r="G1603" s="53">
        <v>9.2829707999999993</v>
      </c>
    </row>
    <row r="1604" spans="1:7">
      <c r="A1604" s="50" t="s">
        <v>2727</v>
      </c>
      <c r="B1604" s="50" t="s">
        <v>64</v>
      </c>
      <c r="C1604" s="50" t="s">
        <v>243</v>
      </c>
      <c r="D1604" s="51">
        <v>980</v>
      </c>
      <c r="E1604" s="51">
        <v>16387</v>
      </c>
      <c r="F1604" s="52">
        <v>1997</v>
      </c>
      <c r="G1604" s="53">
        <v>12.186489</v>
      </c>
    </row>
    <row r="1605" spans="1:7">
      <c r="A1605" s="50" t="s">
        <v>2728</v>
      </c>
      <c r="B1605" s="50" t="s">
        <v>64</v>
      </c>
      <c r="C1605" s="50" t="s">
        <v>243</v>
      </c>
      <c r="D1605" s="51">
        <v>829</v>
      </c>
      <c r="E1605" s="51">
        <v>23037</v>
      </c>
      <c r="F1605" s="52">
        <v>2063.6</v>
      </c>
      <c r="G1605" s="53">
        <v>8.9577635999999998</v>
      </c>
    </row>
    <row r="1606" spans="1:7">
      <c r="A1606" s="50" t="s">
        <v>2729</v>
      </c>
      <c r="B1606" s="50" t="s">
        <v>64</v>
      </c>
      <c r="C1606" s="50" t="s">
        <v>243</v>
      </c>
      <c r="D1606" s="51">
        <v>986</v>
      </c>
      <c r="E1606" s="51">
        <v>32018</v>
      </c>
      <c r="F1606" s="52">
        <v>3187.3</v>
      </c>
      <c r="G1606" s="53">
        <v>9.9547129999999999</v>
      </c>
    </row>
    <row r="1607" spans="1:7">
      <c r="A1607" s="50" t="s">
        <v>1138</v>
      </c>
      <c r="B1607" s="50" t="s">
        <v>64</v>
      </c>
      <c r="C1607" s="50" t="s">
        <v>243</v>
      </c>
      <c r="D1607" s="51">
        <v>8658</v>
      </c>
      <c r="E1607" s="51">
        <v>365432</v>
      </c>
      <c r="F1607" s="52">
        <v>26945</v>
      </c>
      <c r="G1607" s="53">
        <v>7.3734647999999998</v>
      </c>
    </row>
    <row r="1608" spans="1:7">
      <c r="A1608" s="50" t="s">
        <v>2730</v>
      </c>
      <c r="B1608" s="50" t="s">
        <v>64</v>
      </c>
      <c r="C1608" s="50" t="s">
        <v>243</v>
      </c>
      <c r="D1608" s="51">
        <v>1010</v>
      </c>
      <c r="E1608" s="51">
        <v>19345</v>
      </c>
      <c r="F1608" s="52">
        <v>2521.3000000000002</v>
      </c>
      <c r="G1608" s="53">
        <v>13.033341999999999</v>
      </c>
    </row>
    <row r="1609" spans="1:7">
      <c r="A1609" s="50" t="s">
        <v>2731</v>
      </c>
      <c r="B1609" s="50" t="s">
        <v>64</v>
      </c>
      <c r="C1609" s="50" t="s">
        <v>243</v>
      </c>
      <c r="D1609" s="51">
        <v>1955</v>
      </c>
      <c r="E1609" s="51">
        <v>57984</v>
      </c>
      <c r="F1609" s="52">
        <v>5861</v>
      </c>
      <c r="G1609" s="53">
        <v>10.107961</v>
      </c>
    </row>
    <row r="1610" spans="1:7">
      <c r="A1610" s="50" t="s">
        <v>2732</v>
      </c>
      <c r="B1610" s="50" t="s">
        <v>64</v>
      </c>
      <c r="C1610" s="50" t="s">
        <v>243</v>
      </c>
      <c r="D1610" s="51">
        <v>3142</v>
      </c>
      <c r="E1610" s="51">
        <v>61056</v>
      </c>
      <c r="F1610" s="52">
        <v>6691</v>
      </c>
      <c r="G1610" s="53">
        <v>10.958792000000001</v>
      </c>
    </row>
    <row r="1611" spans="1:7">
      <c r="A1611" s="50" t="s">
        <v>2733</v>
      </c>
      <c r="B1611" s="50" t="s">
        <v>64</v>
      </c>
      <c r="C1611" s="50" t="s">
        <v>243</v>
      </c>
      <c r="D1611" s="51">
        <v>777</v>
      </c>
      <c r="E1611" s="51">
        <v>22451</v>
      </c>
      <c r="F1611" s="52">
        <v>2334.6999999999998</v>
      </c>
      <c r="G1611" s="53">
        <v>10.399091</v>
      </c>
    </row>
    <row r="1612" spans="1:7">
      <c r="A1612" s="50" t="s">
        <v>1139</v>
      </c>
      <c r="B1612" s="50" t="s">
        <v>64</v>
      </c>
      <c r="C1612" s="50" t="s">
        <v>243</v>
      </c>
      <c r="D1612" s="51">
        <v>3882</v>
      </c>
      <c r="E1612" s="51">
        <v>113753</v>
      </c>
      <c r="F1612" s="52">
        <v>9159</v>
      </c>
      <c r="G1612" s="53">
        <v>8.0516558000000007</v>
      </c>
    </row>
    <row r="1613" spans="1:7">
      <c r="A1613" s="50" t="s">
        <v>2734</v>
      </c>
      <c r="B1613" s="50" t="s">
        <v>64</v>
      </c>
      <c r="C1613" s="50" t="s">
        <v>243</v>
      </c>
      <c r="D1613" s="51">
        <v>829</v>
      </c>
      <c r="E1613" s="51">
        <v>15885</v>
      </c>
      <c r="F1613" s="52">
        <v>1956.1</v>
      </c>
      <c r="G1613" s="53">
        <v>12.314133</v>
      </c>
    </row>
    <row r="1614" spans="1:7">
      <c r="A1614" s="50" t="s">
        <v>2735</v>
      </c>
      <c r="B1614" s="50" t="s">
        <v>64</v>
      </c>
      <c r="C1614" s="50" t="s">
        <v>243</v>
      </c>
      <c r="D1614" s="51">
        <v>1165</v>
      </c>
      <c r="E1614" s="51">
        <v>17557</v>
      </c>
      <c r="F1614" s="52">
        <v>2486</v>
      </c>
      <c r="G1614" s="53">
        <v>14.159594</v>
      </c>
    </row>
    <row r="1615" spans="1:7">
      <c r="A1615" s="50" t="s">
        <v>2736</v>
      </c>
      <c r="B1615" s="50" t="s">
        <v>64</v>
      </c>
      <c r="C1615" s="50" t="s">
        <v>243</v>
      </c>
      <c r="D1615" s="51">
        <v>1432</v>
      </c>
      <c r="E1615" s="51">
        <v>16621</v>
      </c>
      <c r="F1615" s="52">
        <v>2356</v>
      </c>
      <c r="G1615" s="53">
        <v>14.174839</v>
      </c>
    </row>
    <row r="1616" spans="1:7">
      <c r="A1616" s="50" t="s">
        <v>2737</v>
      </c>
      <c r="B1616" s="50" t="s">
        <v>64</v>
      </c>
      <c r="C1616" s="50" t="s">
        <v>243</v>
      </c>
      <c r="D1616" s="51">
        <v>2386</v>
      </c>
      <c r="E1616" s="51">
        <v>61123</v>
      </c>
      <c r="F1616" s="52">
        <v>6790</v>
      </c>
      <c r="G1616" s="53">
        <v>11.108748</v>
      </c>
    </row>
    <row r="1617" spans="1:7">
      <c r="A1617" s="50" t="s">
        <v>1140</v>
      </c>
      <c r="B1617" s="50" t="s">
        <v>64</v>
      </c>
      <c r="C1617" s="50" t="s">
        <v>243</v>
      </c>
      <c r="D1617" s="51">
        <v>6416</v>
      </c>
      <c r="E1617" s="51">
        <v>176344</v>
      </c>
      <c r="F1617" s="52">
        <v>15301</v>
      </c>
      <c r="G1617" s="53">
        <v>8.6767907999999991</v>
      </c>
    </row>
    <row r="1618" spans="1:7">
      <c r="A1618" s="50" t="s">
        <v>2738</v>
      </c>
      <c r="B1618" s="50" t="s">
        <v>64</v>
      </c>
      <c r="C1618" s="50" t="s">
        <v>243</v>
      </c>
      <c r="D1618" s="51">
        <v>1124</v>
      </c>
      <c r="E1618" s="51">
        <v>29923</v>
      </c>
      <c r="F1618" s="52">
        <v>3120</v>
      </c>
      <c r="G1618" s="53">
        <v>10.426762</v>
      </c>
    </row>
    <row r="1619" spans="1:7">
      <c r="A1619" s="50" t="s">
        <v>2739</v>
      </c>
      <c r="B1619" s="50" t="s">
        <v>64</v>
      </c>
      <c r="C1619" s="50" t="s">
        <v>243</v>
      </c>
      <c r="D1619" s="51">
        <v>738</v>
      </c>
      <c r="E1619" s="51">
        <v>10621</v>
      </c>
      <c r="F1619" s="52">
        <v>1496.6</v>
      </c>
      <c r="G1619" s="53">
        <v>14.090952</v>
      </c>
    </row>
    <row r="1620" spans="1:7">
      <c r="A1620" s="50" t="s">
        <v>325</v>
      </c>
      <c r="B1620" s="50" t="s">
        <v>64</v>
      </c>
      <c r="C1620" s="50" t="s">
        <v>241</v>
      </c>
      <c r="D1620" s="51">
        <v>53</v>
      </c>
      <c r="E1620" s="51">
        <v>689</v>
      </c>
      <c r="F1620" s="52">
        <v>92.5</v>
      </c>
      <c r="G1620" s="53">
        <v>13.425254000000001</v>
      </c>
    </row>
    <row r="1621" spans="1:7">
      <c r="A1621" s="50" t="s">
        <v>1141</v>
      </c>
      <c r="B1621" s="50" t="s">
        <v>64</v>
      </c>
      <c r="C1621" s="50" t="s">
        <v>241</v>
      </c>
      <c r="D1621" s="51">
        <v>31658</v>
      </c>
      <c r="E1621" s="51">
        <v>456514</v>
      </c>
      <c r="F1621" s="52">
        <v>56362</v>
      </c>
      <c r="G1621" s="53">
        <v>12.346171</v>
      </c>
    </row>
    <row r="1622" spans="1:7">
      <c r="A1622" s="50" t="s">
        <v>1142</v>
      </c>
      <c r="B1622" s="50" t="s">
        <v>64</v>
      </c>
      <c r="C1622" s="50" t="s">
        <v>241</v>
      </c>
      <c r="D1622" s="51">
        <v>8056</v>
      </c>
      <c r="E1622" s="51">
        <v>253650</v>
      </c>
      <c r="F1622" s="52">
        <v>23709.599999999999</v>
      </c>
      <c r="G1622" s="53">
        <v>9.3473684000000006</v>
      </c>
    </row>
    <row r="1623" spans="1:7">
      <c r="A1623" s="50" t="s">
        <v>1143</v>
      </c>
      <c r="B1623" s="50" t="s">
        <v>64</v>
      </c>
      <c r="C1623" s="50" t="s">
        <v>241</v>
      </c>
      <c r="D1623" s="51">
        <v>20111</v>
      </c>
      <c r="E1623" s="51">
        <v>315812</v>
      </c>
      <c r="F1623" s="52">
        <v>34601.699999999997</v>
      </c>
      <c r="G1623" s="53">
        <v>10.956422999999999</v>
      </c>
    </row>
    <row r="1624" spans="1:7">
      <c r="A1624" s="50" t="s">
        <v>1144</v>
      </c>
      <c r="B1624" s="50" t="s">
        <v>64</v>
      </c>
      <c r="C1624" s="50" t="s">
        <v>241</v>
      </c>
      <c r="D1624" s="51">
        <v>66816</v>
      </c>
      <c r="E1624" s="51">
        <v>1367574</v>
      </c>
      <c r="F1624" s="52">
        <v>121490.5</v>
      </c>
      <c r="G1624" s="53">
        <v>8.8836508999999992</v>
      </c>
    </row>
    <row r="1625" spans="1:7">
      <c r="A1625" s="50" t="s">
        <v>328</v>
      </c>
      <c r="B1625" s="50" t="s">
        <v>64</v>
      </c>
      <c r="C1625" s="50" t="s">
        <v>238</v>
      </c>
      <c r="D1625" s="51">
        <v>155425</v>
      </c>
      <c r="E1625" s="51">
        <v>4210798</v>
      </c>
      <c r="F1625" s="52">
        <v>482470.6</v>
      </c>
      <c r="G1625" s="53">
        <v>11.457936999999999</v>
      </c>
    </row>
    <row r="1626" spans="1:7">
      <c r="A1626" s="50" t="s">
        <v>2557</v>
      </c>
      <c r="B1626" s="50" t="s">
        <v>64</v>
      </c>
      <c r="C1626" s="50" t="s">
        <v>238</v>
      </c>
      <c r="D1626" s="51">
        <v>291626</v>
      </c>
      <c r="E1626" s="51">
        <v>8404298</v>
      </c>
      <c r="F1626" s="52">
        <v>908189.2</v>
      </c>
      <c r="G1626" s="53">
        <v>10.806247000000001</v>
      </c>
    </row>
    <row r="1627" spans="1:7">
      <c r="A1627" s="50" t="s">
        <v>2740</v>
      </c>
      <c r="B1627" s="50" t="s">
        <v>64</v>
      </c>
      <c r="C1627" s="50" t="s">
        <v>238</v>
      </c>
      <c r="D1627" s="51">
        <v>328464</v>
      </c>
      <c r="E1627" s="51">
        <v>8133619</v>
      </c>
      <c r="F1627" s="52">
        <v>765588.1</v>
      </c>
      <c r="G1627" s="53">
        <v>9.4126378000000006</v>
      </c>
    </row>
    <row r="1628" spans="1:7">
      <c r="A1628" s="50" t="s">
        <v>1145</v>
      </c>
      <c r="B1628" s="50" t="s">
        <v>64</v>
      </c>
      <c r="C1628" s="50" t="s">
        <v>241</v>
      </c>
      <c r="D1628" s="51">
        <v>13194</v>
      </c>
      <c r="E1628" s="51">
        <v>290116</v>
      </c>
      <c r="F1628" s="52">
        <v>30032.1</v>
      </c>
      <c r="G1628" s="53">
        <v>10.351756</v>
      </c>
    </row>
    <row r="1629" spans="1:7">
      <c r="A1629" s="50" t="s">
        <v>1146</v>
      </c>
      <c r="B1629" s="50" t="s">
        <v>64</v>
      </c>
      <c r="C1629" s="50" t="s">
        <v>241</v>
      </c>
      <c r="D1629" s="51">
        <v>9856</v>
      </c>
      <c r="E1629" s="51">
        <v>209180</v>
      </c>
      <c r="F1629" s="52">
        <v>19091</v>
      </c>
      <c r="G1629" s="53">
        <v>9.1265894999999997</v>
      </c>
    </row>
    <row r="1630" spans="1:7">
      <c r="A1630" s="50" t="s">
        <v>659</v>
      </c>
      <c r="B1630" s="50" t="s">
        <v>64</v>
      </c>
      <c r="C1630" s="50" t="s">
        <v>241</v>
      </c>
      <c r="D1630" s="51">
        <v>6485</v>
      </c>
      <c r="E1630" s="51">
        <v>121203</v>
      </c>
      <c r="F1630" s="52">
        <v>14087.3</v>
      </c>
      <c r="G1630" s="53">
        <v>11.622897</v>
      </c>
    </row>
    <row r="1631" spans="1:7">
      <c r="A1631" s="50" t="s">
        <v>1147</v>
      </c>
      <c r="B1631" s="50" t="s">
        <v>64</v>
      </c>
      <c r="C1631" s="50" t="s">
        <v>241</v>
      </c>
      <c r="D1631" s="51">
        <v>3563</v>
      </c>
      <c r="E1631" s="51">
        <v>51904</v>
      </c>
      <c r="F1631" s="52">
        <v>7466.7</v>
      </c>
      <c r="G1631" s="53">
        <v>14.385596</v>
      </c>
    </row>
    <row r="1632" spans="1:7">
      <c r="A1632" s="50" t="s">
        <v>1148</v>
      </c>
      <c r="B1632" s="50" t="s">
        <v>64</v>
      </c>
      <c r="C1632" s="50" t="s">
        <v>241</v>
      </c>
      <c r="D1632" s="51">
        <v>24495</v>
      </c>
      <c r="E1632" s="51">
        <v>409720</v>
      </c>
      <c r="F1632" s="52">
        <v>44457.4</v>
      </c>
      <c r="G1632" s="53">
        <v>10.850679</v>
      </c>
    </row>
    <row r="1633" spans="1:7">
      <c r="A1633" s="50" t="s">
        <v>1149</v>
      </c>
      <c r="B1633" s="50" t="s">
        <v>64</v>
      </c>
      <c r="C1633" s="50" t="s">
        <v>241</v>
      </c>
      <c r="D1633" s="51">
        <v>30494</v>
      </c>
      <c r="E1633" s="51">
        <v>546685</v>
      </c>
      <c r="F1633" s="52">
        <v>57815.1</v>
      </c>
      <c r="G1633" s="53">
        <v>10.575578</v>
      </c>
    </row>
    <row r="1634" spans="1:7">
      <c r="A1634" s="50" t="s">
        <v>1150</v>
      </c>
      <c r="B1634" s="50" t="s">
        <v>64</v>
      </c>
      <c r="C1634" s="50" t="s">
        <v>241</v>
      </c>
      <c r="D1634" s="51">
        <v>37208</v>
      </c>
      <c r="E1634" s="51">
        <v>681912</v>
      </c>
      <c r="F1634" s="52">
        <v>69724.7</v>
      </c>
      <c r="G1634" s="53">
        <v>10.224881999999999</v>
      </c>
    </row>
    <row r="1635" spans="1:7">
      <c r="A1635" s="50" t="s">
        <v>1151</v>
      </c>
      <c r="B1635" s="50" t="s">
        <v>64</v>
      </c>
      <c r="C1635" s="50" t="s">
        <v>241</v>
      </c>
      <c r="D1635" s="51">
        <v>7220</v>
      </c>
      <c r="E1635" s="51">
        <v>120245</v>
      </c>
      <c r="F1635" s="52">
        <v>15950.2</v>
      </c>
      <c r="G1635" s="53">
        <v>13.264751</v>
      </c>
    </row>
    <row r="1636" spans="1:7">
      <c r="A1636" s="50" t="s">
        <v>1152</v>
      </c>
      <c r="B1636" s="50" t="s">
        <v>64</v>
      </c>
      <c r="C1636" s="50" t="s">
        <v>241</v>
      </c>
      <c r="D1636" s="51">
        <v>11275</v>
      </c>
      <c r="E1636" s="51">
        <v>248751</v>
      </c>
      <c r="F1636" s="52">
        <v>25448.2</v>
      </c>
      <c r="G1636" s="53">
        <v>10.230390999999999</v>
      </c>
    </row>
    <row r="1637" spans="1:7">
      <c r="A1637" s="50" t="s">
        <v>1153</v>
      </c>
      <c r="B1637" s="50" t="s">
        <v>64</v>
      </c>
      <c r="C1637" s="50" t="s">
        <v>241</v>
      </c>
      <c r="D1637" s="51">
        <v>5389</v>
      </c>
      <c r="E1637" s="51">
        <v>226416</v>
      </c>
      <c r="F1637" s="52">
        <v>18168</v>
      </c>
      <c r="G1637" s="53">
        <v>8.0241679000000001</v>
      </c>
    </row>
    <row r="1638" spans="1:7">
      <c r="A1638" s="50" t="s">
        <v>1154</v>
      </c>
      <c r="B1638" s="50" t="s">
        <v>64</v>
      </c>
      <c r="C1638" s="50" t="s">
        <v>241</v>
      </c>
      <c r="D1638" s="51">
        <v>17902</v>
      </c>
      <c r="E1638" s="51">
        <v>405328</v>
      </c>
      <c r="F1638" s="52">
        <v>43742</v>
      </c>
      <c r="G1638" s="53">
        <v>10.791753999999999</v>
      </c>
    </row>
    <row r="1639" spans="1:7">
      <c r="A1639" s="50" t="s">
        <v>1155</v>
      </c>
      <c r="B1639" s="50" t="s">
        <v>64</v>
      </c>
      <c r="C1639" s="50" t="s">
        <v>241</v>
      </c>
      <c r="D1639" s="51">
        <v>4818</v>
      </c>
      <c r="E1639" s="51">
        <v>167346</v>
      </c>
      <c r="F1639" s="52">
        <v>15613</v>
      </c>
      <c r="G1639" s="53">
        <v>9.3297717999999996</v>
      </c>
    </row>
    <row r="1640" spans="1:7">
      <c r="A1640" s="50" t="s">
        <v>1156</v>
      </c>
      <c r="B1640" s="50" t="s">
        <v>64</v>
      </c>
      <c r="C1640" s="50" t="s">
        <v>241</v>
      </c>
      <c r="D1640" s="51">
        <v>16339</v>
      </c>
      <c r="E1640" s="51">
        <v>278183</v>
      </c>
      <c r="F1640" s="52">
        <v>35159.199999999997</v>
      </c>
      <c r="G1640" s="53">
        <v>12.638873999999999</v>
      </c>
    </row>
    <row r="1641" spans="1:7">
      <c r="A1641" s="50" t="s">
        <v>1157</v>
      </c>
      <c r="B1641" s="50" t="s">
        <v>64</v>
      </c>
      <c r="C1641" s="50" t="s">
        <v>241</v>
      </c>
      <c r="D1641" s="51">
        <v>39714</v>
      </c>
      <c r="E1641" s="51">
        <v>707265</v>
      </c>
      <c r="F1641" s="52">
        <v>70886</v>
      </c>
      <c r="G1641" s="53">
        <v>10.022551999999999</v>
      </c>
    </row>
    <row r="1642" spans="1:7">
      <c r="A1642" s="50" t="s">
        <v>1158</v>
      </c>
      <c r="B1642" s="50" t="s">
        <v>64</v>
      </c>
      <c r="C1642" s="50" t="s">
        <v>241</v>
      </c>
      <c r="D1642" s="51">
        <v>33606</v>
      </c>
      <c r="E1642" s="51">
        <v>514142</v>
      </c>
      <c r="F1642" s="52">
        <v>59851.4</v>
      </c>
      <c r="G1642" s="53">
        <v>11.641025000000001</v>
      </c>
    </row>
    <row r="1643" spans="1:7">
      <c r="A1643" s="50" t="s">
        <v>1159</v>
      </c>
      <c r="B1643" s="50" t="s">
        <v>64</v>
      </c>
      <c r="C1643" s="50" t="s">
        <v>241</v>
      </c>
      <c r="D1643" s="51">
        <v>8638</v>
      </c>
      <c r="E1643" s="51">
        <v>149383</v>
      </c>
      <c r="F1643" s="52">
        <v>18248.599999999999</v>
      </c>
      <c r="G1643" s="53">
        <v>12.215982</v>
      </c>
    </row>
    <row r="1644" spans="1:7">
      <c r="A1644" s="50" t="s">
        <v>1160</v>
      </c>
      <c r="B1644" s="50" t="s">
        <v>64</v>
      </c>
      <c r="C1644" s="50" t="s">
        <v>241</v>
      </c>
      <c r="D1644" s="51">
        <v>24927</v>
      </c>
      <c r="E1644" s="51">
        <v>500146</v>
      </c>
      <c r="F1644" s="52">
        <v>56718</v>
      </c>
      <c r="G1644" s="53">
        <v>11.340289</v>
      </c>
    </row>
    <row r="1645" spans="1:7">
      <c r="A1645" s="50" t="s">
        <v>1161</v>
      </c>
      <c r="B1645" s="50" t="s">
        <v>64</v>
      </c>
      <c r="C1645" s="50" t="s">
        <v>241</v>
      </c>
      <c r="D1645" s="51">
        <v>6248</v>
      </c>
      <c r="E1645" s="51">
        <v>104635</v>
      </c>
      <c r="F1645" s="52">
        <v>14121</v>
      </c>
      <c r="G1645" s="53">
        <v>13.495483999999999</v>
      </c>
    </row>
    <row r="1646" spans="1:7">
      <c r="A1646" s="50" t="s">
        <v>1162</v>
      </c>
      <c r="B1646" s="50" t="s">
        <v>64</v>
      </c>
      <c r="C1646" s="50" t="s">
        <v>241</v>
      </c>
      <c r="D1646" s="51">
        <v>6184</v>
      </c>
      <c r="E1646" s="51">
        <v>109165</v>
      </c>
      <c r="F1646" s="52">
        <v>10042.6</v>
      </c>
      <c r="G1646" s="53">
        <v>9.1994687000000006</v>
      </c>
    </row>
    <row r="1647" spans="1:7">
      <c r="A1647" s="50" t="s">
        <v>1163</v>
      </c>
      <c r="B1647" s="50" t="s">
        <v>64</v>
      </c>
      <c r="C1647" s="50" t="s">
        <v>241</v>
      </c>
      <c r="D1647" s="51">
        <v>15879</v>
      </c>
      <c r="E1647" s="51">
        <v>333893</v>
      </c>
      <c r="F1647" s="52">
        <v>35837</v>
      </c>
      <c r="G1647" s="53">
        <v>10.733079</v>
      </c>
    </row>
    <row r="1648" spans="1:7">
      <c r="A1648" s="50" t="s">
        <v>1164</v>
      </c>
      <c r="B1648" s="50" t="s">
        <v>64</v>
      </c>
      <c r="C1648" s="50" t="s">
        <v>241</v>
      </c>
      <c r="D1648" s="51">
        <v>11135</v>
      </c>
      <c r="E1648" s="51">
        <v>145706</v>
      </c>
      <c r="F1648" s="52">
        <v>18911.3</v>
      </c>
      <c r="G1648" s="53">
        <v>12.979081000000001</v>
      </c>
    </row>
    <row r="1649" spans="1:7">
      <c r="A1649" s="50" t="s">
        <v>1165</v>
      </c>
      <c r="B1649" s="50" t="s">
        <v>64</v>
      </c>
      <c r="C1649" s="50" t="s">
        <v>241</v>
      </c>
      <c r="D1649" s="51">
        <v>41707</v>
      </c>
      <c r="E1649" s="51">
        <v>590277</v>
      </c>
      <c r="F1649" s="52">
        <v>63615</v>
      </c>
      <c r="G1649" s="53">
        <v>10.777144</v>
      </c>
    </row>
    <row r="1650" spans="1:7">
      <c r="A1650" s="50" t="s">
        <v>369</v>
      </c>
      <c r="B1650" s="50" t="s">
        <v>64</v>
      </c>
      <c r="C1650" s="50" t="s">
        <v>349</v>
      </c>
      <c r="D1650" s="51">
        <v>2</v>
      </c>
      <c r="E1650" s="51">
        <v>17</v>
      </c>
      <c r="F1650" s="52">
        <v>2.4</v>
      </c>
      <c r="G1650" s="53">
        <v>14.117647</v>
      </c>
    </row>
    <row r="1651" spans="1:7">
      <c r="A1651" s="50" t="s">
        <v>1166</v>
      </c>
      <c r="B1651" s="50" t="s">
        <v>64</v>
      </c>
      <c r="C1651" s="50" t="s">
        <v>241</v>
      </c>
      <c r="D1651" s="51">
        <v>22931</v>
      </c>
      <c r="E1651" s="51">
        <v>403052</v>
      </c>
      <c r="F1651" s="52">
        <v>41045</v>
      </c>
      <c r="G1651" s="53">
        <v>10.18355</v>
      </c>
    </row>
    <row r="1652" spans="1:7">
      <c r="A1652" s="50" t="s">
        <v>1167</v>
      </c>
      <c r="B1652" s="50" t="s">
        <v>64</v>
      </c>
      <c r="C1652" s="50" t="s">
        <v>243</v>
      </c>
      <c r="D1652" s="51">
        <v>3020</v>
      </c>
      <c r="E1652" s="51">
        <v>70743</v>
      </c>
      <c r="F1652" s="52">
        <v>7306.8</v>
      </c>
      <c r="G1652" s="53">
        <v>10.328654</v>
      </c>
    </row>
    <row r="1653" spans="1:7">
      <c r="A1653" s="50" t="s">
        <v>2741</v>
      </c>
      <c r="B1653" s="50" t="s">
        <v>64</v>
      </c>
      <c r="C1653" s="50" t="s">
        <v>241</v>
      </c>
      <c r="D1653" s="51">
        <v>6425</v>
      </c>
      <c r="E1653" s="51">
        <v>90894</v>
      </c>
      <c r="F1653" s="52">
        <v>12569</v>
      </c>
      <c r="G1653" s="53">
        <v>13.828194999999999</v>
      </c>
    </row>
    <row r="1654" spans="1:7">
      <c r="A1654" s="50" t="s">
        <v>1168</v>
      </c>
      <c r="B1654" s="50" t="s">
        <v>64</v>
      </c>
      <c r="C1654" s="50" t="s">
        <v>238</v>
      </c>
      <c r="D1654" s="51">
        <v>1230248</v>
      </c>
      <c r="E1654" s="51">
        <v>32119373</v>
      </c>
      <c r="F1654" s="52">
        <v>2854814.2</v>
      </c>
      <c r="G1654" s="53">
        <v>8.8881379999999996</v>
      </c>
    </row>
    <row r="1655" spans="1:7">
      <c r="A1655" s="50" t="s">
        <v>686</v>
      </c>
      <c r="B1655" s="50" t="s">
        <v>64</v>
      </c>
      <c r="C1655" s="50" t="s">
        <v>241</v>
      </c>
      <c r="D1655" s="51">
        <v>9235</v>
      </c>
      <c r="E1655" s="51">
        <v>159009</v>
      </c>
      <c r="F1655" s="52">
        <v>23428</v>
      </c>
      <c r="G1655" s="53">
        <v>14.733757000000001</v>
      </c>
    </row>
    <row r="1656" spans="1:7">
      <c r="A1656" s="50" t="s">
        <v>1169</v>
      </c>
      <c r="B1656" s="50" t="s">
        <v>64</v>
      </c>
      <c r="C1656" s="50" t="s">
        <v>241</v>
      </c>
      <c r="D1656" s="51">
        <v>18507</v>
      </c>
      <c r="E1656" s="51">
        <v>377399</v>
      </c>
      <c r="F1656" s="52">
        <v>31706</v>
      </c>
      <c r="G1656" s="53">
        <v>8.4011881000000006</v>
      </c>
    </row>
    <row r="1657" spans="1:7">
      <c r="A1657" s="50" t="s">
        <v>1170</v>
      </c>
      <c r="B1657" s="50" t="s">
        <v>64</v>
      </c>
      <c r="C1657" s="50" t="s">
        <v>241</v>
      </c>
      <c r="D1657" s="51">
        <v>14242</v>
      </c>
      <c r="E1657" s="51">
        <v>273386</v>
      </c>
      <c r="F1657" s="52">
        <v>28828</v>
      </c>
      <c r="G1657" s="53">
        <v>10.544797000000001</v>
      </c>
    </row>
    <row r="1658" spans="1:7">
      <c r="A1658" s="50" t="s">
        <v>1171</v>
      </c>
      <c r="B1658" s="50" t="s">
        <v>64</v>
      </c>
      <c r="C1658" s="50" t="s">
        <v>241</v>
      </c>
      <c r="D1658" s="51">
        <v>44694</v>
      </c>
      <c r="E1658" s="51">
        <v>761847</v>
      </c>
      <c r="F1658" s="52">
        <v>95374</v>
      </c>
      <c r="G1658" s="53">
        <v>12.518787</v>
      </c>
    </row>
    <row r="1659" spans="1:7">
      <c r="A1659" s="50" t="s">
        <v>1172</v>
      </c>
      <c r="B1659" s="50" t="s">
        <v>62</v>
      </c>
      <c r="C1659" s="50" t="s">
        <v>241</v>
      </c>
      <c r="D1659" s="51">
        <v>48915</v>
      </c>
      <c r="E1659" s="51">
        <v>1090317</v>
      </c>
      <c r="F1659" s="52">
        <v>122464</v>
      </c>
      <c r="G1659" s="53">
        <v>11.231963</v>
      </c>
    </row>
    <row r="1660" spans="1:7">
      <c r="A1660" s="50" t="s">
        <v>1173</v>
      </c>
      <c r="B1660" s="50" t="s">
        <v>62</v>
      </c>
      <c r="C1660" s="50" t="s">
        <v>241</v>
      </c>
      <c r="D1660" s="51">
        <v>18825</v>
      </c>
      <c r="E1660" s="51">
        <v>591269</v>
      </c>
      <c r="F1660" s="52">
        <v>55919</v>
      </c>
      <c r="G1660" s="53">
        <v>9.4574551000000007</v>
      </c>
    </row>
    <row r="1661" spans="1:7">
      <c r="A1661" s="50" t="s">
        <v>1174</v>
      </c>
      <c r="B1661" s="50" t="s">
        <v>62</v>
      </c>
      <c r="C1661" s="50" t="s">
        <v>243</v>
      </c>
      <c r="D1661" s="51">
        <v>4637</v>
      </c>
      <c r="E1661" s="51">
        <v>110552</v>
      </c>
      <c r="F1661" s="52">
        <v>10599</v>
      </c>
      <c r="G1661" s="53">
        <v>9.5873434999999994</v>
      </c>
    </row>
    <row r="1662" spans="1:7">
      <c r="A1662" s="50" t="s">
        <v>1175</v>
      </c>
      <c r="B1662" s="50" t="s">
        <v>62</v>
      </c>
      <c r="C1662" s="50" t="s">
        <v>241</v>
      </c>
      <c r="D1662" s="51">
        <v>36723</v>
      </c>
      <c r="E1662" s="51">
        <v>878746</v>
      </c>
      <c r="F1662" s="52">
        <v>91219</v>
      </c>
      <c r="G1662" s="53">
        <v>10.380587999999999</v>
      </c>
    </row>
    <row r="1663" spans="1:7">
      <c r="A1663" s="50" t="s">
        <v>1176</v>
      </c>
      <c r="B1663" s="50" t="s">
        <v>62</v>
      </c>
      <c r="C1663" s="50" t="s">
        <v>243</v>
      </c>
      <c r="D1663" s="51">
        <v>3229</v>
      </c>
      <c r="E1663" s="51">
        <v>204261</v>
      </c>
      <c r="F1663" s="52">
        <v>14797</v>
      </c>
      <c r="G1663" s="53">
        <v>7.2441630999999997</v>
      </c>
    </row>
    <row r="1664" spans="1:7">
      <c r="A1664" s="50" t="s">
        <v>1177</v>
      </c>
      <c r="B1664" s="50" t="s">
        <v>62</v>
      </c>
      <c r="C1664" s="50" t="s">
        <v>243</v>
      </c>
      <c r="D1664" s="51">
        <v>4006</v>
      </c>
      <c r="E1664" s="51">
        <v>129268</v>
      </c>
      <c r="F1664" s="52">
        <v>13167</v>
      </c>
      <c r="G1664" s="53">
        <v>10.185816000000001</v>
      </c>
    </row>
    <row r="1665" spans="1:7">
      <c r="A1665" s="50" t="s">
        <v>2742</v>
      </c>
      <c r="B1665" s="50" t="s">
        <v>62</v>
      </c>
      <c r="C1665" s="50" t="s">
        <v>243</v>
      </c>
      <c r="D1665" s="51">
        <v>1390</v>
      </c>
      <c r="E1665" s="51">
        <v>46189</v>
      </c>
      <c r="F1665" s="52">
        <v>4625.3</v>
      </c>
      <c r="G1665" s="53">
        <v>10.013856000000001</v>
      </c>
    </row>
    <row r="1666" spans="1:7">
      <c r="A1666" s="50" t="s">
        <v>1178</v>
      </c>
      <c r="B1666" s="50" t="s">
        <v>62</v>
      </c>
      <c r="C1666" s="50" t="s">
        <v>243</v>
      </c>
      <c r="D1666" s="51">
        <v>12736</v>
      </c>
      <c r="E1666" s="51">
        <v>362686</v>
      </c>
      <c r="F1666" s="52">
        <v>38384</v>
      </c>
      <c r="G1666" s="53">
        <v>10.583259</v>
      </c>
    </row>
    <row r="1667" spans="1:7">
      <c r="A1667" s="50" t="s">
        <v>1179</v>
      </c>
      <c r="B1667" s="50" t="s">
        <v>62</v>
      </c>
      <c r="C1667" s="50" t="s">
        <v>243</v>
      </c>
      <c r="D1667" s="51">
        <v>11664</v>
      </c>
      <c r="E1667" s="51">
        <v>227043</v>
      </c>
      <c r="F1667" s="52">
        <v>26204</v>
      </c>
      <c r="G1667" s="53">
        <v>11.541426</v>
      </c>
    </row>
    <row r="1668" spans="1:7">
      <c r="A1668" s="50" t="s">
        <v>2743</v>
      </c>
      <c r="B1668" s="50" t="s">
        <v>62</v>
      </c>
      <c r="C1668" s="50" t="s">
        <v>243</v>
      </c>
      <c r="D1668" s="51">
        <v>3109</v>
      </c>
      <c r="E1668" s="51">
        <v>65728</v>
      </c>
      <c r="F1668" s="52">
        <v>5850</v>
      </c>
      <c r="G1668" s="53">
        <v>8.9003165000000006</v>
      </c>
    </row>
    <row r="1669" spans="1:7">
      <c r="A1669" s="50" t="s">
        <v>2744</v>
      </c>
      <c r="B1669" s="50" t="s">
        <v>62</v>
      </c>
      <c r="C1669" s="50" t="s">
        <v>243</v>
      </c>
      <c r="D1669" s="51">
        <v>1834</v>
      </c>
      <c r="E1669" s="51">
        <v>27502</v>
      </c>
      <c r="F1669" s="52">
        <v>3081</v>
      </c>
      <c r="G1669" s="53">
        <v>11.202821999999999</v>
      </c>
    </row>
    <row r="1670" spans="1:7">
      <c r="A1670" s="50" t="s">
        <v>1180</v>
      </c>
      <c r="B1670" s="50" t="s">
        <v>62</v>
      </c>
      <c r="C1670" s="50" t="s">
        <v>243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>
      <c r="A1671" s="50" t="s">
        <v>1181</v>
      </c>
      <c r="B1671" s="50" t="s">
        <v>62</v>
      </c>
      <c r="C1671" s="50" t="s">
        <v>243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>
      <c r="A1672" s="50" t="s">
        <v>1182</v>
      </c>
      <c r="B1672" s="50" t="s">
        <v>62</v>
      </c>
      <c r="C1672" s="50" t="s">
        <v>243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>
      <c r="A1673" s="50" t="s">
        <v>1183</v>
      </c>
      <c r="B1673" s="50" t="s">
        <v>62</v>
      </c>
      <c r="C1673" s="50" t="s">
        <v>243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>
      <c r="A1674" s="50" t="s">
        <v>1184</v>
      </c>
      <c r="B1674" s="50" t="s">
        <v>62</v>
      </c>
      <c r="C1674" s="50" t="s">
        <v>243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>
      <c r="A1675" s="50" t="s">
        <v>1185</v>
      </c>
      <c r="B1675" s="50" t="s">
        <v>62</v>
      </c>
      <c r="C1675" s="50" t="s">
        <v>243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>
      <c r="A1676" s="50" t="s">
        <v>1186</v>
      </c>
      <c r="B1676" s="50" t="s">
        <v>62</v>
      </c>
      <c r="C1676" s="50" t="s">
        <v>243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>
      <c r="A1677" s="50" t="s">
        <v>1187</v>
      </c>
      <c r="B1677" s="50" t="s">
        <v>62</v>
      </c>
      <c r="C1677" s="50" t="s">
        <v>243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>
      <c r="A1678" s="50" t="s">
        <v>1188</v>
      </c>
      <c r="B1678" s="50" t="s">
        <v>62</v>
      </c>
      <c r="C1678" s="50" t="s">
        <v>243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>
      <c r="A1679" s="50" t="s">
        <v>1189</v>
      </c>
      <c r="B1679" s="50" t="s">
        <v>62</v>
      </c>
      <c r="C1679" s="50" t="s">
        <v>243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>
      <c r="A1680" s="50" t="s">
        <v>1190</v>
      </c>
      <c r="B1680" s="50" t="s">
        <v>62</v>
      </c>
      <c r="C1680" s="50" t="s">
        <v>241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>
      <c r="A1681" s="50" t="s">
        <v>1191</v>
      </c>
      <c r="B1681" s="50" t="s">
        <v>62</v>
      </c>
      <c r="C1681" s="50" t="s">
        <v>241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>
      <c r="A1682" s="50" t="s">
        <v>1192</v>
      </c>
      <c r="B1682" s="50" t="s">
        <v>62</v>
      </c>
      <c r="C1682" s="50" t="s">
        <v>241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>
      <c r="A1683" s="50" t="s">
        <v>1193</v>
      </c>
      <c r="B1683" s="50" t="s">
        <v>62</v>
      </c>
      <c r="C1683" s="50" t="s">
        <v>241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>
      <c r="A1684" s="50" t="s">
        <v>1194</v>
      </c>
      <c r="B1684" s="50" t="s">
        <v>62</v>
      </c>
      <c r="C1684" s="50" t="s">
        <v>241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>
      <c r="A1685" s="50" t="s">
        <v>2745</v>
      </c>
      <c r="B1685" s="50" t="s">
        <v>62</v>
      </c>
      <c r="C1685" s="50" t="s">
        <v>238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>
      <c r="A1686" s="50" t="s">
        <v>1195</v>
      </c>
      <c r="B1686" s="50" t="s">
        <v>62</v>
      </c>
      <c r="C1686" s="50" t="s">
        <v>243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>
      <c r="A1687" s="50" t="s">
        <v>1196</v>
      </c>
      <c r="B1687" s="50" t="s">
        <v>62</v>
      </c>
      <c r="C1687" s="50" t="s">
        <v>243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>
      <c r="A1688" s="50" t="s">
        <v>1197</v>
      </c>
      <c r="B1688" s="50" t="s">
        <v>62</v>
      </c>
      <c r="C1688" s="50" t="s">
        <v>241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>
      <c r="A1689" s="50" t="s">
        <v>1198</v>
      </c>
      <c r="B1689" s="50" t="s">
        <v>62</v>
      </c>
      <c r="C1689" s="50" t="s">
        <v>238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>
      <c r="A1690" s="50" t="s">
        <v>1199</v>
      </c>
      <c r="B1690" s="50" t="s">
        <v>62</v>
      </c>
      <c r="C1690" s="50" t="s">
        <v>241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>
      <c r="A1691" s="50" t="s">
        <v>1200</v>
      </c>
      <c r="B1691" s="50" t="s">
        <v>62</v>
      </c>
      <c r="C1691" s="50" t="s">
        <v>241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>
      <c r="A1692" s="50" t="s">
        <v>1201</v>
      </c>
      <c r="B1692" s="50" t="s">
        <v>62</v>
      </c>
      <c r="C1692" s="50" t="s">
        <v>241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>
      <c r="A1693" s="50" t="s">
        <v>1202</v>
      </c>
      <c r="B1693" s="50" t="s">
        <v>62</v>
      </c>
      <c r="C1693" s="50" t="s">
        <v>241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>
      <c r="A1694" s="50" t="s">
        <v>1203</v>
      </c>
      <c r="B1694" s="50" t="s">
        <v>62</v>
      </c>
      <c r="C1694" s="50" t="s">
        <v>241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>
      <c r="A1695" s="50" t="s">
        <v>1204</v>
      </c>
      <c r="B1695" s="50" t="s">
        <v>62</v>
      </c>
      <c r="C1695" s="50" t="s">
        <v>241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>
      <c r="A1696" s="50" t="s">
        <v>1205</v>
      </c>
      <c r="B1696" s="50" t="s">
        <v>62</v>
      </c>
      <c r="C1696" s="50" t="s">
        <v>241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>
      <c r="A1697" s="50" t="s">
        <v>1206</v>
      </c>
      <c r="B1697" s="50" t="s">
        <v>62</v>
      </c>
      <c r="C1697" s="50" t="s">
        <v>243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>
      <c r="A1698" s="50" t="s">
        <v>2189</v>
      </c>
      <c r="B1698" s="50" t="s">
        <v>62</v>
      </c>
      <c r="C1698" s="50" t="s">
        <v>241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>
      <c r="A1699" s="50" t="s">
        <v>2746</v>
      </c>
      <c r="B1699" s="50" t="s">
        <v>62</v>
      </c>
      <c r="C1699" s="50" t="s">
        <v>241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>
      <c r="A1700" s="50" t="s">
        <v>1207</v>
      </c>
      <c r="B1700" s="50" t="s">
        <v>62</v>
      </c>
      <c r="C1700" s="50" t="s">
        <v>241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>
      <c r="A1701" s="50" t="s">
        <v>1208</v>
      </c>
      <c r="B1701" s="50" t="s">
        <v>62</v>
      </c>
      <c r="C1701" s="50" t="s">
        <v>241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>
      <c r="A1702" s="50" t="s">
        <v>309</v>
      </c>
      <c r="B1702" s="50" t="s">
        <v>62</v>
      </c>
      <c r="C1702" s="50" t="s">
        <v>310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>
      <c r="A1703" s="50" t="s">
        <v>1209</v>
      </c>
      <c r="B1703" s="50" t="s">
        <v>62</v>
      </c>
      <c r="C1703" s="50" t="s">
        <v>241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>
      <c r="A1704" s="50" t="s">
        <v>1210</v>
      </c>
      <c r="B1704" s="50" t="s">
        <v>62</v>
      </c>
      <c r="C1704" s="50" t="s">
        <v>241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>
      <c r="A1705" s="50" t="s">
        <v>1211</v>
      </c>
      <c r="B1705" s="50" t="s">
        <v>62</v>
      </c>
      <c r="C1705" s="50" t="s">
        <v>241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>
      <c r="A1706" s="50" t="s">
        <v>1212</v>
      </c>
      <c r="B1706" s="50" t="s">
        <v>62</v>
      </c>
      <c r="C1706" s="50" t="s">
        <v>241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>
      <c r="A1707" s="50" t="s">
        <v>1213</v>
      </c>
      <c r="B1707" s="50" t="s">
        <v>62</v>
      </c>
      <c r="C1707" s="50" t="s">
        <v>241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>
      <c r="A1708" s="50" t="s">
        <v>690</v>
      </c>
      <c r="B1708" s="50" t="s">
        <v>67</v>
      </c>
      <c r="C1708" s="50" t="s">
        <v>238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>
      <c r="A1709" s="50" t="s">
        <v>1214</v>
      </c>
      <c r="B1709" s="50" t="s">
        <v>67</v>
      </c>
      <c r="C1709" s="50" t="s">
        <v>241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>
      <c r="A1710" s="50" t="s">
        <v>2747</v>
      </c>
      <c r="B1710" s="50" t="s">
        <v>67</v>
      </c>
      <c r="C1710" s="50" t="s">
        <v>241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>
      <c r="A1711" s="50" t="s">
        <v>1215</v>
      </c>
      <c r="B1711" s="50" t="s">
        <v>67</v>
      </c>
      <c r="C1711" s="50" t="s">
        <v>241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>
      <c r="A1712" s="50" t="s">
        <v>1216</v>
      </c>
      <c r="B1712" s="50" t="s">
        <v>67</v>
      </c>
      <c r="C1712" s="50" t="s">
        <v>241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>
      <c r="A1713" s="50" t="s">
        <v>1217</v>
      </c>
      <c r="B1713" s="50" t="s">
        <v>67</v>
      </c>
      <c r="C1713" s="50" t="s">
        <v>238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>
      <c r="A1714" s="50" t="s">
        <v>2748</v>
      </c>
      <c r="B1714" s="50" t="s">
        <v>67</v>
      </c>
      <c r="C1714" s="50" t="s">
        <v>243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>
      <c r="A1715" s="50" t="s">
        <v>695</v>
      </c>
      <c r="B1715" s="50" t="s">
        <v>67</v>
      </c>
      <c r="C1715" s="50" t="s">
        <v>241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>
      <c r="A1716" s="50" t="s">
        <v>1218</v>
      </c>
      <c r="B1716" s="50" t="s">
        <v>67</v>
      </c>
      <c r="C1716" s="50" t="s">
        <v>241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>
      <c r="A1717" s="50" t="s">
        <v>1219</v>
      </c>
      <c r="B1717" s="50" t="s">
        <v>67</v>
      </c>
      <c r="C1717" s="50" t="s">
        <v>241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>
      <c r="A1718" s="50" t="s">
        <v>1220</v>
      </c>
      <c r="B1718" s="50" t="s">
        <v>67</v>
      </c>
      <c r="C1718" s="50" t="s">
        <v>241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>
      <c r="A1719" s="50" t="s">
        <v>2749</v>
      </c>
      <c r="B1719" s="50" t="s">
        <v>67</v>
      </c>
      <c r="C1719" s="50" t="s">
        <v>241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>
      <c r="A1720" s="50" t="s">
        <v>1221</v>
      </c>
      <c r="B1720" s="50" t="s">
        <v>67</v>
      </c>
      <c r="C1720" s="50" t="s">
        <v>241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>
      <c r="A1721" s="50" t="s">
        <v>1222</v>
      </c>
      <c r="B1721" s="50" t="s">
        <v>67</v>
      </c>
      <c r="C1721" s="50" t="s">
        <v>241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>
      <c r="A1722" s="50" t="s">
        <v>1223</v>
      </c>
      <c r="B1722" s="50" t="s">
        <v>67</v>
      </c>
      <c r="C1722" s="50" t="s">
        <v>241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>
      <c r="A1723" s="50" t="s">
        <v>1224</v>
      </c>
      <c r="B1723" s="50" t="s">
        <v>67</v>
      </c>
      <c r="C1723" s="50" t="s">
        <v>241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>
      <c r="A1724" s="50" t="s">
        <v>1225</v>
      </c>
      <c r="B1724" s="50" t="s">
        <v>67</v>
      </c>
      <c r="C1724" s="50" t="s">
        <v>241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>
      <c r="A1725" s="50" t="s">
        <v>1226</v>
      </c>
      <c r="B1725" s="50" t="s">
        <v>67</v>
      </c>
      <c r="C1725" s="50" t="s">
        <v>241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>
      <c r="A1726" s="50" t="s">
        <v>1227</v>
      </c>
      <c r="B1726" s="50" t="s">
        <v>67</v>
      </c>
      <c r="C1726" s="50" t="s">
        <v>241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>
      <c r="A1727" s="50" t="s">
        <v>1228</v>
      </c>
      <c r="B1727" s="50" t="s">
        <v>67</v>
      </c>
      <c r="C1727" s="50" t="s">
        <v>241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>
      <c r="A1728" s="50" t="s">
        <v>699</v>
      </c>
      <c r="B1728" s="50" t="s">
        <v>67</v>
      </c>
      <c r="C1728" s="50" t="s">
        <v>241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>
      <c r="A1729" s="50" t="s">
        <v>1229</v>
      </c>
      <c r="B1729" s="50" t="s">
        <v>67</v>
      </c>
      <c r="C1729" s="50" t="s">
        <v>238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>
      <c r="A1730" s="50" t="s">
        <v>2750</v>
      </c>
      <c r="B1730" s="50" t="s">
        <v>67</v>
      </c>
      <c r="C1730" s="50" t="s">
        <v>241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>
      <c r="A1731" s="50" t="s">
        <v>1230</v>
      </c>
      <c r="B1731" s="50" t="s">
        <v>67</v>
      </c>
      <c r="C1731" s="50" t="s">
        <v>238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>
      <c r="A1732" s="50" t="s">
        <v>700</v>
      </c>
      <c r="B1732" s="50" t="s">
        <v>67</v>
      </c>
      <c r="C1732" s="50" t="s">
        <v>241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>
      <c r="A1733" s="50" t="s">
        <v>1231</v>
      </c>
      <c r="B1733" s="50" t="s">
        <v>67</v>
      </c>
      <c r="C1733" s="50" t="s">
        <v>241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>
      <c r="A1734" s="50" t="s">
        <v>2751</v>
      </c>
      <c r="B1734" s="50" t="s">
        <v>67</v>
      </c>
      <c r="C1734" s="50" t="s">
        <v>241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>
      <c r="A1735" s="50" t="s">
        <v>1232</v>
      </c>
      <c r="B1735" s="50" t="s">
        <v>67</v>
      </c>
      <c r="C1735" s="50" t="s">
        <v>241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>
      <c r="A1736" s="50" t="s">
        <v>1233</v>
      </c>
      <c r="B1736" s="50" t="s">
        <v>67</v>
      </c>
      <c r="C1736" s="50" t="s">
        <v>241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>
      <c r="A1737" s="50" t="s">
        <v>2752</v>
      </c>
      <c r="B1737" s="50" t="s">
        <v>67</v>
      </c>
      <c r="C1737" s="50" t="s">
        <v>241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>
      <c r="A1738" s="50" t="s">
        <v>1234</v>
      </c>
      <c r="B1738" s="50" t="s">
        <v>67</v>
      </c>
      <c r="C1738" s="50" t="s">
        <v>241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>
      <c r="A1739" s="50" t="s">
        <v>1235</v>
      </c>
      <c r="B1739" s="50" t="s">
        <v>67</v>
      </c>
      <c r="C1739" s="50" t="s">
        <v>241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>
      <c r="A1740" s="50" t="s">
        <v>1236</v>
      </c>
      <c r="B1740" s="50" t="s">
        <v>67</v>
      </c>
      <c r="C1740" s="50" t="s">
        <v>310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>
      <c r="A1741" s="50" t="s">
        <v>703</v>
      </c>
      <c r="B1741" s="50" t="s">
        <v>67</v>
      </c>
      <c r="C1741" s="50" t="s">
        <v>241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>
      <c r="A1742" s="50" t="s">
        <v>377</v>
      </c>
      <c r="B1742" s="50" t="s">
        <v>67</v>
      </c>
      <c r="C1742" s="50" t="s">
        <v>310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>
      <c r="A1743" s="50" t="s">
        <v>2753</v>
      </c>
      <c r="B1743" s="50" t="s">
        <v>67</v>
      </c>
      <c r="C1743" s="50" t="s">
        <v>241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>
      <c r="A1744" s="50" t="s">
        <v>1237</v>
      </c>
      <c r="B1744" s="50" t="s">
        <v>85</v>
      </c>
      <c r="C1744" s="50" t="s">
        <v>241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>
      <c r="A1745" s="50" t="s">
        <v>1238</v>
      </c>
      <c r="B1745" s="50" t="s">
        <v>85</v>
      </c>
      <c r="C1745" s="50" t="s">
        <v>241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>
      <c r="A1746" s="50" t="s">
        <v>528</v>
      </c>
      <c r="B1746" s="50" t="s">
        <v>85</v>
      </c>
      <c r="C1746" s="50" t="s">
        <v>241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>
      <c r="A1747" s="50" t="s">
        <v>1239</v>
      </c>
      <c r="B1747" s="50" t="s">
        <v>85</v>
      </c>
      <c r="C1747" s="50" t="s">
        <v>241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>
      <c r="A1748" s="50" t="s">
        <v>1240</v>
      </c>
      <c r="B1748" s="50" t="s">
        <v>85</v>
      </c>
      <c r="C1748" s="50" t="s">
        <v>241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>
      <c r="A1749" s="50" t="s">
        <v>1241</v>
      </c>
      <c r="B1749" s="50" t="s">
        <v>85</v>
      </c>
      <c r="C1749" s="50" t="s">
        <v>241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>
      <c r="A1750" s="50" t="s">
        <v>1242</v>
      </c>
      <c r="B1750" s="50" t="s">
        <v>85</v>
      </c>
      <c r="C1750" s="50" t="s">
        <v>241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>
      <c r="A1751" s="50" t="s">
        <v>1243</v>
      </c>
      <c r="B1751" s="50" t="s">
        <v>85</v>
      </c>
      <c r="C1751" s="50" t="s">
        <v>241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>
      <c r="A1752" s="50" t="s">
        <v>1244</v>
      </c>
      <c r="B1752" s="50" t="s">
        <v>85</v>
      </c>
      <c r="C1752" s="50" t="s">
        <v>243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>
      <c r="A1753" s="50" t="s">
        <v>2754</v>
      </c>
      <c r="B1753" s="50" t="s">
        <v>85</v>
      </c>
      <c r="C1753" s="50" t="s">
        <v>243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>
      <c r="A1754" s="50" t="s">
        <v>1245</v>
      </c>
      <c r="B1754" s="50" t="s">
        <v>85</v>
      </c>
      <c r="C1754" s="50" t="s">
        <v>243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>
      <c r="A1755" s="50" t="s">
        <v>1246</v>
      </c>
      <c r="B1755" s="50" t="s">
        <v>85</v>
      </c>
      <c r="C1755" s="50" t="s">
        <v>243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>
      <c r="A1756" s="50" t="s">
        <v>1247</v>
      </c>
      <c r="B1756" s="50" t="s">
        <v>85</v>
      </c>
      <c r="C1756" s="50" t="s">
        <v>243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>
      <c r="A1757" s="50" t="s">
        <v>2755</v>
      </c>
      <c r="B1757" s="50" t="s">
        <v>85</v>
      </c>
      <c r="C1757" s="50" t="s">
        <v>243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>
      <c r="A1758" s="50" t="s">
        <v>2756</v>
      </c>
      <c r="B1758" s="50" t="s">
        <v>85</v>
      </c>
      <c r="C1758" s="50" t="s">
        <v>243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>
      <c r="A1759" s="50" t="s">
        <v>1248</v>
      </c>
      <c r="B1759" s="50" t="s">
        <v>85</v>
      </c>
      <c r="C1759" s="50" t="s">
        <v>243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>
      <c r="A1760" s="50" t="s">
        <v>1249</v>
      </c>
      <c r="B1760" s="50" t="s">
        <v>85</v>
      </c>
      <c r="C1760" s="50" t="s">
        <v>243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>
      <c r="A1761" s="50" t="s">
        <v>1250</v>
      </c>
      <c r="B1761" s="50" t="s">
        <v>85</v>
      </c>
      <c r="C1761" s="50" t="s">
        <v>243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>
      <c r="A1762" s="50" t="s">
        <v>1251</v>
      </c>
      <c r="B1762" s="50" t="s">
        <v>85</v>
      </c>
      <c r="C1762" s="50" t="s">
        <v>243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>
      <c r="A1763" s="50" t="s">
        <v>2757</v>
      </c>
      <c r="B1763" s="50" t="s">
        <v>85</v>
      </c>
      <c r="C1763" s="50" t="s">
        <v>243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>
      <c r="A1764" s="50" t="s">
        <v>1252</v>
      </c>
      <c r="B1764" s="50" t="s">
        <v>85</v>
      </c>
      <c r="C1764" s="50" t="s">
        <v>243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>
      <c r="A1765" s="50" t="s">
        <v>1253</v>
      </c>
      <c r="B1765" s="50" t="s">
        <v>85</v>
      </c>
      <c r="C1765" s="50" t="s">
        <v>243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>
      <c r="A1766" s="50" t="s">
        <v>1254</v>
      </c>
      <c r="B1766" s="50" t="s">
        <v>85</v>
      </c>
      <c r="C1766" s="50" t="s">
        <v>243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>
      <c r="A1767" s="50" t="s">
        <v>1255</v>
      </c>
      <c r="B1767" s="50" t="s">
        <v>85</v>
      </c>
      <c r="C1767" s="50" t="s">
        <v>243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>
      <c r="A1768" s="50" t="s">
        <v>1256</v>
      </c>
      <c r="B1768" s="50" t="s">
        <v>85</v>
      </c>
      <c r="C1768" s="50" t="s">
        <v>243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>
      <c r="A1769" s="50" t="s">
        <v>2758</v>
      </c>
      <c r="B1769" s="50" t="s">
        <v>85</v>
      </c>
      <c r="C1769" s="50" t="s">
        <v>243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>
      <c r="A1770" s="50" t="s">
        <v>1257</v>
      </c>
      <c r="B1770" s="50" t="s">
        <v>85</v>
      </c>
      <c r="C1770" s="50" t="s">
        <v>243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>
      <c r="A1771" s="50" t="s">
        <v>1258</v>
      </c>
      <c r="B1771" s="50" t="s">
        <v>85</v>
      </c>
      <c r="C1771" s="50" t="s">
        <v>243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>
      <c r="A1772" s="50" t="s">
        <v>2759</v>
      </c>
      <c r="B1772" s="50" t="s">
        <v>85</v>
      </c>
      <c r="C1772" s="50" t="s">
        <v>243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>
      <c r="A1773" s="50" t="s">
        <v>1259</v>
      </c>
      <c r="B1773" s="50" t="s">
        <v>85</v>
      </c>
      <c r="C1773" s="50" t="s">
        <v>243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>
      <c r="A1774" s="50" t="s">
        <v>1260</v>
      </c>
      <c r="B1774" s="50" t="s">
        <v>85</v>
      </c>
      <c r="C1774" s="50" t="s">
        <v>243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>
      <c r="A1775" s="50" t="s">
        <v>1261</v>
      </c>
      <c r="B1775" s="50" t="s">
        <v>85</v>
      </c>
      <c r="C1775" s="50" t="s">
        <v>243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>
      <c r="A1776" s="50" t="s">
        <v>2760</v>
      </c>
      <c r="B1776" s="50" t="s">
        <v>85</v>
      </c>
      <c r="C1776" s="50" t="s">
        <v>243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>
      <c r="A1777" s="50" t="s">
        <v>1262</v>
      </c>
      <c r="B1777" s="50" t="s">
        <v>85</v>
      </c>
      <c r="C1777" s="50" t="s">
        <v>238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>
      <c r="A1778" s="50" t="s">
        <v>1263</v>
      </c>
      <c r="B1778" s="50" t="s">
        <v>85</v>
      </c>
      <c r="C1778" s="50" t="s">
        <v>238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>
      <c r="A1779" s="50" t="s">
        <v>1264</v>
      </c>
      <c r="B1779" s="50" t="s">
        <v>85</v>
      </c>
      <c r="C1779" s="50" t="s">
        <v>241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>
      <c r="A1780" s="50" t="s">
        <v>1265</v>
      </c>
      <c r="B1780" s="50" t="s">
        <v>85</v>
      </c>
      <c r="C1780" s="50" t="s">
        <v>241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>
      <c r="A1781" s="50" t="s">
        <v>1266</v>
      </c>
      <c r="B1781" s="50" t="s">
        <v>85</v>
      </c>
      <c r="C1781" s="50" t="s">
        <v>243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>
      <c r="A1782" s="50" t="s">
        <v>1267</v>
      </c>
      <c r="B1782" s="50" t="s">
        <v>85</v>
      </c>
      <c r="C1782" s="50" t="s">
        <v>241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>
      <c r="A1783" s="50" t="s">
        <v>1268</v>
      </c>
      <c r="B1783" s="50" t="s">
        <v>85</v>
      </c>
      <c r="C1783" s="50" t="s">
        <v>241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>
      <c r="A1784" s="50" t="s">
        <v>1269</v>
      </c>
      <c r="B1784" s="50" t="s">
        <v>85</v>
      </c>
      <c r="C1784" s="50" t="s">
        <v>243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>
      <c r="A1785" s="50" t="s">
        <v>1270</v>
      </c>
      <c r="B1785" s="50" t="s">
        <v>85</v>
      </c>
      <c r="C1785" s="50" t="s">
        <v>241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>
      <c r="A1786" s="50" t="s">
        <v>571</v>
      </c>
      <c r="B1786" s="50" t="s">
        <v>85</v>
      </c>
      <c r="C1786" s="50" t="s">
        <v>241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>
      <c r="A1787" s="50" t="s">
        <v>1271</v>
      </c>
      <c r="B1787" s="50" t="s">
        <v>85</v>
      </c>
      <c r="C1787" s="50" t="s">
        <v>241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>
      <c r="A1788" s="50" t="s">
        <v>1272</v>
      </c>
      <c r="B1788" s="50" t="s">
        <v>85</v>
      </c>
      <c r="C1788" s="50" t="s">
        <v>241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>
      <c r="A1789" s="50" t="s">
        <v>1273</v>
      </c>
      <c r="B1789" s="50" t="s">
        <v>85</v>
      </c>
      <c r="C1789" s="50" t="s">
        <v>241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>
      <c r="A1790" s="50" t="s">
        <v>1274</v>
      </c>
      <c r="B1790" s="50" t="s">
        <v>85</v>
      </c>
      <c r="C1790" s="50" t="s">
        <v>241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>
      <c r="A1791" s="50" t="s">
        <v>1275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>
      <c r="A1792" s="50" t="s">
        <v>1276</v>
      </c>
      <c r="B1792" s="50" t="s">
        <v>85</v>
      </c>
      <c r="C1792" s="50" t="s">
        <v>241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>
      <c r="A1793" s="50" t="s">
        <v>1277</v>
      </c>
      <c r="B1793" s="50" t="s">
        <v>85</v>
      </c>
      <c r="C1793" s="50" t="s">
        <v>241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>
      <c r="A1794" s="50" t="s">
        <v>1278</v>
      </c>
      <c r="B1794" s="50" t="s">
        <v>85</v>
      </c>
      <c r="C1794" s="50" t="s">
        <v>241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>
      <c r="A1795" s="50" t="s">
        <v>1279</v>
      </c>
      <c r="B1795" s="50" t="s">
        <v>85</v>
      </c>
      <c r="C1795" s="50" t="s">
        <v>241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>
      <c r="A1796" s="50" t="s">
        <v>1280</v>
      </c>
      <c r="B1796" s="50" t="s">
        <v>85</v>
      </c>
      <c r="C1796" s="50" t="s">
        <v>241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>
      <c r="A1797" s="50" t="s">
        <v>1281</v>
      </c>
      <c r="B1797" s="50" t="s">
        <v>85</v>
      </c>
      <c r="C1797" s="50" t="s">
        <v>241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>
      <c r="A1798" s="50" t="s">
        <v>1282</v>
      </c>
      <c r="B1798" s="50" t="s">
        <v>85</v>
      </c>
      <c r="C1798" s="50" t="s">
        <v>241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>
      <c r="A1799" s="50" t="s">
        <v>1283</v>
      </c>
      <c r="B1799" s="50" t="s">
        <v>85</v>
      </c>
      <c r="C1799" s="50" t="s">
        <v>241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>
      <c r="A1800" s="50" t="s">
        <v>309</v>
      </c>
      <c r="B1800" s="50" t="s">
        <v>85</v>
      </c>
      <c r="C1800" s="50" t="s">
        <v>310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>
      <c r="A1801" s="50" t="s">
        <v>1284</v>
      </c>
      <c r="B1801" s="50" t="s">
        <v>85</v>
      </c>
      <c r="C1801" s="50" t="s">
        <v>241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>
      <c r="A1802" s="50" t="s">
        <v>1285</v>
      </c>
      <c r="B1802" s="50" t="s">
        <v>85</v>
      </c>
      <c r="C1802" s="50" t="s">
        <v>243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>
      <c r="A1803" s="50" t="s">
        <v>1286</v>
      </c>
      <c r="B1803" s="50" t="s">
        <v>85</v>
      </c>
      <c r="C1803" s="50" t="s">
        <v>243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>
      <c r="A1804" s="50" t="s">
        <v>2761</v>
      </c>
      <c r="B1804" s="50" t="s">
        <v>85</v>
      </c>
      <c r="C1804" s="50" t="s">
        <v>243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>
      <c r="A1805" s="50" t="s">
        <v>2762</v>
      </c>
      <c r="B1805" s="50" t="s">
        <v>85</v>
      </c>
      <c r="C1805" s="50" t="s">
        <v>243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>
      <c r="A1806" s="50" t="s">
        <v>2763</v>
      </c>
      <c r="B1806" s="50" t="s">
        <v>85</v>
      </c>
      <c r="C1806" s="50" t="s">
        <v>243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>
      <c r="A1807" s="50" t="s">
        <v>2764</v>
      </c>
      <c r="B1807" s="50" t="s">
        <v>85</v>
      </c>
      <c r="C1807" s="50" t="s">
        <v>243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>
      <c r="A1808" s="50" t="s">
        <v>482</v>
      </c>
      <c r="B1808" s="50" t="s">
        <v>85</v>
      </c>
      <c r="C1808" s="50" t="s">
        <v>243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>
      <c r="A1809" s="50" t="s">
        <v>2765</v>
      </c>
      <c r="B1809" s="50" t="s">
        <v>85</v>
      </c>
      <c r="C1809" s="50" t="s">
        <v>243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>
      <c r="A1810" s="50" t="s">
        <v>2766</v>
      </c>
      <c r="B1810" s="50" t="s">
        <v>85</v>
      </c>
      <c r="C1810" s="50" t="s">
        <v>243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>
      <c r="A1811" s="50" t="s">
        <v>2767</v>
      </c>
      <c r="B1811" s="50" t="s">
        <v>85</v>
      </c>
      <c r="C1811" s="50" t="s">
        <v>243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>
      <c r="A1812" s="50" t="s">
        <v>1287</v>
      </c>
      <c r="B1812" s="50" t="s">
        <v>85</v>
      </c>
      <c r="C1812" s="50" t="s">
        <v>243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>
      <c r="A1813" s="50" t="s">
        <v>2768</v>
      </c>
      <c r="B1813" s="50" t="s">
        <v>85</v>
      </c>
      <c r="C1813" s="50" t="s">
        <v>243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>
      <c r="A1814" s="50" t="s">
        <v>2769</v>
      </c>
      <c r="B1814" s="50" t="s">
        <v>85</v>
      </c>
      <c r="C1814" s="50" t="s">
        <v>243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>
      <c r="A1815" s="50" t="s">
        <v>1288</v>
      </c>
      <c r="B1815" s="50" t="s">
        <v>85</v>
      </c>
      <c r="C1815" s="50" t="s">
        <v>243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>
      <c r="A1816" s="50" t="s">
        <v>2770</v>
      </c>
      <c r="B1816" s="50" t="s">
        <v>85</v>
      </c>
      <c r="C1816" s="50" t="s">
        <v>243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>
      <c r="A1817" s="50" t="s">
        <v>2771</v>
      </c>
      <c r="B1817" s="50" t="s">
        <v>85</v>
      </c>
      <c r="C1817" s="50" t="s">
        <v>243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>
      <c r="A1818" s="50" t="s">
        <v>2772</v>
      </c>
      <c r="B1818" s="50" t="s">
        <v>85</v>
      </c>
      <c r="C1818" s="50" t="s">
        <v>243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>
      <c r="A1819" s="50" t="s">
        <v>2773</v>
      </c>
      <c r="B1819" s="50" t="s">
        <v>85</v>
      </c>
      <c r="C1819" s="50" t="s">
        <v>243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>
      <c r="A1820" s="50" t="s">
        <v>1289</v>
      </c>
      <c r="B1820" s="50" t="s">
        <v>85</v>
      </c>
      <c r="C1820" s="50" t="s">
        <v>243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>
      <c r="A1821" s="50" t="s">
        <v>2774</v>
      </c>
      <c r="B1821" s="50" t="s">
        <v>85</v>
      </c>
      <c r="C1821" s="50" t="s">
        <v>243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>
      <c r="A1822" s="50" t="s">
        <v>2775</v>
      </c>
      <c r="B1822" s="50" t="s">
        <v>85</v>
      </c>
      <c r="C1822" s="50" t="s">
        <v>243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>
      <c r="A1823" s="50" t="s">
        <v>1290</v>
      </c>
      <c r="B1823" s="50" t="s">
        <v>85</v>
      </c>
      <c r="C1823" s="50" t="s">
        <v>243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>
      <c r="A1824" s="50" t="s">
        <v>2776</v>
      </c>
      <c r="B1824" s="50" t="s">
        <v>85</v>
      </c>
      <c r="C1824" s="50" t="s">
        <v>243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>
      <c r="A1825" s="50" t="s">
        <v>2777</v>
      </c>
      <c r="B1825" s="50" t="s">
        <v>85</v>
      </c>
      <c r="C1825" s="50" t="s">
        <v>243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>
      <c r="A1826" s="50" t="s">
        <v>2778</v>
      </c>
      <c r="B1826" s="50" t="s">
        <v>85</v>
      </c>
      <c r="C1826" s="50" t="s">
        <v>243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>
      <c r="A1827" s="50" t="s">
        <v>2779</v>
      </c>
      <c r="B1827" s="50" t="s">
        <v>85</v>
      </c>
      <c r="C1827" s="50" t="s">
        <v>243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>
      <c r="A1828" s="50" t="s">
        <v>2780</v>
      </c>
      <c r="B1828" s="50" t="s">
        <v>85</v>
      </c>
      <c r="C1828" s="50" t="s">
        <v>243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>
      <c r="A1829" s="50" t="s">
        <v>2781</v>
      </c>
      <c r="B1829" s="50" t="s">
        <v>85</v>
      </c>
      <c r="C1829" s="50" t="s">
        <v>243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>
      <c r="A1830" s="50" t="s">
        <v>1291</v>
      </c>
      <c r="B1830" s="50" t="s">
        <v>85</v>
      </c>
      <c r="C1830" s="50" t="s">
        <v>243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>
      <c r="A1831" s="50" t="s">
        <v>2782</v>
      </c>
      <c r="B1831" s="50" t="s">
        <v>85</v>
      </c>
      <c r="C1831" s="50" t="s">
        <v>243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>
      <c r="A1832" s="50" t="s">
        <v>2783</v>
      </c>
      <c r="B1832" s="50" t="s">
        <v>85</v>
      </c>
      <c r="C1832" s="50" t="s">
        <v>243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>
      <c r="A1833" s="50" t="s">
        <v>1292</v>
      </c>
      <c r="B1833" s="50" t="s">
        <v>85</v>
      </c>
      <c r="C1833" s="50" t="s">
        <v>243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>
      <c r="A1834" s="50" t="s">
        <v>2784</v>
      </c>
      <c r="B1834" s="50" t="s">
        <v>85</v>
      </c>
      <c r="C1834" s="50" t="s">
        <v>243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>
      <c r="A1835" s="50" t="s">
        <v>2785</v>
      </c>
      <c r="B1835" s="50" t="s">
        <v>85</v>
      </c>
      <c r="C1835" s="50" t="s">
        <v>243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>
      <c r="A1836" s="50" t="s">
        <v>2786</v>
      </c>
      <c r="B1836" s="50" t="s">
        <v>85</v>
      </c>
      <c r="C1836" s="50" t="s">
        <v>243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>
      <c r="A1837" s="50" t="s">
        <v>2787</v>
      </c>
      <c r="B1837" s="50" t="s">
        <v>85</v>
      </c>
      <c r="C1837" s="50" t="s">
        <v>243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>
      <c r="A1838" s="50" t="s">
        <v>1293</v>
      </c>
      <c r="B1838" s="50" t="s">
        <v>85</v>
      </c>
      <c r="C1838" s="50" t="s">
        <v>243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>
      <c r="A1839" s="50" t="s">
        <v>2788</v>
      </c>
      <c r="B1839" s="50" t="s">
        <v>85</v>
      </c>
      <c r="C1839" s="50" t="s">
        <v>243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>
      <c r="A1840" s="50" t="s">
        <v>1294</v>
      </c>
      <c r="B1840" s="50" t="s">
        <v>85</v>
      </c>
      <c r="C1840" s="50" t="s">
        <v>243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>
      <c r="A1841" s="50" t="s">
        <v>1295</v>
      </c>
      <c r="B1841" s="50" t="s">
        <v>85</v>
      </c>
      <c r="C1841" s="50" t="s">
        <v>243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>
      <c r="A1842" s="50" t="s">
        <v>2789</v>
      </c>
      <c r="B1842" s="50" t="s">
        <v>85</v>
      </c>
      <c r="C1842" s="50" t="s">
        <v>243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>
      <c r="A1843" s="50" t="s">
        <v>2790</v>
      </c>
      <c r="B1843" s="50" t="s">
        <v>85</v>
      </c>
      <c r="C1843" s="50" t="s">
        <v>243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>
      <c r="A1844" s="50" t="s">
        <v>2791</v>
      </c>
      <c r="B1844" s="50" t="s">
        <v>85</v>
      </c>
      <c r="C1844" s="50" t="s">
        <v>243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>
      <c r="A1845" s="50" t="s">
        <v>2792</v>
      </c>
      <c r="B1845" s="50" t="s">
        <v>85</v>
      </c>
      <c r="C1845" s="50" t="s">
        <v>241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>
      <c r="A1846" s="50" t="s">
        <v>591</v>
      </c>
      <c r="B1846" s="50" t="s">
        <v>85</v>
      </c>
      <c r="C1846" s="50" t="s">
        <v>241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>
      <c r="A1847" s="50" t="s">
        <v>1296</v>
      </c>
      <c r="B1847" s="50" t="s">
        <v>85</v>
      </c>
      <c r="C1847" s="50" t="s">
        <v>241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>
      <c r="A1848" s="50" t="s">
        <v>1297</v>
      </c>
      <c r="B1848" s="50" t="s">
        <v>85</v>
      </c>
      <c r="C1848" s="50" t="s">
        <v>238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>
      <c r="A1849" s="50" t="s">
        <v>1298</v>
      </c>
      <c r="B1849" s="50" t="s">
        <v>85</v>
      </c>
      <c r="C1849" s="50" t="s">
        <v>241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>
      <c r="A1850" s="50" t="s">
        <v>1299</v>
      </c>
      <c r="B1850" s="50" t="s">
        <v>85</v>
      </c>
      <c r="C1850" s="50" t="s">
        <v>241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>
      <c r="A1851" s="50" t="s">
        <v>1300</v>
      </c>
      <c r="B1851" s="50" t="s">
        <v>88</v>
      </c>
      <c r="C1851" s="50" t="s">
        <v>241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>
      <c r="A1852" s="50" t="s">
        <v>1301</v>
      </c>
      <c r="B1852" s="50" t="s">
        <v>88</v>
      </c>
      <c r="C1852" s="50" t="s">
        <v>241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>
      <c r="A1853" s="50" t="s">
        <v>1302</v>
      </c>
      <c r="B1853" s="50" t="s">
        <v>88</v>
      </c>
      <c r="C1853" s="50" t="s">
        <v>241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>
      <c r="A1854" s="50" t="s">
        <v>2793</v>
      </c>
      <c r="B1854" s="50" t="s">
        <v>88</v>
      </c>
      <c r="C1854" s="50" t="s">
        <v>241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>
      <c r="A1855" s="50" t="s">
        <v>2794</v>
      </c>
      <c r="B1855" s="50" t="s">
        <v>88</v>
      </c>
      <c r="C1855" s="50" t="s">
        <v>243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>
      <c r="A1856" s="50" t="s">
        <v>2795</v>
      </c>
      <c r="B1856" s="50" t="s">
        <v>88</v>
      </c>
      <c r="C1856" s="50" t="s">
        <v>243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>
      <c r="A1857" s="50" t="s">
        <v>2796</v>
      </c>
      <c r="B1857" s="50" t="s">
        <v>88</v>
      </c>
      <c r="C1857" s="50" t="s">
        <v>243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>
      <c r="A1858" s="50" t="s">
        <v>319</v>
      </c>
      <c r="B1858" s="50" t="s">
        <v>88</v>
      </c>
      <c r="C1858" s="50" t="s">
        <v>243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>
      <c r="A1859" s="50" t="s">
        <v>1303</v>
      </c>
      <c r="B1859" s="50" t="s">
        <v>88</v>
      </c>
      <c r="C1859" s="50" t="s">
        <v>243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>
      <c r="A1860" s="50" t="s">
        <v>2797</v>
      </c>
      <c r="B1860" s="50" t="s">
        <v>88</v>
      </c>
      <c r="C1860" s="50" t="s">
        <v>243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>
      <c r="A1861" s="50" t="s">
        <v>2798</v>
      </c>
      <c r="B1861" s="50" t="s">
        <v>88</v>
      </c>
      <c r="C1861" s="50" t="s">
        <v>243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>
      <c r="A1862" s="50" t="s">
        <v>2799</v>
      </c>
      <c r="B1862" s="50" t="s">
        <v>88</v>
      </c>
      <c r="C1862" s="50" t="s">
        <v>243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>
      <c r="A1863" s="50" t="s">
        <v>2800</v>
      </c>
      <c r="B1863" s="50" t="s">
        <v>88</v>
      </c>
      <c r="C1863" s="50" t="s">
        <v>243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>
      <c r="A1864" s="50" t="s">
        <v>2801</v>
      </c>
      <c r="B1864" s="50" t="s">
        <v>88</v>
      </c>
      <c r="C1864" s="50" t="s">
        <v>243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>
      <c r="A1865" s="50" t="s">
        <v>1304</v>
      </c>
      <c r="B1865" s="50" t="s">
        <v>88</v>
      </c>
      <c r="C1865" s="50" t="s">
        <v>243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>
      <c r="A1866" s="50" t="s">
        <v>1305</v>
      </c>
      <c r="B1866" s="50" t="s">
        <v>88</v>
      </c>
      <c r="C1866" s="50" t="s">
        <v>241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>
      <c r="A1867" s="50" t="s">
        <v>2749</v>
      </c>
      <c r="B1867" s="50" t="s">
        <v>88</v>
      </c>
      <c r="C1867" s="50" t="s">
        <v>241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>
      <c r="A1868" s="50" t="s">
        <v>1306</v>
      </c>
      <c r="B1868" s="50" t="s">
        <v>88</v>
      </c>
      <c r="C1868" s="50" t="s">
        <v>241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>
      <c r="A1869" s="50" t="s">
        <v>1224</v>
      </c>
      <c r="B1869" s="50" t="s">
        <v>88</v>
      </c>
      <c r="C1869" s="50" t="s">
        <v>241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>
      <c r="A1870" s="50" t="s">
        <v>1227</v>
      </c>
      <c r="B1870" s="50" t="s">
        <v>88</v>
      </c>
      <c r="C1870" s="50" t="s">
        <v>241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>
      <c r="A1871" s="50" t="s">
        <v>1307</v>
      </c>
      <c r="B1871" s="50" t="s">
        <v>88</v>
      </c>
      <c r="C1871" s="50" t="s">
        <v>241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>
      <c r="A1872" s="50" t="s">
        <v>1229</v>
      </c>
      <c r="B1872" s="50" t="s">
        <v>88</v>
      </c>
      <c r="C1872" s="50" t="s">
        <v>238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>
      <c r="A1873" s="50" t="s">
        <v>1308</v>
      </c>
      <c r="B1873" s="50" t="s">
        <v>88</v>
      </c>
      <c r="C1873" s="50" t="s">
        <v>241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>
      <c r="A1874" s="50" t="s">
        <v>1309</v>
      </c>
      <c r="B1874" s="50" t="s">
        <v>88</v>
      </c>
      <c r="C1874" s="50" t="s">
        <v>241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>
      <c r="A1875" s="50" t="s">
        <v>1310</v>
      </c>
      <c r="B1875" s="50" t="s">
        <v>88</v>
      </c>
      <c r="C1875" s="50" t="s">
        <v>241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>
      <c r="A1876" s="50" t="s">
        <v>1311</v>
      </c>
      <c r="B1876" s="50" t="s">
        <v>88</v>
      </c>
      <c r="C1876" s="50" t="s">
        <v>241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>
      <c r="A1877" s="50" t="s">
        <v>1312</v>
      </c>
      <c r="B1877" s="50" t="s">
        <v>88</v>
      </c>
      <c r="C1877" s="50" t="s">
        <v>241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>
      <c r="A1878" s="50" t="s">
        <v>1083</v>
      </c>
      <c r="B1878" s="50" t="s">
        <v>88</v>
      </c>
      <c r="C1878" s="50" t="s">
        <v>238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>
      <c r="A1879" s="50" t="s">
        <v>1085</v>
      </c>
      <c r="B1879" s="50" t="s">
        <v>88</v>
      </c>
      <c r="C1879" s="50" t="s">
        <v>238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>
      <c r="A1880" s="50" t="s">
        <v>2802</v>
      </c>
      <c r="B1880" s="50" t="s">
        <v>88</v>
      </c>
      <c r="C1880" s="50" t="s">
        <v>241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>
      <c r="A1881" s="50" t="s">
        <v>1233</v>
      </c>
      <c r="B1881" s="50" t="s">
        <v>88</v>
      </c>
      <c r="C1881" s="50" t="s">
        <v>241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>
      <c r="A1882" s="50" t="s">
        <v>1313</v>
      </c>
      <c r="B1882" s="50" t="s">
        <v>88</v>
      </c>
      <c r="C1882" s="50" t="s">
        <v>241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>
      <c r="A1883" s="50" t="s">
        <v>1104</v>
      </c>
      <c r="B1883" s="50" t="s">
        <v>88</v>
      </c>
      <c r="C1883" s="50" t="s">
        <v>241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>
      <c r="A1884" s="50" t="s">
        <v>1314</v>
      </c>
      <c r="B1884" s="50" t="s">
        <v>88</v>
      </c>
      <c r="C1884" s="50" t="s">
        <v>241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>
      <c r="A1885" s="50" t="s">
        <v>377</v>
      </c>
      <c r="B1885" s="50" t="s">
        <v>88</v>
      </c>
      <c r="C1885" s="50" t="s">
        <v>310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>
      <c r="A1886" s="50" t="s">
        <v>1315</v>
      </c>
      <c r="B1886" s="50" t="s">
        <v>69</v>
      </c>
      <c r="C1886" s="50" t="s">
        <v>243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>
      <c r="A1887" s="50" t="s">
        <v>1316</v>
      </c>
      <c r="B1887" s="50" t="s">
        <v>69</v>
      </c>
      <c r="C1887" s="50" t="s">
        <v>342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>
      <c r="A1888" s="50" t="s">
        <v>1317</v>
      </c>
      <c r="B1888" s="50" t="s">
        <v>69</v>
      </c>
      <c r="C1888" s="50" t="s">
        <v>342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>
      <c r="A1889" s="50" t="s">
        <v>1318</v>
      </c>
      <c r="B1889" s="50" t="s">
        <v>69</v>
      </c>
      <c r="C1889" s="50" t="s">
        <v>342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>
      <c r="A1890" s="50" t="s">
        <v>1319</v>
      </c>
      <c r="B1890" s="50" t="s">
        <v>69</v>
      </c>
      <c r="C1890" s="50" t="s">
        <v>241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>
      <c r="A1891" s="50" t="s">
        <v>1320</v>
      </c>
      <c r="B1891" s="50" t="s">
        <v>69</v>
      </c>
      <c r="C1891" s="50" t="s">
        <v>342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>
      <c r="A1892" s="50" t="s">
        <v>1321</v>
      </c>
      <c r="B1892" s="50" t="s">
        <v>69</v>
      </c>
      <c r="C1892" s="50" t="s">
        <v>243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>
      <c r="A1893" s="50" t="s">
        <v>2803</v>
      </c>
      <c r="B1893" s="50" t="s">
        <v>69</v>
      </c>
      <c r="C1893" s="50" t="s">
        <v>243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>
      <c r="A1894" s="50" t="s">
        <v>2804</v>
      </c>
      <c r="B1894" s="50" t="s">
        <v>69</v>
      </c>
      <c r="C1894" s="50" t="s">
        <v>243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>
      <c r="A1895" s="50" t="s">
        <v>2805</v>
      </c>
      <c r="B1895" s="50" t="s">
        <v>69</v>
      </c>
      <c r="C1895" s="50" t="s">
        <v>243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>
      <c r="A1896" s="50" t="s">
        <v>2806</v>
      </c>
      <c r="B1896" s="50" t="s">
        <v>69</v>
      </c>
      <c r="C1896" s="50" t="s">
        <v>243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>
      <c r="A1897" s="50" t="s">
        <v>1322</v>
      </c>
      <c r="B1897" s="50" t="s">
        <v>69</v>
      </c>
      <c r="C1897" s="50" t="s">
        <v>243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>
      <c r="A1898" s="50" t="s">
        <v>2807</v>
      </c>
      <c r="B1898" s="50" t="s">
        <v>69</v>
      </c>
      <c r="C1898" s="50" t="s">
        <v>243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>
      <c r="A1899" s="50" t="s">
        <v>2808</v>
      </c>
      <c r="B1899" s="50" t="s">
        <v>69</v>
      </c>
      <c r="C1899" s="50" t="s">
        <v>243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>
      <c r="A1900" s="50" t="s">
        <v>2809</v>
      </c>
      <c r="B1900" s="50" t="s">
        <v>69</v>
      </c>
      <c r="C1900" s="50" t="s">
        <v>243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>
      <c r="A1901" s="50" t="s">
        <v>2810</v>
      </c>
      <c r="B1901" s="50" t="s">
        <v>69</v>
      </c>
      <c r="C1901" s="50" t="s">
        <v>243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>
      <c r="A1902" s="50" t="s">
        <v>1323</v>
      </c>
      <c r="B1902" s="50" t="s">
        <v>69</v>
      </c>
      <c r="C1902" s="50" t="s">
        <v>243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>
      <c r="A1903" s="50" t="s">
        <v>2811</v>
      </c>
      <c r="B1903" s="50" t="s">
        <v>69</v>
      </c>
      <c r="C1903" s="50" t="s">
        <v>243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>
      <c r="A1904" s="50" t="s">
        <v>1324</v>
      </c>
      <c r="B1904" s="50" t="s">
        <v>69</v>
      </c>
      <c r="C1904" s="50" t="s">
        <v>243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>
      <c r="A1905" s="50" t="s">
        <v>1325</v>
      </c>
      <c r="B1905" s="50" t="s">
        <v>69</v>
      </c>
      <c r="C1905" s="50" t="s">
        <v>243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>
      <c r="A1906" s="50" t="s">
        <v>2812</v>
      </c>
      <c r="B1906" s="50" t="s">
        <v>69</v>
      </c>
      <c r="C1906" s="50" t="s">
        <v>243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>
      <c r="A1907" s="50" t="s">
        <v>1326</v>
      </c>
      <c r="B1907" s="50" t="s">
        <v>69</v>
      </c>
      <c r="C1907" s="50" t="s">
        <v>243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>
      <c r="A1908" s="50" t="s">
        <v>2813</v>
      </c>
      <c r="B1908" s="50" t="s">
        <v>69</v>
      </c>
      <c r="C1908" s="50" t="s">
        <v>243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>
      <c r="A1909" s="50" t="s">
        <v>1327</v>
      </c>
      <c r="B1909" s="50" t="s">
        <v>69</v>
      </c>
      <c r="C1909" s="50" t="s">
        <v>243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>
      <c r="A1910" s="50" t="s">
        <v>2814</v>
      </c>
      <c r="B1910" s="50" t="s">
        <v>69</v>
      </c>
      <c r="C1910" s="50" t="s">
        <v>243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>
      <c r="A1911" s="50" t="s">
        <v>2815</v>
      </c>
      <c r="B1911" s="50" t="s">
        <v>69</v>
      </c>
      <c r="C1911" s="50" t="s">
        <v>243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>
      <c r="A1912" s="50" t="s">
        <v>1328</v>
      </c>
      <c r="B1912" s="50" t="s">
        <v>69</v>
      </c>
      <c r="C1912" s="50" t="s">
        <v>243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>
      <c r="A1913" s="50" t="s">
        <v>1329</v>
      </c>
      <c r="B1913" s="50" t="s">
        <v>69</v>
      </c>
      <c r="C1913" s="50" t="s">
        <v>243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>
      <c r="A1914" s="50" t="s">
        <v>2816</v>
      </c>
      <c r="B1914" s="50" t="s">
        <v>69</v>
      </c>
      <c r="C1914" s="50" t="s">
        <v>243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>
      <c r="A1915" s="50" t="s">
        <v>1330</v>
      </c>
      <c r="B1915" s="50" t="s">
        <v>69</v>
      </c>
      <c r="C1915" s="50" t="s">
        <v>243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>
      <c r="A1916" s="50" t="s">
        <v>2817</v>
      </c>
      <c r="B1916" s="50" t="s">
        <v>69</v>
      </c>
      <c r="C1916" s="50" t="s">
        <v>243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>
      <c r="A1917" s="50" t="s">
        <v>1331</v>
      </c>
      <c r="B1917" s="50" t="s">
        <v>69</v>
      </c>
      <c r="C1917" s="50" t="s">
        <v>243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>
      <c r="A1918" s="50" t="s">
        <v>2818</v>
      </c>
      <c r="B1918" s="50" t="s">
        <v>69</v>
      </c>
      <c r="C1918" s="50" t="s">
        <v>243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>
      <c r="A1919" s="50" t="s">
        <v>1332</v>
      </c>
      <c r="B1919" s="50" t="s">
        <v>69</v>
      </c>
      <c r="C1919" s="50" t="s">
        <v>243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>
      <c r="A1920" s="50" t="s">
        <v>1333</v>
      </c>
      <c r="B1920" s="50" t="s">
        <v>69</v>
      </c>
      <c r="C1920" s="50" t="s">
        <v>243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>
      <c r="A1921" s="50" t="s">
        <v>2819</v>
      </c>
      <c r="B1921" s="50" t="s">
        <v>69</v>
      </c>
      <c r="C1921" s="50" t="s">
        <v>243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>
      <c r="A1922" s="50" t="s">
        <v>1334</v>
      </c>
      <c r="B1922" s="50" t="s">
        <v>69</v>
      </c>
      <c r="C1922" s="50" t="s">
        <v>243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>
      <c r="A1923" s="50" t="s">
        <v>1335</v>
      </c>
      <c r="B1923" s="50" t="s">
        <v>69</v>
      </c>
      <c r="C1923" s="50" t="s">
        <v>243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>
      <c r="A1924" s="50" t="s">
        <v>2820</v>
      </c>
      <c r="B1924" s="50" t="s">
        <v>69</v>
      </c>
      <c r="C1924" s="50" t="s">
        <v>243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>
      <c r="A1925" s="50" t="s">
        <v>1336</v>
      </c>
      <c r="B1925" s="50" t="s">
        <v>69</v>
      </c>
      <c r="C1925" s="50" t="s">
        <v>243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>
      <c r="A1926" s="50" t="s">
        <v>2821</v>
      </c>
      <c r="B1926" s="50" t="s">
        <v>69</v>
      </c>
      <c r="C1926" s="50" t="s">
        <v>243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>
      <c r="A1927" s="50" t="s">
        <v>1337</v>
      </c>
      <c r="B1927" s="50" t="s">
        <v>69</v>
      </c>
      <c r="C1927" s="50" t="s">
        <v>243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>
      <c r="A1928" s="50" t="s">
        <v>2822</v>
      </c>
      <c r="B1928" s="50" t="s">
        <v>69</v>
      </c>
      <c r="C1928" s="50" t="s">
        <v>243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>
      <c r="A1929" s="50" t="s">
        <v>1338</v>
      </c>
      <c r="B1929" s="50" t="s">
        <v>69</v>
      </c>
      <c r="C1929" s="50" t="s">
        <v>243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>
      <c r="A1930" s="50" t="s">
        <v>2823</v>
      </c>
      <c r="B1930" s="50" t="s">
        <v>69</v>
      </c>
      <c r="C1930" s="50" t="s">
        <v>243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>
      <c r="A1931" s="50" t="s">
        <v>1339</v>
      </c>
      <c r="B1931" s="50" t="s">
        <v>69</v>
      </c>
      <c r="C1931" s="50" t="s">
        <v>243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>
      <c r="A1932" s="50" t="s">
        <v>2824</v>
      </c>
      <c r="B1932" s="50" t="s">
        <v>69</v>
      </c>
      <c r="C1932" s="50" t="s">
        <v>243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>
      <c r="A1933" s="50" t="s">
        <v>2825</v>
      </c>
      <c r="B1933" s="50" t="s">
        <v>69</v>
      </c>
      <c r="C1933" s="50" t="s">
        <v>243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>
      <c r="A1934" s="50" t="s">
        <v>1340</v>
      </c>
      <c r="B1934" s="50" t="s">
        <v>69</v>
      </c>
      <c r="C1934" s="50" t="s">
        <v>243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>
      <c r="A1935" s="50" t="s">
        <v>1341</v>
      </c>
      <c r="B1935" s="50" t="s">
        <v>69</v>
      </c>
      <c r="C1935" s="50" t="s">
        <v>243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>
      <c r="A1936" s="50" t="s">
        <v>2826</v>
      </c>
      <c r="B1936" s="50" t="s">
        <v>69</v>
      </c>
      <c r="C1936" s="50" t="s">
        <v>243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>
      <c r="A1937" s="50" t="s">
        <v>1342</v>
      </c>
      <c r="B1937" s="50" t="s">
        <v>69</v>
      </c>
      <c r="C1937" s="50" t="s">
        <v>243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>
      <c r="A1938" s="50" t="s">
        <v>1343</v>
      </c>
      <c r="B1938" s="50" t="s">
        <v>69</v>
      </c>
      <c r="C1938" s="50" t="s">
        <v>243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>
      <c r="A1939" s="50" t="s">
        <v>2827</v>
      </c>
      <c r="B1939" s="50" t="s">
        <v>69</v>
      </c>
      <c r="C1939" s="50" t="s">
        <v>243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>
      <c r="A1940" s="50" t="s">
        <v>1344</v>
      </c>
      <c r="B1940" s="50" t="s">
        <v>69</v>
      </c>
      <c r="C1940" s="50" t="s">
        <v>243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>
      <c r="A1941" s="50" t="s">
        <v>1345</v>
      </c>
      <c r="B1941" s="50" t="s">
        <v>69</v>
      </c>
      <c r="C1941" s="50" t="s">
        <v>243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>
      <c r="A1942" s="50" t="s">
        <v>2828</v>
      </c>
      <c r="B1942" s="50" t="s">
        <v>69</v>
      </c>
      <c r="C1942" s="50" t="s">
        <v>243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>
      <c r="A1943" s="50" t="s">
        <v>1346</v>
      </c>
      <c r="B1943" s="50" t="s">
        <v>69</v>
      </c>
      <c r="C1943" s="50" t="s">
        <v>243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>
      <c r="A1944" s="50" t="s">
        <v>2829</v>
      </c>
      <c r="B1944" s="50" t="s">
        <v>69</v>
      </c>
      <c r="C1944" s="50" t="s">
        <v>243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>
      <c r="A1945" s="50" t="s">
        <v>2830</v>
      </c>
      <c r="B1945" s="50" t="s">
        <v>69</v>
      </c>
      <c r="C1945" s="50" t="s">
        <v>243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>
      <c r="A1946" s="50" t="s">
        <v>2831</v>
      </c>
      <c r="B1946" s="50" t="s">
        <v>69</v>
      </c>
      <c r="C1946" s="50" t="s">
        <v>243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>
      <c r="A1947" s="50" t="s">
        <v>1347</v>
      </c>
      <c r="B1947" s="50" t="s">
        <v>69</v>
      </c>
      <c r="C1947" s="50" t="s">
        <v>243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>
      <c r="A1948" s="50" t="s">
        <v>2832</v>
      </c>
      <c r="B1948" s="50" t="s">
        <v>69</v>
      </c>
      <c r="C1948" s="50" t="s">
        <v>243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>
      <c r="A1949" s="50" t="s">
        <v>1348</v>
      </c>
      <c r="B1949" s="50" t="s">
        <v>69</v>
      </c>
      <c r="C1949" s="50" t="s">
        <v>243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>
      <c r="A1950" s="50" t="s">
        <v>1349</v>
      </c>
      <c r="B1950" s="50" t="s">
        <v>69</v>
      </c>
      <c r="C1950" s="50" t="s">
        <v>243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>
      <c r="A1951" s="50" t="s">
        <v>2833</v>
      </c>
      <c r="B1951" s="50" t="s">
        <v>69</v>
      </c>
      <c r="C1951" s="50" t="s">
        <v>243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>
      <c r="A1952" s="50" t="s">
        <v>1350</v>
      </c>
      <c r="B1952" s="50" t="s">
        <v>69</v>
      </c>
      <c r="C1952" s="50" t="s">
        <v>243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>
      <c r="A1953" s="50" t="s">
        <v>2834</v>
      </c>
      <c r="B1953" s="50" t="s">
        <v>69</v>
      </c>
      <c r="C1953" s="50" t="s">
        <v>243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>
      <c r="A1954" s="50" t="s">
        <v>1351</v>
      </c>
      <c r="B1954" s="50" t="s">
        <v>69</v>
      </c>
      <c r="C1954" s="50" t="s">
        <v>243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>
      <c r="A1955" s="50" t="s">
        <v>2835</v>
      </c>
      <c r="B1955" s="50" t="s">
        <v>69</v>
      </c>
      <c r="C1955" s="50" t="s">
        <v>243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>
      <c r="A1956" s="50" t="s">
        <v>2836</v>
      </c>
      <c r="B1956" s="50" t="s">
        <v>69</v>
      </c>
      <c r="C1956" s="50" t="s">
        <v>243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>
      <c r="A1957" s="50" t="s">
        <v>2837</v>
      </c>
      <c r="B1957" s="50" t="s">
        <v>69</v>
      </c>
      <c r="C1957" s="50" t="s">
        <v>243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>
      <c r="A1958" s="50" t="s">
        <v>1352</v>
      </c>
      <c r="B1958" s="50" t="s">
        <v>69</v>
      </c>
      <c r="C1958" s="50" t="s">
        <v>243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>
      <c r="A1959" s="50" t="s">
        <v>2838</v>
      </c>
      <c r="B1959" s="50" t="s">
        <v>69</v>
      </c>
      <c r="C1959" s="50" t="s">
        <v>243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>
      <c r="A1960" s="50" t="s">
        <v>1353</v>
      </c>
      <c r="B1960" s="50" t="s">
        <v>69</v>
      </c>
      <c r="C1960" s="50" t="s">
        <v>243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>
      <c r="A1961" s="50" t="s">
        <v>1354</v>
      </c>
      <c r="B1961" s="50" t="s">
        <v>69</v>
      </c>
      <c r="C1961" s="50" t="s">
        <v>243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>
      <c r="A1962" s="50" t="s">
        <v>2839</v>
      </c>
      <c r="B1962" s="50" t="s">
        <v>69</v>
      </c>
      <c r="C1962" s="50" t="s">
        <v>243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>
      <c r="A1963" s="50" t="s">
        <v>1355</v>
      </c>
      <c r="B1963" s="50" t="s">
        <v>69</v>
      </c>
      <c r="C1963" s="50" t="s">
        <v>243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>
      <c r="A1964" s="50" t="s">
        <v>1356</v>
      </c>
      <c r="B1964" s="50" t="s">
        <v>69</v>
      </c>
      <c r="C1964" s="50" t="s">
        <v>243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>
      <c r="A1965" s="50" t="s">
        <v>1357</v>
      </c>
      <c r="B1965" s="50" t="s">
        <v>69</v>
      </c>
      <c r="C1965" s="50" t="s">
        <v>243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>
      <c r="A1966" s="50" t="s">
        <v>1358</v>
      </c>
      <c r="B1966" s="50" t="s">
        <v>69</v>
      </c>
      <c r="C1966" s="50" t="s">
        <v>243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>
      <c r="A1967" s="50" t="s">
        <v>1359</v>
      </c>
      <c r="B1967" s="50" t="s">
        <v>69</v>
      </c>
      <c r="C1967" s="50" t="s">
        <v>243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>
      <c r="A1968" s="50" t="s">
        <v>2840</v>
      </c>
      <c r="B1968" s="50" t="s">
        <v>69</v>
      </c>
      <c r="C1968" s="50" t="s">
        <v>243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>
      <c r="A1969" s="50" t="s">
        <v>2841</v>
      </c>
      <c r="B1969" s="50" t="s">
        <v>69</v>
      </c>
      <c r="C1969" s="50" t="s">
        <v>243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>
      <c r="A1970" s="50" t="s">
        <v>2842</v>
      </c>
      <c r="B1970" s="50" t="s">
        <v>69</v>
      </c>
      <c r="C1970" s="50" t="s">
        <v>243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>
      <c r="A1971" s="50" t="s">
        <v>2843</v>
      </c>
      <c r="B1971" s="50" t="s">
        <v>69</v>
      </c>
      <c r="C1971" s="50" t="s">
        <v>243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>
      <c r="A1972" s="50" t="s">
        <v>1360</v>
      </c>
      <c r="B1972" s="50" t="s">
        <v>69</v>
      </c>
      <c r="C1972" s="50" t="s">
        <v>342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>
      <c r="A1973" s="50" t="s">
        <v>1361</v>
      </c>
      <c r="B1973" s="50" t="s">
        <v>69</v>
      </c>
      <c r="C1973" s="50" t="s">
        <v>243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>
      <c r="A1974" s="50" t="s">
        <v>1362</v>
      </c>
      <c r="B1974" s="50" t="s">
        <v>69</v>
      </c>
      <c r="C1974" s="50" t="s">
        <v>342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>
      <c r="A1975" s="50" t="s">
        <v>1363</v>
      </c>
      <c r="B1975" s="50" t="s">
        <v>69</v>
      </c>
      <c r="C1975" s="50" t="s">
        <v>342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>
      <c r="A1976" s="50" t="s">
        <v>1364</v>
      </c>
      <c r="B1976" s="50" t="s">
        <v>69</v>
      </c>
      <c r="C1976" s="50" t="s">
        <v>342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>
      <c r="A1977" s="50" t="s">
        <v>1365</v>
      </c>
      <c r="B1977" s="50" t="s">
        <v>69</v>
      </c>
      <c r="C1977" s="50" t="s">
        <v>342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>
      <c r="A1978" s="50" t="s">
        <v>439</v>
      </c>
      <c r="B1978" s="50" t="s">
        <v>69</v>
      </c>
      <c r="C1978" s="50" t="s">
        <v>241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>
      <c r="A1979" s="50" t="s">
        <v>440</v>
      </c>
      <c r="B1979" s="50" t="s">
        <v>69</v>
      </c>
      <c r="C1979" s="50" t="s">
        <v>241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>
      <c r="A1980" s="50" t="s">
        <v>1366</v>
      </c>
      <c r="B1980" s="50" t="s">
        <v>69</v>
      </c>
      <c r="C1980" s="50" t="s">
        <v>342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>
      <c r="A1981" s="50" t="s">
        <v>1367</v>
      </c>
      <c r="B1981" s="50" t="s">
        <v>69</v>
      </c>
      <c r="C1981" s="50" t="s">
        <v>342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>
      <c r="A1982" s="50" t="s">
        <v>1368</v>
      </c>
      <c r="B1982" s="50" t="s">
        <v>69</v>
      </c>
      <c r="C1982" s="50" t="s">
        <v>241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>
      <c r="A1983" s="50" t="s">
        <v>1369</v>
      </c>
      <c r="B1983" s="50" t="s">
        <v>69</v>
      </c>
      <c r="C1983" s="50" t="s">
        <v>243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>
      <c r="A1984" s="50" t="s">
        <v>1370</v>
      </c>
      <c r="B1984" s="50" t="s">
        <v>69</v>
      </c>
      <c r="C1984" s="50" t="s">
        <v>342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>
      <c r="A1985" s="50" t="s">
        <v>1371</v>
      </c>
      <c r="B1985" s="50" t="s">
        <v>69</v>
      </c>
      <c r="C1985" s="50" t="s">
        <v>342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>
      <c r="A1986" s="50" t="s">
        <v>1372</v>
      </c>
      <c r="B1986" s="50" t="s">
        <v>69</v>
      </c>
      <c r="C1986" s="50" t="s">
        <v>342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>
      <c r="A1987" s="50" t="s">
        <v>1373</v>
      </c>
      <c r="B1987" s="50" t="s">
        <v>69</v>
      </c>
      <c r="C1987" s="50" t="s">
        <v>241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>
      <c r="A1988" s="50" t="s">
        <v>1374</v>
      </c>
      <c r="B1988" s="50" t="s">
        <v>69</v>
      </c>
      <c r="C1988" s="50" t="s">
        <v>342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>
      <c r="A1989" s="50" t="s">
        <v>2844</v>
      </c>
      <c r="B1989" s="50" t="s">
        <v>69</v>
      </c>
      <c r="C1989" s="50" t="s">
        <v>241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>
      <c r="A1990" s="50" t="s">
        <v>1375</v>
      </c>
      <c r="B1990" s="50" t="s">
        <v>69</v>
      </c>
      <c r="C1990" s="50" t="s">
        <v>241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>
      <c r="A1991" s="50" t="s">
        <v>1376</v>
      </c>
      <c r="B1991" s="50" t="s">
        <v>69</v>
      </c>
      <c r="C1991" s="50" t="s">
        <v>342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>
      <c r="A1992" s="50" t="s">
        <v>1377</v>
      </c>
      <c r="B1992" s="50" t="s">
        <v>69</v>
      </c>
      <c r="C1992" s="50" t="s">
        <v>342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>
      <c r="A1993" s="50" t="s">
        <v>1378</v>
      </c>
      <c r="B1993" s="50" t="s">
        <v>69</v>
      </c>
      <c r="C1993" s="50" t="s">
        <v>342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>
      <c r="A1994" s="50" t="s">
        <v>1379</v>
      </c>
      <c r="B1994" s="50" t="s">
        <v>69</v>
      </c>
      <c r="C1994" s="50" t="s">
        <v>342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>
      <c r="A1995" s="50" t="s">
        <v>1380</v>
      </c>
      <c r="B1995" s="50" t="s">
        <v>69</v>
      </c>
      <c r="C1995" s="50" t="s">
        <v>342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>
      <c r="A1996" s="50" t="s">
        <v>1381</v>
      </c>
      <c r="B1996" s="50" t="s">
        <v>69</v>
      </c>
      <c r="C1996" s="50" t="s">
        <v>241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>
      <c r="A1997" s="50" t="s">
        <v>1382</v>
      </c>
      <c r="B1997" s="50" t="s">
        <v>69</v>
      </c>
      <c r="C1997" s="50" t="s">
        <v>342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>
      <c r="A1998" s="50" t="s">
        <v>1383</v>
      </c>
      <c r="B1998" s="50" t="s">
        <v>69</v>
      </c>
      <c r="C1998" s="50" t="s">
        <v>342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>
      <c r="A1999" s="50" t="s">
        <v>1384</v>
      </c>
      <c r="B1999" s="50" t="s">
        <v>69</v>
      </c>
      <c r="C1999" s="50" t="s">
        <v>342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>
      <c r="A2000" s="50" t="s">
        <v>1385</v>
      </c>
      <c r="B2000" s="50" t="s">
        <v>69</v>
      </c>
      <c r="C2000" s="50" t="s">
        <v>342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>
      <c r="A2001" s="50" t="s">
        <v>1386</v>
      </c>
      <c r="B2001" s="50" t="s">
        <v>69</v>
      </c>
      <c r="C2001" s="50" t="s">
        <v>342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>
      <c r="A2002" s="50" t="s">
        <v>1387</v>
      </c>
      <c r="B2002" s="50" t="s">
        <v>69</v>
      </c>
      <c r="C2002" s="50" t="s">
        <v>342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>
      <c r="A2003" s="50" t="s">
        <v>1388</v>
      </c>
      <c r="B2003" s="50" t="s">
        <v>69</v>
      </c>
      <c r="C2003" s="50" t="s">
        <v>342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>
      <c r="A2004" s="50" t="s">
        <v>1389</v>
      </c>
      <c r="B2004" s="50" t="s">
        <v>69</v>
      </c>
      <c r="C2004" s="50" t="s">
        <v>342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>
      <c r="A2005" s="50" t="s">
        <v>2845</v>
      </c>
      <c r="B2005" s="50" t="s">
        <v>69</v>
      </c>
      <c r="C2005" s="50" t="s">
        <v>243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>
      <c r="A2006" s="50" t="s">
        <v>2846</v>
      </c>
      <c r="B2006" s="50" t="s">
        <v>69</v>
      </c>
      <c r="C2006" s="50" t="s">
        <v>243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>
      <c r="A2007" s="50" t="s">
        <v>2847</v>
      </c>
      <c r="B2007" s="50" t="s">
        <v>69</v>
      </c>
      <c r="C2007" s="50" t="s">
        <v>243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>
      <c r="A2008" s="50" t="s">
        <v>2848</v>
      </c>
      <c r="B2008" s="50" t="s">
        <v>69</v>
      </c>
      <c r="C2008" s="50" t="s">
        <v>243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>
      <c r="A2009" s="50" t="s">
        <v>2849</v>
      </c>
      <c r="B2009" s="50" t="s">
        <v>69</v>
      </c>
      <c r="C2009" s="50" t="s">
        <v>243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>
      <c r="A2010" s="50" t="s">
        <v>2850</v>
      </c>
      <c r="B2010" s="50" t="s">
        <v>69</v>
      </c>
      <c r="C2010" s="50" t="s">
        <v>243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>
      <c r="A2011" s="50" t="s">
        <v>2851</v>
      </c>
      <c r="B2011" s="50" t="s">
        <v>69</v>
      </c>
      <c r="C2011" s="50" t="s">
        <v>243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>
      <c r="A2012" s="50" t="s">
        <v>2852</v>
      </c>
      <c r="B2012" s="50" t="s">
        <v>69</v>
      </c>
      <c r="C2012" s="50" t="s">
        <v>243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>
      <c r="A2013" s="50" t="s">
        <v>2853</v>
      </c>
      <c r="B2013" s="50" t="s">
        <v>69</v>
      </c>
      <c r="C2013" s="50" t="s">
        <v>243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>
      <c r="A2014" s="50" t="s">
        <v>2854</v>
      </c>
      <c r="B2014" s="50" t="s">
        <v>69</v>
      </c>
      <c r="C2014" s="50" t="s">
        <v>243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>
      <c r="A2015" s="50" t="s">
        <v>2855</v>
      </c>
      <c r="B2015" s="50" t="s">
        <v>69</v>
      </c>
      <c r="C2015" s="50" t="s">
        <v>243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>
      <c r="A2016" s="50" t="s">
        <v>2856</v>
      </c>
      <c r="B2016" s="50" t="s">
        <v>69</v>
      </c>
      <c r="C2016" s="50" t="s">
        <v>243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>
      <c r="A2017" s="50" t="s">
        <v>2857</v>
      </c>
      <c r="B2017" s="50" t="s">
        <v>69</v>
      </c>
      <c r="C2017" s="50" t="s">
        <v>243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>
      <c r="A2018" s="50" t="s">
        <v>2858</v>
      </c>
      <c r="B2018" s="50" t="s">
        <v>69</v>
      </c>
      <c r="C2018" s="50" t="s">
        <v>243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>
      <c r="A2019" s="50" t="s">
        <v>2859</v>
      </c>
      <c r="B2019" s="50" t="s">
        <v>69</v>
      </c>
      <c r="C2019" s="50" t="s">
        <v>243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>
      <c r="A2020" s="50" t="s">
        <v>2860</v>
      </c>
      <c r="B2020" s="50" t="s">
        <v>69</v>
      </c>
      <c r="C2020" s="50" t="s">
        <v>243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>
      <c r="A2021" s="50" t="s">
        <v>2861</v>
      </c>
      <c r="B2021" s="50" t="s">
        <v>69</v>
      </c>
      <c r="C2021" s="50" t="s">
        <v>243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>
      <c r="A2022" s="50" t="s">
        <v>2862</v>
      </c>
      <c r="B2022" s="50" t="s">
        <v>69</v>
      </c>
      <c r="C2022" s="50" t="s">
        <v>243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>
      <c r="A2023" s="50" t="s">
        <v>2863</v>
      </c>
      <c r="B2023" s="50" t="s">
        <v>69</v>
      </c>
      <c r="C2023" s="50" t="s">
        <v>243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>
      <c r="A2024" s="50" t="s">
        <v>2864</v>
      </c>
      <c r="B2024" s="50" t="s">
        <v>69</v>
      </c>
      <c r="C2024" s="50" t="s">
        <v>243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>
      <c r="A2025" s="50" t="s">
        <v>2865</v>
      </c>
      <c r="B2025" s="50" t="s">
        <v>69</v>
      </c>
      <c r="C2025" s="50" t="s">
        <v>243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>
      <c r="A2026" s="50" t="s">
        <v>2866</v>
      </c>
      <c r="B2026" s="50" t="s">
        <v>69</v>
      </c>
      <c r="C2026" s="50" t="s">
        <v>243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>
      <c r="A2027" s="50" t="s">
        <v>2867</v>
      </c>
      <c r="B2027" s="50" t="s">
        <v>69</v>
      </c>
      <c r="C2027" s="50" t="s">
        <v>243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>
      <c r="A2028" s="50" t="s">
        <v>2868</v>
      </c>
      <c r="B2028" s="50" t="s">
        <v>69</v>
      </c>
      <c r="C2028" s="50" t="s">
        <v>243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>
      <c r="A2029" s="50" t="s">
        <v>2869</v>
      </c>
      <c r="B2029" s="50" t="s">
        <v>69</v>
      </c>
      <c r="C2029" s="50" t="s">
        <v>243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>
      <c r="A2030" s="50" t="s">
        <v>2870</v>
      </c>
      <c r="B2030" s="50" t="s">
        <v>69</v>
      </c>
      <c r="C2030" s="50" t="s">
        <v>243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>
      <c r="A2031" s="50" t="s">
        <v>2871</v>
      </c>
      <c r="B2031" s="50" t="s">
        <v>69</v>
      </c>
      <c r="C2031" s="50" t="s">
        <v>243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>
      <c r="A2032" s="50" t="s">
        <v>2872</v>
      </c>
      <c r="B2032" s="50" t="s">
        <v>69</v>
      </c>
      <c r="C2032" s="50" t="s">
        <v>243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>
      <c r="A2033" s="50" t="s">
        <v>2873</v>
      </c>
      <c r="B2033" s="50" t="s">
        <v>69</v>
      </c>
      <c r="C2033" s="50" t="s">
        <v>243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>
      <c r="A2034" s="50" t="s">
        <v>377</v>
      </c>
      <c r="B2034" s="50" t="s">
        <v>69</v>
      </c>
      <c r="C2034" s="50" t="s">
        <v>310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>
      <c r="A2035" s="50" t="s">
        <v>1390</v>
      </c>
      <c r="B2035" s="50" t="s">
        <v>69</v>
      </c>
      <c r="C2035" s="50" t="s">
        <v>342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>
      <c r="A2036" s="50" t="s">
        <v>1391</v>
      </c>
      <c r="B2036" s="50" t="s">
        <v>69</v>
      </c>
      <c r="C2036" s="50" t="s">
        <v>241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>
      <c r="A2037" s="50" t="s">
        <v>462</v>
      </c>
      <c r="B2037" s="50" t="s">
        <v>69</v>
      </c>
      <c r="C2037" s="50" t="s">
        <v>241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>
      <c r="A2038" s="50" t="s">
        <v>2207</v>
      </c>
      <c r="B2038" s="50" t="s">
        <v>74</v>
      </c>
      <c r="C2038" s="50" t="s">
        <v>349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>
      <c r="A2039" s="50" t="s">
        <v>2874</v>
      </c>
      <c r="B2039" s="50" t="s">
        <v>74</v>
      </c>
      <c r="C2039" s="50" t="s">
        <v>238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>
      <c r="A2040" s="50" t="s">
        <v>1392</v>
      </c>
      <c r="B2040" s="50" t="s">
        <v>74</v>
      </c>
      <c r="C2040" s="50" t="s">
        <v>241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>
      <c r="A2041" s="50" t="s">
        <v>2875</v>
      </c>
      <c r="B2041" s="50" t="s">
        <v>74</v>
      </c>
      <c r="C2041" s="50" t="s">
        <v>243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>
      <c r="A2042" s="50" t="s">
        <v>2876</v>
      </c>
      <c r="B2042" s="50" t="s">
        <v>74</v>
      </c>
      <c r="C2042" s="50" t="s">
        <v>243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>
      <c r="A2043" s="50" t="s">
        <v>1393</v>
      </c>
      <c r="B2043" s="50" t="s">
        <v>74</v>
      </c>
      <c r="C2043" s="50" t="s">
        <v>238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>
      <c r="A2044" s="50" t="s">
        <v>363</v>
      </c>
      <c r="B2044" s="50" t="s">
        <v>74</v>
      </c>
      <c r="C2044" s="50" t="s">
        <v>349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>
      <c r="A2045" s="50" t="s">
        <v>370</v>
      </c>
      <c r="B2045" s="50" t="s">
        <v>74</v>
      </c>
      <c r="C2045" s="50" t="s">
        <v>349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>
      <c r="A2046" s="50" t="s">
        <v>371</v>
      </c>
      <c r="B2046" s="50" t="s">
        <v>74</v>
      </c>
      <c r="C2046" s="50" t="s">
        <v>349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>
      <c r="A2047" s="50" t="s">
        <v>2877</v>
      </c>
      <c r="B2047" s="50" t="s">
        <v>74</v>
      </c>
      <c r="C2047" s="50" t="s">
        <v>243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>
      <c r="A2048" s="50" t="s">
        <v>2878</v>
      </c>
      <c r="B2048" s="50" t="s">
        <v>74</v>
      </c>
      <c r="C2048" s="50" t="s">
        <v>243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>
      <c r="A2049" s="50" t="s">
        <v>2879</v>
      </c>
      <c r="B2049" s="50" t="s">
        <v>74</v>
      </c>
      <c r="C2049" s="50" t="s">
        <v>243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>
      <c r="A2050" s="50" t="s">
        <v>1394</v>
      </c>
      <c r="B2050" s="50" t="s">
        <v>74</v>
      </c>
      <c r="C2050" s="50" t="s">
        <v>238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>
      <c r="A2051" s="50" t="s">
        <v>379</v>
      </c>
      <c r="B2051" s="50" t="s">
        <v>77</v>
      </c>
      <c r="C2051" s="50" t="s">
        <v>349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>
      <c r="A2052" s="50" t="s">
        <v>1395</v>
      </c>
      <c r="B2052" s="50" t="s">
        <v>77</v>
      </c>
      <c r="C2052" s="50" t="s">
        <v>238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>
      <c r="A2053" s="50" t="s">
        <v>1396</v>
      </c>
      <c r="B2053" s="50" t="s">
        <v>77</v>
      </c>
      <c r="C2053" s="50" t="s">
        <v>243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>
      <c r="A2054" s="50" t="s">
        <v>2880</v>
      </c>
      <c r="B2054" s="50" t="s">
        <v>77</v>
      </c>
      <c r="C2054" s="50" t="s">
        <v>243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>
      <c r="A2055" s="50" t="s">
        <v>1397</v>
      </c>
      <c r="B2055" s="50" t="s">
        <v>77</v>
      </c>
      <c r="C2055" s="50" t="s">
        <v>243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>
      <c r="A2056" s="50" t="s">
        <v>2881</v>
      </c>
      <c r="B2056" s="50" t="s">
        <v>77</v>
      </c>
      <c r="C2056" s="50" t="s">
        <v>243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>
      <c r="A2057" s="50" t="s">
        <v>2882</v>
      </c>
      <c r="B2057" s="50" t="s">
        <v>77</v>
      </c>
      <c r="C2057" s="50" t="s">
        <v>243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>
      <c r="A2058" s="50" t="s">
        <v>2883</v>
      </c>
      <c r="B2058" s="50" t="s">
        <v>77</v>
      </c>
      <c r="C2058" s="50" t="s">
        <v>243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>
      <c r="A2059" s="50" t="s">
        <v>1398</v>
      </c>
      <c r="B2059" s="50" t="s">
        <v>77</v>
      </c>
      <c r="C2059" s="50" t="s">
        <v>243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>
      <c r="A2060" s="50" t="s">
        <v>348</v>
      </c>
      <c r="B2060" s="50" t="s">
        <v>77</v>
      </c>
      <c r="C2060" s="50" t="s">
        <v>349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>
      <c r="A2061" s="50" t="s">
        <v>357</v>
      </c>
      <c r="B2061" s="50" t="s">
        <v>77</v>
      </c>
      <c r="C2061" s="50" t="s">
        <v>349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>
      <c r="A2062" s="50" t="s">
        <v>2207</v>
      </c>
      <c r="B2062" s="50" t="s">
        <v>77</v>
      </c>
      <c r="C2062" s="50" t="s">
        <v>349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>
      <c r="A2063" s="50" t="s">
        <v>1399</v>
      </c>
      <c r="B2063" s="50" t="s">
        <v>77</v>
      </c>
      <c r="C2063" s="50" t="s">
        <v>238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>
      <c r="A2064" s="50" t="s">
        <v>358</v>
      </c>
      <c r="B2064" s="50" t="s">
        <v>77</v>
      </c>
      <c r="C2064" s="50" t="s">
        <v>349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>
      <c r="A2065" s="50" t="s">
        <v>1400</v>
      </c>
      <c r="B2065" s="50" t="s">
        <v>77</v>
      </c>
      <c r="C2065" s="50" t="s">
        <v>238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>
      <c r="A2066" s="50" t="s">
        <v>1401</v>
      </c>
      <c r="B2066" s="50" t="s">
        <v>77</v>
      </c>
      <c r="C2066" s="50" t="s">
        <v>238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>
      <c r="A2067" s="50" t="s">
        <v>363</v>
      </c>
      <c r="B2067" s="50" t="s">
        <v>77</v>
      </c>
      <c r="C2067" s="50" t="s">
        <v>349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>
      <c r="A2068" s="50" t="s">
        <v>364</v>
      </c>
      <c r="B2068" s="50" t="s">
        <v>77</v>
      </c>
      <c r="C2068" s="50" t="s">
        <v>349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>
      <c r="A2069" s="50" t="s">
        <v>366</v>
      </c>
      <c r="B2069" s="50" t="s">
        <v>77</v>
      </c>
      <c r="C2069" s="50" t="s">
        <v>349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>
      <c r="A2070" s="50" t="s">
        <v>367</v>
      </c>
      <c r="B2070" s="50" t="s">
        <v>77</v>
      </c>
      <c r="C2070" s="50" t="s">
        <v>349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>
      <c r="A2071" s="50" t="s">
        <v>368</v>
      </c>
      <c r="B2071" s="50" t="s">
        <v>77</v>
      </c>
      <c r="C2071" s="50" t="s">
        <v>349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>
      <c r="A2072" s="50" t="s">
        <v>369</v>
      </c>
      <c r="B2072" s="50" t="s">
        <v>77</v>
      </c>
      <c r="C2072" s="50" t="s">
        <v>349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>
      <c r="A2073" s="50" t="s">
        <v>370</v>
      </c>
      <c r="B2073" s="50" t="s">
        <v>77</v>
      </c>
      <c r="C2073" s="50" t="s">
        <v>349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>
      <c r="A2074" s="50" t="s">
        <v>1402</v>
      </c>
      <c r="B2074" s="50" t="s">
        <v>77</v>
      </c>
      <c r="C2074" s="50" t="s">
        <v>241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>
      <c r="A2075" s="50" t="s">
        <v>371</v>
      </c>
      <c r="B2075" s="50" t="s">
        <v>77</v>
      </c>
      <c r="C2075" s="50" t="s">
        <v>349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>
      <c r="A2076" s="50" t="s">
        <v>376</v>
      </c>
      <c r="B2076" s="50" t="s">
        <v>77</v>
      </c>
      <c r="C2076" s="50" t="s">
        <v>349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>
      <c r="A2077" s="50" t="s">
        <v>1403</v>
      </c>
      <c r="B2077" s="50" t="s">
        <v>80</v>
      </c>
      <c r="C2077" s="50" t="s">
        <v>241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>
      <c r="A2078" s="50" t="s">
        <v>1404</v>
      </c>
      <c r="B2078" s="50" t="s">
        <v>80</v>
      </c>
      <c r="C2078" s="50" t="s">
        <v>241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>
      <c r="A2079" s="50" t="s">
        <v>2884</v>
      </c>
      <c r="B2079" s="50" t="s">
        <v>80</v>
      </c>
      <c r="C2079" s="50" t="s">
        <v>243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>
      <c r="A2080" s="50" t="s">
        <v>1405</v>
      </c>
      <c r="B2080" s="50" t="s">
        <v>80</v>
      </c>
      <c r="C2080" s="50" t="s">
        <v>243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>
      <c r="A2081" s="50" t="s">
        <v>1406</v>
      </c>
      <c r="B2081" s="50" t="s">
        <v>80</v>
      </c>
      <c r="C2081" s="50" t="s">
        <v>243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>
      <c r="A2082" s="50" t="s">
        <v>2885</v>
      </c>
      <c r="B2082" s="50" t="s">
        <v>80</v>
      </c>
      <c r="C2082" s="50" t="s">
        <v>243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>
      <c r="A2083" s="50" t="s">
        <v>347</v>
      </c>
      <c r="B2083" s="50" t="s">
        <v>80</v>
      </c>
      <c r="C2083" s="50" t="s">
        <v>241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>
      <c r="A2084" s="50" t="s">
        <v>1407</v>
      </c>
      <c r="B2084" s="50" t="s">
        <v>80</v>
      </c>
      <c r="C2084" s="50" t="s">
        <v>241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>
      <c r="A2085" s="50" t="s">
        <v>2204</v>
      </c>
      <c r="B2085" s="50" t="s">
        <v>80</v>
      </c>
      <c r="C2085" s="50" t="s">
        <v>241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>
      <c r="A2086" s="50" t="s">
        <v>1408</v>
      </c>
      <c r="B2086" s="50" t="s">
        <v>80</v>
      </c>
      <c r="C2086" s="50" t="s">
        <v>238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>
      <c r="A2087" s="50" t="s">
        <v>1409</v>
      </c>
      <c r="B2087" s="50" t="s">
        <v>80</v>
      </c>
      <c r="C2087" s="50" t="s">
        <v>241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>
      <c r="A2088" s="50" t="s">
        <v>1410</v>
      </c>
      <c r="B2088" s="50" t="s">
        <v>80</v>
      </c>
      <c r="C2088" s="50" t="s">
        <v>241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>
      <c r="A2089" s="50" t="s">
        <v>1411</v>
      </c>
      <c r="B2089" s="50" t="s">
        <v>80</v>
      </c>
      <c r="C2089" s="50" t="s">
        <v>241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>
      <c r="A2090" s="50" t="s">
        <v>1412</v>
      </c>
      <c r="B2090" s="50" t="s">
        <v>80</v>
      </c>
      <c r="C2090" s="50" t="s">
        <v>241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>
      <c r="A2091" s="50" t="s">
        <v>1413</v>
      </c>
      <c r="B2091" s="50" t="s">
        <v>80</v>
      </c>
      <c r="C2091" s="50" t="s">
        <v>243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>
      <c r="A2092" s="50" t="s">
        <v>1414</v>
      </c>
      <c r="B2092" s="50" t="s">
        <v>80</v>
      </c>
      <c r="C2092" s="50" t="s">
        <v>241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>
      <c r="A2093" s="50" t="s">
        <v>359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>
      <c r="A2094" s="50" t="s">
        <v>360</v>
      </c>
      <c r="B2094" s="50" t="s">
        <v>80</v>
      </c>
      <c r="C2094" s="50" t="s">
        <v>241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>
      <c r="A2095" s="50" t="s">
        <v>2886</v>
      </c>
      <c r="B2095" s="50" t="s">
        <v>80</v>
      </c>
      <c r="C2095" s="50" t="s">
        <v>241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>
      <c r="A2096" s="50" t="s">
        <v>1415</v>
      </c>
      <c r="B2096" s="50" t="s">
        <v>80</v>
      </c>
      <c r="C2096" s="50" t="s">
        <v>241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>
      <c r="A2097" s="50" t="s">
        <v>1416</v>
      </c>
      <c r="B2097" s="50" t="s">
        <v>80</v>
      </c>
      <c r="C2097" s="50" t="s">
        <v>238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>
      <c r="A2098" s="50" t="s">
        <v>2887</v>
      </c>
      <c r="B2098" s="50" t="s">
        <v>80</v>
      </c>
      <c r="C2098" s="50" t="s">
        <v>243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>
      <c r="A2099" s="50" t="s">
        <v>1417</v>
      </c>
      <c r="B2099" s="50" t="s">
        <v>80</v>
      </c>
      <c r="C2099" s="50" t="s">
        <v>241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>
      <c r="A2100" s="50" t="s">
        <v>1418</v>
      </c>
      <c r="B2100" s="50" t="s">
        <v>80</v>
      </c>
      <c r="C2100" s="50" t="s">
        <v>241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>
      <c r="A2101" s="50" t="s">
        <v>1419</v>
      </c>
      <c r="B2101" s="50" t="s">
        <v>80</v>
      </c>
      <c r="C2101" s="50" t="s">
        <v>241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>
      <c r="A2102" s="50" t="s">
        <v>1420</v>
      </c>
      <c r="B2102" s="50" t="s">
        <v>80</v>
      </c>
      <c r="C2102" s="50" t="s">
        <v>241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>
      <c r="A2103" s="50" t="s">
        <v>363</v>
      </c>
      <c r="B2103" s="50" t="s">
        <v>80</v>
      </c>
      <c r="C2103" s="50" t="s">
        <v>349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>
      <c r="A2104" s="50" t="s">
        <v>456</v>
      </c>
      <c r="B2104" s="50" t="s">
        <v>80</v>
      </c>
      <c r="C2104" s="50" t="s">
        <v>241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>
      <c r="A2105" s="50" t="s">
        <v>1421</v>
      </c>
      <c r="B2105" s="50" t="s">
        <v>80</v>
      </c>
      <c r="C2105" s="50" t="s">
        <v>238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>
      <c r="A2106" s="50" t="s">
        <v>1422</v>
      </c>
      <c r="B2106" s="50" t="s">
        <v>80</v>
      </c>
      <c r="C2106" s="50" t="s">
        <v>241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>
      <c r="A2107" s="50" t="s">
        <v>369</v>
      </c>
      <c r="B2107" s="50" t="s">
        <v>80</v>
      </c>
      <c r="C2107" s="50" t="s">
        <v>349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>
      <c r="A2108" s="50" t="s">
        <v>370</v>
      </c>
      <c r="B2108" s="50" t="s">
        <v>80</v>
      </c>
      <c r="C2108" s="50" t="s">
        <v>349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>
      <c r="A2109" s="50" t="s">
        <v>2888</v>
      </c>
      <c r="B2109" s="50" t="s">
        <v>80</v>
      </c>
      <c r="C2109" s="50" t="s">
        <v>243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>
      <c r="A2110" s="50" t="s">
        <v>2247</v>
      </c>
      <c r="B2110" s="50" t="s">
        <v>80</v>
      </c>
      <c r="C2110" s="50" t="s">
        <v>241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>
      <c r="A2111" s="50" t="s">
        <v>376</v>
      </c>
      <c r="B2111" s="50" t="s">
        <v>80</v>
      </c>
      <c r="C2111" s="50" t="s">
        <v>349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>
      <c r="A2112" s="50" t="s">
        <v>377</v>
      </c>
      <c r="B2112" s="50" t="s">
        <v>80</v>
      </c>
      <c r="C2112" s="50" t="s">
        <v>310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>
      <c r="A2113" s="50" t="s">
        <v>341</v>
      </c>
      <c r="B2113" s="50" t="s">
        <v>71</v>
      </c>
      <c r="C2113" s="50" t="s">
        <v>342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>
      <c r="A2114" s="50" t="s">
        <v>2889</v>
      </c>
      <c r="B2114" s="50" t="s">
        <v>71</v>
      </c>
      <c r="C2114" s="50" t="s">
        <v>342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>
      <c r="A2115" s="50" t="s">
        <v>1423</v>
      </c>
      <c r="B2115" s="50" t="s">
        <v>71</v>
      </c>
      <c r="C2115" s="50" t="s">
        <v>243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>
      <c r="A2116" s="50" t="s">
        <v>2890</v>
      </c>
      <c r="B2116" s="50" t="s">
        <v>71</v>
      </c>
      <c r="C2116" s="50" t="s">
        <v>243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>
      <c r="A2117" s="50" t="s">
        <v>2891</v>
      </c>
      <c r="B2117" s="50" t="s">
        <v>71</v>
      </c>
      <c r="C2117" s="50" t="s">
        <v>243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>
      <c r="A2118" s="50" t="s">
        <v>1424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>
      <c r="A2119" s="50" t="s">
        <v>357</v>
      </c>
      <c r="B2119" s="50" t="s">
        <v>71</v>
      </c>
      <c r="C2119" s="50" t="s">
        <v>349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>
      <c r="A2120" s="50" t="s">
        <v>2207</v>
      </c>
      <c r="B2120" s="50" t="s">
        <v>71</v>
      </c>
      <c r="C2120" s="50" t="s">
        <v>349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>
      <c r="A2121" s="50" t="s">
        <v>1425</v>
      </c>
      <c r="B2121" s="50" t="s">
        <v>71</v>
      </c>
      <c r="C2121" s="50" t="s">
        <v>241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>
      <c r="A2122" s="50" t="s">
        <v>2892</v>
      </c>
      <c r="B2122" s="50" t="s">
        <v>71</v>
      </c>
      <c r="C2122" s="50" t="s">
        <v>342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>
      <c r="A2123" s="50" t="s">
        <v>1426</v>
      </c>
      <c r="B2123" s="50" t="s">
        <v>71</v>
      </c>
      <c r="C2123" s="50" t="s">
        <v>241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>
      <c r="A2124" s="50" t="s">
        <v>1427</v>
      </c>
      <c r="B2124" s="50" t="s">
        <v>71</v>
      </c>
      <c r="C2124" s="50" t="s">
        <v>238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>
      <c r="A2125" s="50" t="s">
        <v>1428</v>
      </c>
      <c r="B2125" s="50" t="s">
        <v>71</v>
      </c>
      <c r="C2125" s="50" t="s">
        <v>342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>
      <c r="A2126" s="50" t="s">
        <v>415</v>
      </c>
      <c r="B2126" s="50" t="s">
        <v>71</v>
      </c>
      <c r="C2126" s="50" t="s">
        <v>241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>
      <c r="A2127" s="50" t="s">
        <v>2386</v>
      </c>
      <c r="B2127" s="50" t="s">
        <v>71</v>
      </c>
      <c r="C2127" s="50" t="s">
        <v>241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>
      <c r="A2128" s="50" t="s">
        <v>1429</v>
      </c>
      <c r="B2128" s="50" t="s">
        <v>71</v>
      </c>
      <c r="C2128" s="50" t="s">
        <v>238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>
      <c r="A2129" s="50" t="s">
        <v>363</v>
      </c>
      <c r="B2129" s="50" t="s">
        <v>71</v>
      </c>
      <c r="C2129" s="50" t="s">
        <v>349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>
      <c r="A2130" s="50" t="s">
        <v>364</v>
      </c>
      <c r="B2130" s="50" t="s">
        <v>71</v>
      </c>
      <c r="C2130" s="50" t="s">
        <v>349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>
      <c r="A2131" s="50" t="s">
        <v>366</v>
      </c>
      <c r="B2131" s="50" t="s">
        <v>71</v>
      </c>
      <c r="C2131" s="50" t="s">
        <v>349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>
      <c r="A2132" s="50" t="s">
        <v>368</v>
      </c>
      <c r="B2132" s="50" t="s">
        <v>71</v>
      </c>
      <c r="C2132" s="50" t="s">
        <v>349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>
      <c r="A2133" s="50" t="s">
        <v>369</v>
      </c>
      <c r="B2133" s="50" t="s">
        <v>71</v>
      </c>
      <c r="C2133" s="50" t="s">
        <v>349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>
      <c r="A2134" s="50" t="s">
        <v>370</v>
      </c>
      <c r="B2134" s="50" t="s">
        <v>71</v>
      </c>
      <c r="C2134" s="50" t="s">
        <v>349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>
      <c r="A2135" s="50" t="s">
        <v>422</v>
      </c>
      <c r="B2135" s="50" t="s">
        <v>71</v>
      </c>
      <c r="C2135" s="50" t="s">
        <v>241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>
      <c r="A2136" s="50" t="s">
        <v>425</v>
      </c>
      <c r="B2136" s="50" t="s">
        <v>71</v>
      </c>
      <c r="C2136" s="50" t="s">
        <v>241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>
      <c r="A2137" s="50" t="s">
        <v>376</v>
      </c>
      <c r="B2137" s="50" t="s">
        <v>71</v>
      </c>
      <c r="C2137" s="50" t="s">
        <v>349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>
      <c r="A2138" s="50" t="s">
        <v>377</v>
      </c>
      <c r="B2138" s="50" t="s">
        <v>71</v>
      </c>
      <c r="C2138" s="50" t="s">
        <v>310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>
      <c r="A2139" s="50" t="s">
        <v>1430</v>
      </c>
      <c r="B2139" s="50" t="s">
        <v>71</v>
      </c>
      <c r="C2139" s="50" t="s">
        <v>241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>
      <c r="A2140" s="50" t="s">
        <v>2893</v>
      </c>
      <c r="B2140" s="50" t="s">
        <v>82</v>
      </c>
      <c r="C2140" s="50" t="s">
        <v>243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>
      <c r="A2141" s="50" t="s">
        <v>1431</v>
      </c>
      <c r="B2141" s="50" t="s">
        <v>82</v>
      </c>
      <c r="C2141" s="50" t="s">
        <v>238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>
      <c r="A2142" s="50" t="s">
        <v>1432</v>
      </c>
      <c r="B2142" s="50" t="s">
        <v>82</v>
      </c>
      <c r="C2142" s="50" t="s">
        <v>243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>
      <c r="A2143" s="50" t="s">
        <v>1433</v>
      </c>
      <c r="B2143" s="50" t="s">
        <v>82</v>
      </c>
      <c r="C2143" s="50" t="s">
        <v>243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>
      <c r="A2144" s="50" t="s">
        <v>2894</v>
      </c>
      <c r="B2144" s="50" t="s">
        <v>82</v>
      </c>
      <c r="C2144" s="50" t="s">
        <v>243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>
      <c r="A2145" s="50" t="s">
        <v>1434</v>
      </c>
      <c r="B2145" s="50" t="s">
        <v>82</v>
      </c>
      <c r="C2145" s="50" t="s">
        <v>238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>
      <c r="A2146" s="50" t="s">
        <v>2895</v>
      </c>
      <c r="B2146" s="50" t="s">
        <v>82</v>
      </c>
      <c r="C2146" s="50" t="s">
        <v>241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>
      <c r="A2147" s="50" t="s">
        <v>1435</v>
      </c>
      <c r="B2147" s="50" t="s">
        <v>82</v>
      </c>
      <c r="C2147" s="50" t="s">
        <v>238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>
      <c r="A2148" s="50" t="s">
        <v>357</v>
      </c>
      <c r="B2148" s="50" t="s">
        <v>82</v>
      </c>
      <c r="C2148" s="50" t="s">
        <v>349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>
      <c r="A2149" s="50" t="s">
        <v>2207</v>
      </c>
      <c r="B2149" s="50" t="s">
        <v>82</v>
      </c>
      <c r="C2149" s="50" t="s">
        <v>349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>
      <c r="A2150" s="50" t="s">
        <v>1436</v>
      </c>
      <c r="B2150" s="50" t="s">
        <v>82</v>
      </c>
      <c r="C2150" s="50" t="s">
        <v>243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>
      <c r="A2151" s="50" t="s">
        <v>1437</v>
      </c>
      <c r="B2151" s="50" t="s">
        <v>82</v>
      </c>
      <c r="C2151" s="50" t="s">
        <v>243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>
      <c r="A2152" s="50" t="s">
        <v>1438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>
      <c r="A2153" s="50" t="s">
        <v>358</v>
      </c>
      <c r="B2153" s="50" t="s">
        <v>82</v>
      </c>
      <c r="C2153" s="50" t="s">
        <v>349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>
      <c r="A2154" s="50" t="s">
        <v>2896</v>
      </c>
      <c r="B2154" s="50" t="s">
        <v>82</v>
      </c>
      <c r="C2154" s="50" t="s">
        <v>243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>
      <c r="A2155" s="50" t="s">
        <v>1439</v>
      </c>
      <c r="B2155" s="50" t="s">
        <v>82</v>
      </c>
      <c r="C2155" s="50" t="s">
        <v>238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>
      <c r="A2156" s="50" t="s">
        <v>1440</v>
      </c>
      <c r="B2156" s="50" t="s">
        <v>82</v>
      </c>
      <c r="C2156" s="50" t="s">
        <v>238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>
      <c r="A2157" s="50" t="s">
        <v>1441</v>
      </c>
      <c r="B2157" s="50" t="s">
        <v>82</v>
      </c>
      <c r="C2157" s="50" t="s">
        <v>241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>
      <c r="A2158" s="50" t="s">
        <v>1442</v>
      </c>
      <c r="B2158" s="50" t="s">
        <v>82</v>
      </c>
      <c r="C2158" s="50" t="s">
        <v>238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>
      <c r="A2159" s="50" t="s">
        <v>2897</v>
      </c>
      <c r="B2159" s="50" t="s">
        <v>82</v>
      </c>
      <c r="C2159" s="50" t="s">
        <v>241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>
      <c r="A2160" s="50" t="s">
        <v>1443</v>
      </c>
      <c r="B2160" s="50" t="s">
        <v>82</v>
      </c>
      <c r="C2160" s="50" t="s">
        <v>238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>
      <c r="A2161" s="50" t="s">
        <v>1444</v>
      </c>
      <c r="B2161" s="50" t="s">
        <v>82</v>
      </c>
      <c r="C2161" s="50" t="s">
        <v>238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>
      <c r="A2162" s="50" t="s">
        <v>363</v>
      </c>
      <c r="B2162" s="50" t="s">
        <v>82</v>
      </c>
      <c r="C2162" s="50" t="s">
        <v>349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>
      <c r="A2163" s="50" t="s">
        <v>364</v>
      </c>
      <c r="B2163" s="50" t="s">
        <v>82</v>
      </c>
      <c r="C2163" s="50" t="s">
        <v>349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>
      <c r="A2164" s="50" t="s">
        <v>1445</v>
      </c>
      <c r="B2164" s="50" t="s">
        <v>82</v>
      </c>
      <c r="C2164" s="50" t="s">
        <v>241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>
      <c r="A2165" s="50" t="s">
        <v>367</v>
      </c>
      <c r="B2165" s="50" t="s">
        <v>82</v>
      </c>
      <c r="C2165" s="50" t="s">
        <v>349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>
      <c r="A2166" s="50" t="s">
        <v>368</v>
      </c>
      <c r="B2166" s="50" t="s">
        <v>82</v>
      </c>
      <c r="C2166" s="50" t="s">
        <v>349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>
      <c r="A2167" s="50" t="s">
        <v>369</v>
      </c>
      <c r="B2167" s="50" t="s">
        <v>82</v>
      </c>
      <c r="C2167" s="50" t="s">
        <v>349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>
      <c r="A2168" s="50" t="s">
        <v>370</v>
      </c>
      <c r="B2168" s="50" t="s">
        <v>82</v>
      </c>
      <c r="C2168" s="50" t="s">
        <v>349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>
      <c r="A2169" s="50" t="s">
        <v>371</v>
      </c>
      <c r="B2169" s="50" t="s">
        <v>82</v>
      </c>
      <c r="C2169" s="50" t="s">
        <v>349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>
      <c r="A2170" s="50" t="s">
        <v>1446</v>
      </c>
      <c r="B2170" s="50" t="s">
        <v>82</v>
      </c>
      <c r="C2170" s="50" t="s">
        <v>243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>
      <c r="A2171" s="50" t="s">
        <v>2898</v>
      </c>
      <c r="B2171" s="50" t="s">
        <v>82</v>
      </c>
      <c r="C2171" s="50" t="s">
        <v>243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>
      <c r="A2172" s="50" t="s">
        <v>2899</v>
      </c>
      <c r="B2172" s="50" t="s">
        <v>82</v>
      </c>
      <c r="C2172" s="50" t="s">
        <v>243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>
      <c r="A2173" s="50" t="s">
        <v>2900</v>
      </c>
      <c r="B2173" s="50" t="s">
        <v>82</v>
      </c>
      <c r="C2173" s="50" t="s">
        <v>243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>
      <c r="A2174" s="50" t="s">
        <v>1447</v>
      </c>
      <c r="B2174" s="50" t="s">
        <v>82</v>
      </c>
      <c r="C2174" s="50" t="s">
        <v>243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>
      <c r="A2175" s="50" t="s">
        <v>2901</v>
      </c>
      <c r="B2175" s="50" t="s">
        <v>82</v>
      </c>
      <c r="C2175" s="50" t="s">
        <v>243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>
      <c r="A2176" s="50" t="s">
        <v>2902</v>
      </c>
      <c r="B2176" s="50" t="s">
        <v>82</v>
      </c>
      <c r="C2176" s="50" t="s">
        <v>243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>
      <c r="A2177" s="50" t="s">
        <v>2903</v>
      </c>
      <c r="B2177" s="50" t="s">
        <v>82</v>
      </c>
      <c r="C2177" s="50" t="s">
        <v>243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>
      <c r="A2178" s="50" t="s">
        <v>2904</v>
      </c>
      <c r="B2178" s="50" t="s">
        <v>82</v>
      </c>
      <c r="C2178" s="50" t="s">
        <v>243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>
      <c r="A2179" s="50" t="s">
        <v>2905</v>
      </c>
      <c r="B2179" s="50" t="s">
        <v>82</v>
      </c>
      <c r="C2179" s="50" t="s">
        <v>243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>
      <c r="A2180" s="50" t="s">
        <v>2906</v>
      </c>
      <c r="B2180" s="50" t="s">
        <v>82</v>
      </c>
      <c r="C2180" s="50" t="s">
        <v>243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>
      <c r="A2181" s="50" t="s">
        <v>1448</v>
      </c>
      <c r="B2181" s="50" t="s">
        <v>82</v>
      </c>
      <c r="C2181" s="50" t="s">
        <v>243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>
      <c r="A2182" s="50" t="s">
        <v>2907</v>
      </c>
      <c r="B2182" s="50" t="s">
        <v>82</v>
      </c>
      <c r="C2182" s="50" t="s">
        <v>243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>
      <c r="A2183" s="50" t="s">
        <v>1449</v>
      </c>
      <c r="B2183" s="50" t="s">
        <v>82</v>
      </c>
      <c r="C2183" s="50" t="s">
        <v>243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>
      <c r="A2184" s="50" t="s">
        <v>2908</v>
      </c>
      <c r="B2184" s="50" t="s">
        <v>82</v>
      </c>
      <c r="C2184" s="50" t="s">
        <v>243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>
      <c r="A2185" s="50" t="s">
        <v>2909</v>
      </c>
      <c r="B2185" s="50" t="s">
        <v>82</v>
      </c>
      <c r="C2185" s="50" t="s">
        <v>243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>
      <c r="A2186" s="50" t="s">
        <v>2910</v>
      </c>
      <c r="B2186" s="50" t="s">
        <v>82</v>
      </c>
      <c r="C2186" s="50" t="s">
        <v>243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>
      <c r="A2187" s="50" t="s">
        <v>2911</v>
      </c>
      <c r="B2187" s="50" t="s">
        <v>82</v>
      </c>
      <c r="C2187" s="50" t="s">
        <v>243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>
      <c r="A2188" s="50" t="s">
        <v>2912</v>
      </c>
      <c r="B2188" s="50" t="s">
        <v>82</v>
      </c>
      <c r="C2188" s="50" t="s">
        <v>243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>
      <c r="A2189" s="50" t="s">
        <v>2913</v>
      </c>
      <c r="B2189" s="50" t="s">
        <v>82</v>
      </c>
      <c r="C2189" s="50" t="s">
        <v>243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>
      <c r="A2190" s="50" t="s">
        <v>2914</v>
      </c>
      <c r="B2190" s="50" t="s">
        <v>82</v>
      </c>
      <c r="C2190" s="50" t="s">
        <v>243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>
      <c r="A2191" s="50" t="s">
        <v>2915</v>
      </c>
      <c r="B2191" s="50" t="s">
        <v>82</v>
      </c>
      <c r="C2191" s="50" t="s">
        <v>243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>
      <c r="A2192" s="50" t="s">
        <v>2916</v>
      </c>
      <c r="B2192" s="50" t="s">
        <v>82</v>
      </c>
      <c r="C2192" s="50" t="s">
        <v>243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>
      <c r="A2193" s="50" t="s">
        <v>2917</v>
      </c>
      <c r="B2193" s="50" t="s">
        <v>82</v>
      </c>
      <c r="C2193" s="50" t="s">
        <v>243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>
      <c r="A2194" s="50" t="s">
        <v>2918</v>
      </c>
      <c r="B2194" s="50" t="s">
        <v>82</v>
      </c>
      <c r="C2194" s="50" t="s">
        <v>243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>
      <c r="A2195" s="50" t="s">
        <v>2919</v>
      </c>
      <c r="B2195" s="50" t="s">
        <v>82</v>
      </c>
      <c r="C2195" s="50" t="s">
        <v>243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>
      <c r="A2196" s="50" t="s">
        <v>1450</v>
      </c>
      <c r="B2196" s="50" t="s">
        <v>82</v>
      </c>
      <c r="C2196" s="50" t="s">
        <v>243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>
      <c r="A2197" s="50" t="s">
        <v>1451</v>
      </c>
      <c r="B2197" s="50" t="s">
        <v>82</v>
      </c>
      <c r="C2197" s="50" t="s">
        <v>243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>
      <c r="A2198" s="50" t="s">
        <v>2920</v>
      </c>
      <c r="B2198" s="50" t="s">
        <v>82</v>
      </c>
      <c r="C2198" s="50" t="s">
        <v>243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>
      <c r="A2199" s="50" t="s">
        <v>2921</v>
      </c>
      <c r="B2199" s="50" t="s">
        <v>82</v>
      </c>
      <c r="C2199" s="50" t="s">
        <v>243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>
      <c r="A2200" s="50" t="s">
        <v>2922</v>
      </c>
      <c r="B2200" s="50" t="s">
        <v>82</v>
      </c>
      <c r="C2200" s="50" t="s">
        <v>243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>
      <c r="A2201" s="50" t="s">
        <v>1452</v>
      </c>
      <c r="B2201" s="50" t="s">
        <v>82</v>
      </c>
      <c r="C2201" s="50" t="s">
        <v>243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>
      <c r="A2202" s="50" t="s">
        <v>2923</v>
      </c>
      <c r="B2202" s="50" t="s">
        <v>82</v>
      </c>
      <c r="C2202" s="50" t="s">
        <v>243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>
      <c r="A2203" s="50" t="s">
        <v>2924</v>
      </c>
      <c r="B2203" s="50" t="s">
        <v>82</v>
      </c>
      <c r="C2203" s="50" t="s">
        <v>243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>
      <c r="A2204" s="50" t="s">
        <v>2925</v>
      </c>
      <c r="B2204" s="50" t="s">
        <v>82</v>
      </c>
      <c r="C2204" s="50" t="s">
        <v>243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>
      <c r="A2205" s="50" t="s">
        <v>2926</v>
      </c>
      <c r="B2205" s="50" t="s">
        <v>82</v>
      </c>
      <c r="C2205" s="50" t="s">
        <v>243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>
      <c r="A2206" s="50" t="s">
        <v>2927</v>
      </c>
      <c r="B2206" s="50" t="s">
        <v>82</v>
      </c>
      <c r="C2206" s="50" t="s">
        <v>243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>
      <c r="A2207" s="50" t="s">
        <v>2928</v>
      </c>
      <c r="B2207" s="50" t="s">
        <v>82</v>
      </c>
      <c r="C2207" s="50" t="s">
        <v>243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>
      <c r="A2208" s="50" t="s">
        <v>2929</v>
      </c>
      <c r="B2208" s="50" t="s">
        <v>82</v>
      </c>
      <c r="C2208" s="50" t="s">
        <v>243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>
      <c r="A2209" s="50" t="s">
        <v>376</v>
      </c>
      <c r="B2209" s="50" t="s">
        <v>82</v>
      </c>
      <c r="C2209" s="50" t="s">
        <v>349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>
      <c r="A2210" s="50" t="s">
        <v>1453</v>
      </c>
      <c r="B2210" s="50" t="s">
        <v>91</v>
      </c>
      <c r="C2210" s="50" t="s">
        <v>241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>
      <c r="A2211" s="50" t="s">
        <v>1454</v>
      </c>
      <c r="B2211" s="50" t="s">
        <v>91</v>
      </c>
      <c r="C2211" s="50" t="s">
        <v>241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>
      <c r="A2212" s="50" t="s">
        <v>1455</v>
      </c>
      <c r="B2212" s="50" t="s">
        <v>91</v>
      </c>
      <c r="C2212" s="50" t="s">
        <v>241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>
      <c r="A2213" s="50" t="s">
        <v>1456</v>
      </c>
      <c r="B2213" s="50" t="s">
        <v>91</v>
      </c>
      <c r="C2213" s="50" t="s">
        <v>241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>
      <c r="A2214" s="50" t="s">
        <v>1457</v>
      </c>
      <c r="B2214" s="50" t="s">
        <v>91</v>
      </c>
      <c r="C2214" s="50" t="s">
        <v>243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>
      <c r="A2215" s="50" t="s">
        <v>2930</v>
      </c>
      <c r="B2215" s="50" t="s">
        <v>91</v>
      </c>
      <c r="C2215" s="50" t="s">
        <v>243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>
      <c r="A2216" s="50" t="s">
        <v>1458</v>
      </c>
      <c r="B2216" s="50" t="s">
        <v>91</v>
      </c>
      <c r="C2216" s="50" t="s">
        <v>243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>
      <c r="A2217" s="50" t="s">
        <v>1459</v>
      </c>
      <c r="B2217" s="50" t="s">
        <v>91</v>
      </c>
      <c r="C2217" s="50" t="s">
        <v>243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>
      <c r="A2218" s="50" t="s">
        <v>1460</v>
      </c>
      <c r="B2218" s="50" t="s">
        <v>91</v>
      </c>
      <c r="C2218" s="50" t="s">
        <v>243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>
      <c r="A2219" s="50" t="s">
        <v>1461</v>
      </c>
      <c r="B2219" s="50" t="s">
        <v>91</v>
      </c>
      <c r="C2219" s="50" t="s">
        <v>243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>
      <c r="A2220" s="50" t="s">
        <v>2931</v>
      </c>
      <c r="B2220" s="50" t="s">
        <v>91</v>
      </c>
      <c r="C2220" s="50" t="s">
        <v>243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>
      <c r="A2221" s="50" t="s">
        <v>1462</v>
      </c>
      <c r="B2221" s="50" t="s">
        <v>91</v>
      </c>
      <c r="C2221" s="50" t="s">
        <v>243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>
      <c r="A2222" s="50" t="s">
        <v>2932</v>
      </c>
      <c r="B2222" s="50" t="s">
        <v>91</v>
      </c>
      <c r="C2222" s="50" t="s">
        <v>243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>
      <c r="A2223" s="50" t="s">
        <v>1463</v>
      </c>
      <c r="B2223" s="50" t="s">
        <v>91</v>
      </c>
      <c r="C2223" s="50" t="s">
        <v>243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>
      <c r="A2224" s="50" t="s">
        <v>1464</v>
      </c>
      <c r="B2224" s="50" t="s">
        <v>91</v>
      </c>
      <c r="C2224" s="50" t="s">
        <v>243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>
      <c r="A2225" s="50" t="s">
        <v>1465</v>
      </c>
      <c r="B2225" s="50" t="s">
        <v>91</v>
      </c>
      <c r="C2225" s="50" t="s">
        <v>243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>
      <c r="A2226" s="50" t="s">
        <v>1466</v>
      </c>
      <c r="B2226" s="50" t="s">
        <v>91</v>
      </c>
      <c r="C2226" s="50" t="s">
        <v>243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>
      <c r="A2227" s="50" t="s">
        <v>2933</v>
      </c>
      <c r="B2227" s="50" t="s">
        <v>91</v>
      </c>
      <c r="C2227" s="50" t="s">
        <v>243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>
      <c r="A2228" s="50" t="s">
        <v>1467</v>
      </c>
      <c r="B2228" s="50" t="s">
        <v>91</v>
      </c>
      <c r="C2228" s="50" t="s">
        <v>243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>
      <c r="A2229" s="50" t="s">
        <v>1468</v>
      </c>
      <c r="B2229" s="50" t="s">
        <v>91</v>
      </c>
      <c r="C2229" s="50" t="s">
        <v>243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>
      <c r="A2230" s="50" t="s">
        <v>1469</v>
      </c>
      <c r="B2230" s="50" t="s">
        <v>91</v>
      </c>
      <c r="C2230" s="50" t="s">
        <v>243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>
      <c r="A2231" s="50" t="s">
        <v>2934</v>
      </c>
      <c r="B2231" s="50" t="s">
        <v>91</v>
      </c>
      <c r="C2231" s="50" t="s">
        <v>243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>
      <c r="A2232" s="50" t="s">
        <v>1470</v>
      </c>
      <c r="B2232" s="50" t="s">
        <v>91</v>
      </c>
      <c r="C2232" s="50" t="s">
        <v>243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>
      <c r="A2233" s="50" t="s">
        <v>2935</v>
      </c>
      <c r="B2233" s="50" t="s">
        <v>91</v>
      </c>
      <c r="C2233" s="50" t="s">
        <v>243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>
      <c r="A2234" s="50" t="s">
        <v>2936</v>
      </c>
      <c r="B2234" s="50" t="s">
        <v>91</v>
      </c>
      <c r="C2234" s="50" t="s">
        <v>243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>
      <c r="A2235" s="50" t="s">
        <v>1471</v>
      </c>
      <c r="B2235" s="50" t="s">
        <v>91</v>
      </c>
      <c r="C2235" s="50" t="s">
        <v>243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>
      <c r="A2236" s="50" t="s">
        <v>1472</v>
      </c>
      <c r="B2236" s="50" t="s">
        <v>91</v>
      </c>
      <c r="C2236" s="50" t="s">
        <v>243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>
      <c r="A2237" s="50" t="s">
        <v>1473</v>
      </c>
      <c r="B2237" s="50" t="s">
        <v>91</v>
      </c>
      <c r="C2237" s="50" t="s">
        <v>243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>
      <c r="A2238" s="50" t="s">
        <v>1474</v>
      </c>
      <c r="B2238" s="50" t="s">
        <v>91</v>
      </c>
      <c r="C2238" s="50" t="s">
        <v>243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>
      <c r="A2239" s="50" t="s">
        <v>1475</v>
      </c>
      <c r="B2239" s="50" t="s">
        <v>91</v>
      </c>
      <c r="C2239" s="50" t="s">
        <v>243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>
      <c r="A2240" s="50" t="s">
        <v>2937</v>
      </c>
      <c r="B2240" s="50" t="s">
        <v>91</v>
      </c>
      <c r="C2240" s="50" t="s">
        <v>243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>
      <c r="A2241" s="50" t="s">
        <v>1476</v>
      </c>
      <c r="B2241" s="50" t="s">
        <v>91</v>
      </c>
      <c r="C2241" s="50" t="s">
        <v>243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>
      <c r="A2242" s="50" t="s">
        <v>1477</v>
      </c>
      <c r="B2242" s="50" t="s">
        <v>91</v>
      </c>
      <c r="C2242" s="50" t="s">
        <v>243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>
      <c r="A2243" s="50" t="s">
        <v>1478</v>
      </c>
      <c r="B2243" s="50" t="s">
        <v>91</v>
      </c>
      <c r="C2243" s="50" t="s">
        <v>243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>
      <c r="A2244" s="50" t="s">
        <v>1479</v>
      </c>
      <c r="B2244" s="50" t="s">
        <v>91</v>
      </c>
      <c r="C2244" s="50" t="s">
        <v>243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>
      <c r="A2245" s="50" t="s">
        <v>1480</v>
      </c>
      <c r="B2245" s="50" t="s">
        <v>91</v>
      </c>
      <c r="C2245" s="50" t="s">
        <v>243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>
      <c r="A2246" s="50" t="s">
        <v>2938</v>
      </c>
      <c r="B2246" s="50" t="s">
        <v>91</v>
      </c>
      <c r="C2246" s="50" t="s">
        <v>243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>
      <c r="A2247" s="50" t="s">
        <v>1481</v>
      </c>
      <c r="B2247" s="50" t="s">
        <v>91</v>
      </c>
      <c r="C2247" s="50" t="s">
        <v>238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>
      <c r="A2248" s="50" t="s">
        <v>1482</v>
      </c>
      <c r="B2248" s="50" t="s">
        <v>91</v>
      </c>
      <c r="C2248" s="50" t="s">
        <v>243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>
      <c r="A2249" s="50" t="s">
        <v>1483</v>
      </c>
      <c r="B2249" s="50" t="s">
        <v>91</v>
      </c>
      <c r="C2249" s="50" t="s">
        <v>241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>
      <c r="A2250" s="50" t="s">
        <v>1484</v>
      </c>
      <c r="B2250" s="50" t="s">
        <v>91</v>
      </c>
      <c r="C2250" s="50" t="s">
        <v>241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>
      <c r="A2251" s="50" t="s">
        <v>1485</v>
      </c>
      <c r="B2251" s="50" t="s">
        <v>91</v>
      </c>
      <c r="C2251" s="50" t="s">
        <v>238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>
      <c r="A2252" s="50" t="s">
        <v>1486</v>
      </c>
      <c r="B2252" s="50" t="s">
        <v>91</v>
      </c>
      <c r="C2252" s="50" t="s">
        <v>238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>
      <c r="A2253" s="50" t="s">
        <v>1487</v>
      </c>
      <c r="B2253" s="50" t="s">
        <v>91</v>
      </c>
      <c r="C2253" s="50" t="s">
        <v>241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>
      <c r="A2254" s="50" t="s">
        <v>1488</v>
      </c>
      <c r="B2254" s="50" t="s">
        <v>91</v>
      </c>
      <c r="C2254" s="50" t="s">
        <v>241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>
      <c r="A2255" s="50" t="s">
        <v>1489</v>
      </c>
      <c r="B2255" s="50" t="s">
        <v>91</v>
      </c>
      <c r="C2255" s="50" t="s">
        <v>241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>
      <c r="A2256" s="50" t="s">
        <v>1490</v>
      </c>
      <c r="B2256" s="50" t="s">
        <v>91</v>
      </c>
      <c r="C2256" s="50" t="s">
        <v>241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>
      <c r="A2257" s="50" t="s">
        <v>1491</v>
      </c>
      <c r="B2257" s="50" t="s">
        <v>91</v>
      </c>
      <c r="C2257" s="50" t="s">
        <v>241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>
      <c r="A2258" s="50" t="s">
        <v>1492</v>
      </c>
      <c r="B2258" s="50" t="s">
        <v>91</v>
      </c>
      <c r="C2258" s="50" t="s">
        <v>241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>
      <c r="A2259" s="50" t="s">
        <v>1493</v>
      </c>
      <c r="B2259" s="50" t="s">
        <v>91</v>
      </c>
      <c r="C2259" s="50" t="s">
        <v>241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>
      <c r="A2260" s="50" t="s">
        <v>358</v>
      </c>
      <c r="B2260" s="50" t="s">
        <v>91</v>
      </c>
      <c r="C2260" s="50" t="s">
        <v>349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>
      <c r="A2261" s="50" t="s">
        <v>1494</v>
      </c>
      <c r="B2261" s="50" t="s">
        <v>91</v>
      </c>
      <c r="C2261" s="50" t="s">
        <v>241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>
      <c r="A2262" s="50" t="s">
        <v>1495</v>
      </c>
      <c r="B2262" s="50" t="s">
        <v>91</v>
      </c>
      <c r="C2262" s="50" t="s">
        <v>241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>
      <c r="A2263" s="50" t="s">
        <v>1496</v>
      </c>
      <c r="B2263" s="50" t="s">
        <v>91</v>
      </c>
      <c r="C2263" s="50" t="s">
        <v>241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>
      <c r="A2264" s="50" t="s">
        <v>783</v>
      </c>
      <c r="B2264" s="50" t="s">
        <v>91</v>
      </c>
      <c r="C2264" s="50" t="s">
        <v>241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>
      <c r="A2265" s="50" t="s">
        <v>1311</v>
      </c>
      <c r="B2265" s="50" t="s">
        <v>91</v>
      </c>
      <c r="C2265" s="50" t="s">
        <v>241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>
      <c r="A2266" s="50" t="s">
        <v>1497</v>
      </c>
      <c r="B2266" s="50" t="s">
        <v>91</v>
      </c>
      <c r="C2266" s="50" t="s">
        <v>241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>
      <c r="A2267" s="50" t="s">
        <v>1498</v>
      </c>
      <c r="B2267" s="50" t="s">
        <v>91</v>
      </c>
      <c r="C2267" s="50" t="s">
        <v>238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>
      <c r="A2268" s="50" t="s">
        <v>1499</v>
      </c>
      <c r="B2268" s="50" t="s">
        <v>91</v>
      </c>
      <c r="C2268" s="50" t="s">
        <v>238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>
      <c r="A2269" s="50" t="s">
        <v>1500</v>
      </c>
      <c r="B2269" s="50" t="s">
        <v>91</v>
      </c>
      <c r="C2269" s="50" t="s">
        <v>238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>
      <c r="A2270" s="50" t="s">
        <v>790</v>
      </c>
      <c r="B2270" s="50" t="s">
        <v>91</v>
      </c>
      <c r="C2270" s="50" t="s">
        <v>241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>
      <c r="A2271" s="50" t="s">
        <v>1501</v>
      </c>
      <c r="B2271" s="50" t="s">
        <v>91</v>
      </c>
      <c r="C2271" s="50" t="s">
        <v>241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>
      <c r="A2272" s="50" t="s">
        <v>2939</v>
      </c>
      <c r="B2272" s="50" t="s">
        <v>91</v>
      </c>
      <c r="C2272" s="50" t="s">
        <v>243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>
      <c r="A2273" s="50" t="s">
        <v>2940</v>
      </c>
      <c r="B2273" s="50" t="s">
        <v>91</v>
      </c>
      <c r="C2273" s="50" t="s">
        <v>243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>
      <c r="A2274" s="50" t="s">
        <v>363</v>
      </c>
      <c r="B2274" s="50" t="s">
        <v>91</v>
      </c>
      <c r="C2274" s="50" t="s">
        <v>349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>
      <c r="A2275" s="50" t="s">
        <v>1502</v>
      </c>
      <c r="B2275" s="50" t="s">
        <v>91</v>
      </c>
      <c r="C2275" s="50" t="s">
        <v>241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>
      <c r="A2276" s="50" t="s">
        <v>2941</v>
      </c>
      <c r="B2276" s="50" t="s">
        <v>91</v>
      </c>
      <c r="C2276" s="50" t="s">
        <v>243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>
      <c r="A2277" s="50" t="s">
        <v>1503</v>
      </c>
      <c r="B2277" s="50" t="s">
        <v>91</v>
      </c>
      <c r="C2277" s="50" t="s">
        <v>238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>
      <c r="A2278" s="50" t="s">
        <v>2942</v>
      </c>
      <c r="B2278" s="50" t="s">
        <v>91</v>
      </c>
      <c r="C2278" s="50" t="s">
        <v>241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>
      <c r="A2279" s="50" t="s">
        <v>1504</v>
      </c>
      <c r="B2279" s="50" t="s">
        <v>91</v>
      </c>
      <c r="C2279" s="50" t="s">
        <v>241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>
      <c r="A2280" s="50" t="s">
        <v>2943</v>
      </c>
      <c r="B2280" s="50" t="s">
        <v>91</v>
      </c>
      <c r="C2280" s="50" t="s">
        <v>243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>
      <c r="A2281" s="50" t="s">
        <v>2944</v>
      </c>
      <c r="B2281" s="50" t="s">
        <v>91</v>
      </c>
      <c r="C2281" s="50" t="s">
        <v>243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>
      <c r="A2282" s="50" t="s">
        <v>2945</v>
      </c>
      <c r="B2282" s="50" t="s">
        <v>91</v>
      </c>
      <c r="C2282" s="50" t="s">
        <v>243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>
      <c r="A2283" s="50" t="s">
        <v>2946</v>
      </c>
      <c r="B2283" s="50" t="s">
        <v>91</v>
      </c>
      <c r="C2283" s="50" t="s">
        <v>243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>
      <c r="A2284" s="50" t="s">
        <v>2947</v>
      </c>
      <c r="B2284" s="50" t="s">
        <v>91</v>
      </c>
      <c r="C2284" s="50" t="s">
        <v>243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>
      <c r="A2285" s="50" t="s">
        <v>2948</v>
      </c>
      <c r="B2285" s="50" t="s">
        <v>91</v>
      </c>
      <c r="C2285" s="50" t="s">
        <v>243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>
      <c r="A2286" s="50" t="s">
        <v>2949</v>
      </c>
      <c r="B2286" s="50" t="s">
        <v>91</v>
      </c>
      <c r="C2286" s="50" t="s">
        <v>243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>
      <c r="A2287" s="50" t="s">
        <v>2950</v>
      </c>
      <c r="B2287" s="50" t="s">
        <v>91</v>
      </c>
      <c r="C2287" s="50" t="s">
        <v>243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>
      <c r="A2288" s="50" t="s">
        <v>2951</v>
      </c>
      <c r="B2288" s="50" t="s">
        <v>91</v>
      </c>
      <c r="C2288" s="50" t="s">
        <v>243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>
      <c r="A2289" s="50" t="s">
        <v>2952</v>
      </c>
      <c r="B2289" s="50" t="s">
        <v>91</v>
      </c>
      <c r="C2289" s="50" t="s">
        <v>243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>
      <c r="A2290" s="50" t="s">
        <v>2953</v>
      </c>
      <c r="B2290" s="50" t="s">
        <v>91</v>
      </c>
      <c r="C2290" s="50" t="s">
        <v>243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>
      <c r="A2291" s="50" t="s">
        <v>2954</v>
      </c>
      <c r="B2291" s="50" t="s">
        <v>91</v>
      </c>
      <c r="C2291" s="50" t="s">
        <v>243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>
      <c r="A2292" s="50" t="s">
        <v>2955</v>
      </c>
      <c r="B2292" s="50" t="s">
        <v>91</v>
      </c>
      <c r="C2292" s="50" t="s">
        <v>243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>
      <c r="A2293" s="50" t="s">
        <v>2956</v>
      </c>
      <c r="B2293" s="50" t="s">
        <v>91</v>
      </c>
      <c r="C2293" s="50" t="s">
        <v>243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>
      <c r="A2294" s="50" t="s">
        <v>2957</v>
      </c>
      <c r="B2294" s="50" t="s">
        <v>91</v>
      </c>
      <c r="C2294" s="50" t="s">
        <v>243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>
      <c r="A2295" s="50" t="s">
        <v>2958</v>
      </c>
      <c r="B2295" s="50" t="s">
        <v>91</v>
      </c>
      <c r="C2295" s="50" t="s">
        <v>243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>
      <c r="A2296" s="50" t="s">
        <v>2959</v>
      </c>
      <c r="B2296" s="50" t="s">
        <v>91</v>
      </c>
      <c r="C2296" s="50" t="s">
        <v>243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>
      <c r="A2297" s="50" t="s">
        <v>2960</v>
      </c>
      <c r="B2297" s="50" t="s">
        <v>91</v>
      </c>
      <c r="C2297" s="50" t="s">
        <v>243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>
      <c r="A2298" s="50" t="s">
        <v>2961</v>
      </c>
      <c r="B2298" s="50" t="s">
        <v>91</v>
      </c>
      <c r="C2298" s="50" t="s">
        <v>243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>
      <c r="A2299" s="50" t="s">
        <v>2962</v>
      </c>
      <c r="B2299" s="50" t="s">
        <v>91</v>
      </c>
      <c r="C2299" s="50" t="s">
        <v>243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>
      <c r="A2300" s="50" t="s">
        <v>2963</v>
      </c>
      <c r="B2300" s="50" t="s">
        <v>91</v>
      </c>
      <c r="C2300" s="50" t="s">
        <v>243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>
      <c r="A2301" s="50" t="s">
        <v>2964</v>
      </c>
      <c r="B2301" s="50" t="s">
        <v>91</v>
      </c>
      <c r="C2301" s="50" t="s">
        <v>243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>
      <c r="A2302" s="50" t="s">
        <v>2965</v>
      </c>
      <c r="B2302" s="50" t="s">
        <v>91</v>
      </c>
      <c r="C2302" s="50" t="s">
        <v>243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>
      <c r="A2303" s="50" t="s">
        <v>2966</v>
      </c>
      <c r="B2303" s="50" t="s">
        <v>91</v>
      </c>
      <c r="C2303" s="50" t="s">
        <v>243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>
      <c r="A2304" s="50" t="s">
        <v>1505</v>
      </c>
      <c r="B2304" s="50" t="s">
        <v>91</v>
      </c>
      <c r="C2304" s="50" t="s">
        <v>243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>
      <c r="A2305" s="50" t="s">
        <v>2967</v>
      </c>
      <c r="B2305" s="50" t="s">
        <v>91</v>
      </c>
      <c r="C2305" s="50" t="s">
        <v>243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>
      <c r="A2306" s="50" t="s">
        <v>2968</v>
      </c>
      <c r="B2306" s="50" t="s">
        <v>91</v>
      </c>
      <c r="C2306" s="50" t="s">
        <v>243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>
      <c r="A2307" s="50" t="s">
        <v>2969</v>
      </c>
      <c r="B2307" s="50" t="s">
        <v>91</v>
      </c>
      <c r="C2307" s="50" t="s">
        <v>243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>
      <c r="A2308" s="50" t="s">
        <v>2970</v>
      </c>
      <c r="B2308" s="50" t="s">
        <v>91</v>
      </c>
      <c r="C2308" s="50" t="s">
        <v>243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>
      <c r="A2309" s="50" t="s">
        <v>2971</v>
      </c>
      <c r="B2309" s="50" t="s">
        <v>91</v>
      </c>
      <c r="C2309" s="50" t="s">
        <v>243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>
      <c r="A2310" s="50" t="s">
        <v>2972</v>
      </c>
      <c r="B2310" s="50" t="s">
        <v>91</v>
      </c>
      <c r="C2310" s="50" t="s">
        <v>243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>
      <c r="A2311" s="50" t="s">
        <v>2973</v>
      </c>
      <c r="B2311" s="50" t="s">
        <v>91</v>
      </c>
      <c r="C2311" s="50" t="s">
        <v>243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>
      <c r="A2312" s="50" t="s">
        <v>2974</v>
      </c>
      <c r="B2312" s="50" t="s">
        <v>91</v>
      </c>
      <c r="C2312" s="50" t="s">
        <v>243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>
      <c r="A2313" s="50" t="s">
        <v>2975</v>
      </c>
      <c r="B2313" s="50" t="s">
        <v>91</v>
      </c>
      <c r="C2313" s="50" t="s">
        <v>243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>
      <c r="A2314" s="50" t="s">
        <v>2976</v>
      </c>
      <c r="B2314" s="50" t="s">
        <v>91</v>
      </c>
      <c r="C2314" s="50" t="s">
        <v>243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>
      <c r="A2315" s="50" t="s">
        <v>2977</v>
      </c>
      <c r="B2315" s="50" t="s">
        <v>91</v>
      </c>
      <c r="C2315" s="50" t="s">
        <v>243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>
      <c r="A2316" s="50" t="s">
        <v>2978</v>
      </c>
      <c r="B2316" s="50" t="s">
        <v>91</v>
      </c>
      <c r="C2316" s="50" t="s">
        <v>243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>
      <c r="A2317" s="50" t="s">
        <v>2979</v>
      </c>
      <c r="B2317" s="50" t="s">
        <v>91</v>
      </c>
      <c r="C2317" s="50" t="s">
        <v>243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>
      <c r="A2318" s="50" t="s">
        <v>2980</v>
      </c>
      <c r="B2318" s="50" t="s">
        <v>91</v>
      </c>
      <c r="C2318" s="50" t="s">
        <v>243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>
      <c r="A2319" s="50" t="s">
        <v>2981</v>
      </c>
      <c r="B2319" s="50" t="s">
        <v>91</v>
      </c>
      <c r="C2319" s="50" t="s">
        <v>243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>
      <c r="A2320" s="50" t="s">
        <v>2982</v>
      </c>
      <c r="B2320" s="50" t="s">
        <v>91</v>
      </c>
      <c r="C2320" s="50" t="s">
        <v>243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>
      <c r="A2321" s="50" t="s">
        <v>2983</v>
      </c>
      <c r="B2321" s="50" t="s">
        <v>91</v>
      </c>
      <c r="C2321" s="50" t="s">
        <v>243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>
      <c r="A2322" s="50" t="s">
        <v>2984</v>
      </c>
      <c r="B2322" s="50" t="s">
        <v>91</v>
      </c>
      <c r="C2322" s="50" t="s">
        <v>243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>
      <c r="A2323" s="50" t="s">
        <v>2985</v>
      </c>
      <c r="B2323" s="50" t="s">
        <v>91</v>
      </c>
      <c r="C2323" s="50" t="s">
        <v>243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>
      <c r="A2324" s="50" t="s">
        <v>2986</v>
      </c>
      <c r="B2324" s="50" t="s">
        <v>91</v>
      </c>
      <c r="C2324" s="50" t="s">
        <v>243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>
      <c r="A2325" s="50" t="s">
        <v>1506</v>
      </c>
      <c r="B2325" s="50" t="s">
        <v>91</v>
      </c>
      <c r="C2325" s="50" t="s">
        <v>243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>
      <c r="A2326" s="50" t="s">
        <v>1507</v>
      </c>
      <c r="B2326" s="50" t="s">
        <v>91</v>
      </c>
      <c r="C2326" s="50" t="s">
        <v>241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>
      <c r="A2327" s="50" t="s">
        <v>802</v>
      </c>
      <c r="B2327" s="50" t="s">
        <v>94</v>
      </c>
      <c r="C2327" s="50" t="s">
        <v>241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>
      <c r="A2328" s="50" t="s">
        <v>2987</v>
      </c>
      <c r="B2328" s="50" t="s">
        <v>94</v>
      </c>
      <c r="C2328" s="50" t="s">
        <v>243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>
      <c r="A2329" s="50" t="s">
        <v>313</v>
      </c>
      <c r="B2329" s="50" t="s">
        <v>94</v>
      </c>
      <c r="C2329" s="50" t="s">
        <v>241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>
      <c r="A2330" s="50" t="s">
        <v>1508</v>
      </c>
      <c r="B2330" s="50" t="s">
        <v>94</v>
      </c>
      <c r="C2330" s="50" t="s">
        <v>241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>
      <c r="A2331" s="50" t="s">
        <v>1509</v>
      </c>
      <c r="B2331" s="50" t="s">
        <v>94</v>
      </c>
      <c r="C2331" s="50" t="s">
        <v>241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>
      <c r="A2332" s="50" t="s">
        <v>1510</v>
      </c>
      <c r="B2332" s="50" t="s">
        <v>94</v>
      </c>
      <c r="C2332" s="50" t="s">
        <v>241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>
      <c r="A2333" s="50" t="s">
        <v>1511</v>
      </c>
      <c r="B2333" s="50" t="s">
        <v>94</v>
      </c>
      <c r="C2333" s="50" t="s">
        <v>241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>
      <c r="A2334" s="50" t="s">
        <v>1512</v>
      </c>
      <c r="B2334" s="50" t="s">
        <v>94</v>
      </c>
      <c r="C2334" s="50" t="s">
        <v>241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>
      <c r="A2335" s="50" t="s">
        <v>1513</v>
      </c>
      <c r="B2335" s="50" t="s">
        <v>94</v>
      </c>
      <c r="C2335" s="50" t="s">
        <v>243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>
      <c r="A2336" s="50" t="s">
        <v>2988</v>
      </c>
      <c r="B2336" s="50" t="s">
        <v>94</v>
      </c>
      <c r="C2336" s="50" t="s">
        <v>243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>
      <c r="A2337" s="50" t="s">
        <v>2989</v>
      </c>
      <c r="B2337" s="50" t="s">
        <v>94</v>
      </c>
      <c r="C2337" s="50" t="s">
        <v>243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>
      <c r="A2338" s="50" t="s">
        <v>1514</v>
      </c>
      <c r="B2338" s="50" t="s">
        <v>94</v>
      </c>
      <c r="C2338" s="50" t="s">
        <v>243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>
      <c r="A2339" s="50" t="s">
        <v>2990</v>
      </c>
      <c r="B2339" s="50" t="s">
        <v>94</v>
      </c>
      <c r="C2339" s="50" t="s">
        <v>243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>
      <c r="A2340" s="50" t="s">
        <v>2991</v>
      </c>
      <c r="B2340" s="50" t="s">
        <v>94</v>
      </c>
      <c r="C2340" s="50" t="s">
        <v>243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>
      <c r="A2341" s="50" t="s">
        <v>1515</v>
      </c>
      <c r="B2341" s="50" t="s">
        <v>94</v>
      </c>
      <c r="C2341" s="50" t="s">
        <v>243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>
      <c r="A2342" s="50" t="s">
        <v>1516</v>
      </c>
      <c r="B2342" s="50" t="s">
        <v>94</v>
      </c>
      <c r="C2342" s="50" t="s">
        <v>243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>
      <c r="A2343" s="50" t="s">
        <v>1517</v>
      </c>
      <c r="B2343" s="50" t="s">
        <v>94</v>
      </c>
      <c r="C2343" s="50" t="s">
        <v>243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>
      <c r="A2344" s="50" t="s">
        <v>2992</v>
      </c>
      <c r="B2344" s="50" t="s">
        <v>94</v>
      </c>
      <c r="C2344" s="50" t="s">
        <v>243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>
      <c r="A2345" s="50" t="s">
        <v>2993</v>
      </c>
      <c r="B2345" s="50" t="s">
        <v>94</v>
      </c>
      <c r="C2345" s="50" t="s">
        <v>243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>
      <c r="A2346" s="50" t="s">
        <v>2994</v>
      </c>
      <c r="B2346" s="50" t="s">
        <v>94</v>
      </c>
      <c r="C2346" s="50" t="s">
        <v>243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>
      <c r="A2347" s="50" t="s">
        <v>2995</v>
      </c>
      <c r="B2347" s="50" t="s">
        <v>94</v>
      </c>
      <c r="C2347" s="50" t="s">
        <v>243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>
      <c r="A2348" s="50" t="s">
        <v>2996</v>
      </c>
      <c r="B2348" s="50" t="s">
        <v>94</v>
      </c>
      <c r="C2348" s="50" t="s">
        <v>243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>
      <c r="A2349" s="50" t="s">
        <v>2997</v>
      </c>
      <c r="B2349" s="50" t="s">
        <v>94</v>
      </c>
      <c r="C2349" s="50" t="s">
        <v>243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>
      <c r="A2350" s="50" t="s">
        <v>2998</v>
      </c>
      <c r="B2350" s="50" t="s">
        <v>94</v>
      </c>
      <c r="C2350" s="50" t="s">
        <v>243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>
      <c r="A2351" s="50" t="s">
        <v>2999</v>
      </c>
      <c r="B2351" s="50" t="s">
        <v>94</v>
      </c>
      <c r="C2351" s="50" t="s">
        <v>243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>
      <c r="A2352" s="50" t="s">
        <v>1518</v>
      </c>
      <c r="B2352" s="50" t="s">
        <v>94</v>
      </c>
      <c r="C2352" s="50" t="s">
        <v>243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>
      <c r="A2353" s="50" t="s">
        <v>3000</v>
      </c>
      <c r="B2353" s="50" t="s">
        <v>94</v>
      </c>
      <c r="C2353" s="50" t="s">
        <v>243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>
      <c r="A2354" s="50" t="s">
        <v>3001</v>
      </c>
      <c r="B2354" s="50" t="s">
        <v>94</v>
      </c>
      <c r="C2354" s="50" t="s">
        <v>243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>
      <c r="A2355" s="50" t="s">
        <v>1519</v>
      </c>
      <c r="B2355" s="50" t="s">
        <v>94</v>
      </c>
      <c r="C2355" s="50" t="s">
        <v>243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>
      <c r="A2356" s="50" t="s">
        <v>3002</v>
      </c>
      <c r="B2356" s="50" t="s">
        <v>94</v>
      </c>
      <c r="C2356" s="50" t="s">
        <v>243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>
      <c r="A2357" s="50" t="s">
        <v>3003</v>
      </c>
      <c r="B2357" s="50" t="s">
        <v>94</v>
      </c>
      <c r="C2357" s="50" t="s">
        <v>243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>
      <c r="A2358" s="50" t="s">
        <v>3004</v>
      </c>
      <c r="B2358" s="50" t="s">
        <v>94</v>
      </c>
      <c r="C2358" s="50" t="s">
        <v>243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>
      <c r="A2359" s="50" t="s">
        <v>3005</v>
      </c>
      <c r="B2359" s="50" t="s">
        <v>94</v>
      </c>
      <c r="C2359" s="50" t="s">
        <v>243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>
      <c r="A2360" s="50" t="s">
        <v>3006</v>
      </c>
      <c r="B2360" s="50" t="s">
        <v>94</v>
      </c>
      <c r="C2360" s="50" t="s">
        <v>243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>
      <c r="A2361" s="50" t="s">
        <v>1520</v>
      </c>
      <c r="B2361" s="50" t="s">
        <v>94</v>
      </c>
      <c r="C2361" s="50" t="s">
        <v>243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>
      <c r="A2362" s="50" t="s">
        <v>3007</v>
      </c>
      <c r="B2362" s="50" t="s">
        <v>94</v>
      </c>
      <c r="C2362" s="50" t="s">
        <v>243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>
      <c r="A2363" s="50" t="s">
        <v>1521</v>
      </c>
      <c r="B2363" s="50" t="s">
        <v>94</v>
      </c>
      <c r="C2363" s="50" t="s">
        <v>243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>
      <c r="A2364" s="50" t="s">
        <v>3008</v>
      </c>
      <c r="B2364" s="50" t="s">
        <v>94</v>
      </c>
      <c r="C2364" s="50" t="s">
        <v>243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>
      <c r="A2365" s="50" t="s">
        <v>1522</v>
      </c>
      <c r="B2365" s="50" t="s">
        <v>94</v>
      </c>
      <c r="C2365" s="50" t="s">
        <v>243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>
      <c r="A2366" s="50" t="s">
        <v>3009</v>
      </c>
      <c r="B2366" s="50" t="s">
        <v>94</v>
      </c>
      <c r="C2366" s="50" t="s">
        <v>243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>
      <c r="A2367" s="50" t="s">
        <v>1523</v>
      </c>
      <c r="B2367" s="50" t="s">
        <v>94</v>
      </c>
      <c r="C2367" s="50" t="s">
        <v>243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>
      <c r="A2368" s="50" t="s">
        <v>3010</v>
      </c>
      <c r="B2368" s="50" t="s">
        <v>94</v>
      </c>
      <c r="C2368" s="50" t="s">
        <v>243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>
      <c r="A2369" s="50" t="s">
        <v>1524</v>
      </c>
      <c r="B2369" s="50" t="s">
        <v>94</v>
      </c>
      <c r="C2369" s="50" t="s">
        <v>243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>
      <c r="A2370" s="50" t="s">
        <v>3011</v>
      </c>
      <c r="B2370" s="50" t="s">
        <v>94</v>
      </c>
      <c r="C2370" s="50" t="s">
        <v>243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>
      <c r="A2371" s="50" t="s">
        <v>3012</v>
      </c>
      <c r="B2371" s="50" t="s">
        <v>94</v>
      </c>
      <c r="C2371" s="50" t="s">
        <v>243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>
      <c r="A2372" s="50" t="s">
        <v>3013</v>
      </c>
      <c r="B2372" s="50" t="s">
        <v>94</v>
      </c>
      <c r="C2372" s="50" t="s">
        <v>243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>
      <c r="A2373" s="50" t="s">
        <v>3014</v>
      </c>
      <c r="B2373" s="50" t="s">
        <v>94</v>
      </c>
      <c r="C2373" s="50" t="s">
        <v>243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>
      <c r="A2374" s="50" t="s">
        <v>3015</v>
      </c>
      <c r="B2374" s="50" t="s">
        <v>94</v>
      </c>
      <c r="C2374" s="50" t="s">
        <v>243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>
      <c r="A2375" s="50" t="s">
        <v>1525</v>
      </c>
      <c r="B2375" s="50" t="s">
        <v>94</v>
      </c>
      <c r="C2375" s="50" t="s">
        <v>241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>
      <c r="A2376" s="50" t="s">
        <v>3016</v>
      </c>
      <c r="B2376" s="50" t="s">
        <v>94</v>
      </c>
      <c r="C2376" s="50" t="s">
        <v>243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>
      <c r="A2377" s="50" t="s">
        <v>1526</v>
      </c>
      <c r="B2377" s="50" t="s">
        <v>94</v>
      </c>
      <c r="C2377" s="50" t="s">
        <v>241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>
      <c r="A2378" s="50" t="s">
        <v>1527</v>
      </c>
      <c r="B2378" s="50" t="s">
        <v>94</v>
      </c>
      <c r="C2378" s="50" t="s">
        <v>241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>
      <c r="A2379" s="50" t="s">
        <v>328</v>
      </c>
      <c r="B2379" s="50" t="s">
        <v>94</v>
      </c>
      <c r="C2379" s="50" t="s">
        <v>238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>
      <c r="A2380" s="50" t="s">
        <v>3017</v>
      </c>
      <c r="B2380" s="50" t="s">
        <v>94</v>
      </c>
      <c r="C2380" s="50" t="s">
        <v>243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>
      <c r="A2381" s="50" t="s">
        <v>1528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>
      <c r="A2382" s="50" t="s">
        <v>1529</v>
      </c>
      <c r="B2382" s="50" t="s">
        <v>94</v>
      </c>
      <c r="C2382" s="50" t="s">
        <v>241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>
      <c r="A2383" s="50" t="s">
        <v>1530</v>
      </c>
      <c r="B2383" s="50" t="s">
        <v>94</v>
      </c>
      <c r="C2383" s="50" t="s">
        <v>241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>
      <c r="A2384" s="50" t="s">
        <v>1531</v>
      </c>
      <c r="B2384" s="50" t="s">
        <v>94</v>
      </c>
      <c r="C2384" s="50" t="s">
        <v>241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>
      <c r="A2385" s="50" t="s">
        <v>1532</v>
      </c>
      <c r="B2385" s="50" t="s">
        <v>94</v>
      </c>
      <c r="C2385" s="50" t="s">
        <v>241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>
      <c r="A2386" s="50" t="s">
        <v>3018</v>
      </c>
      <c r="B2386" s="50" t="s">
        <v>94</v>
      </c>
      <c r="C2386" s="50" t="s">
        <v>241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>
      <c r="A2387" s="50" t="s">
        <v>1533</v>
      </c>
      <c r="B2387" s="50" t="s">
        <v>94</v>
      </c>
      <c r="C2387" s="50" t="s">
        <v>241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>
      <c r="A2388" s="50" t="s">
        <v>1534</v>
      </c>
      <c r="B2388" s="50" t="s">
        <v>94</v>
      </c>
      <c r="C2388" s="50" t="s">
        <v>241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>
      <c r="A2389" s="50" t="s">
        <v>3019</v>
      </c>
      <c r="B2389" s="50" t="s">
        <v>94</v>
      </c>
      <c r="C2389" s="50" t="s">
        <v>243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>
      <c r="A2390" s="50" t="s">
        <v>1535</v>
      </c>
      <c r="B2390" s="50" t="s">
        <v>94</v>
      </c>
      <c r="C2390" s="50" t="s">
        <v>241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>
      <c r="A2391" s="50" t="s">
        <v>331</v>
      </c>
      <c r="B2391" s="50" t="s">
        <v>94</v>
      </c>
      <c r="C2391" s="50" t="s">
        <v>238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>
      <c r="A2392" s="50" t="s">
        <v>333</v>
      </c>
      <c r="B2392" s="50" t="s">
        <v>94</v>
      </c>
      <c r="C2392" s="50" t="s">
        <v>241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>
      <c r="A2393" s="50" t="s">
        <v>1536</v>
      </c>
      <c r="B2393" s="50" t="s">
        <v>94</v>
      </c>
      <c r="C2393" s="50" t="s">
        <v>241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>
      <c r="A2394" s="50" t="s">
        <v>1537</v>
      </c>
      <c r="B2394" s="50" t="s">
        <v>94</v>
      </c>
      <c r="C2394" s="50" t="s">
        <v>243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>
      <c r="A2395" s="50" t="s">
        <v>1538</v>
      </c>
      <c r="B2395" s="50" t="s">
        <v>94</v>
      </c>
      <c r="C2395" s="50" t="s">
        <v>238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>
      <c r="A2396" s="50" t="s">
        <v>1539</v>
      </c>
      <c r="B2396" s="50" t="s">
        <v>94</v>
      </c>
      <c r="C2396" s="50" t="s">
        <v>241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>
      <c r="A2397" s="50" t="s">
        <v>336</v>
      </c>
      <c r="B2397" s="50" t="s">
        <v>94</v>
      </c>
      <c r="C2397" s="50" t="s">
        <v>241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>
      <c r="A2398" s="50" t="s">
        <v>1540</v>
      </c>
      <c r="B2398" s="50" t="s">
        <v>94</v>
      </c>
      <c r="C2398" s="50" t="s">
        <v>241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>
      <c r="A2399" s="50" t="s">
        <v>1541</v>
      </c>
      <c r="B2399" s="50" t="s">
        <v>94</v>
      </c>
      <c r="C2399" s="50" t="s">
        <v>241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>
      <c r="A2400" s="50" t="s">
        <v>338</v>
      </c>
      <c r="B2400" s="50" t="s">
        <v>94</v>
      </c>
      <c r="C2400" s="50" t="s">
        <v>241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>
      <c r="A2401" s="50" t="s">
        <v>1542</v>
      </c>
      <c r="B2401" s="50" t="s">
        <v>94</v>
      </c>
      <c r="C2401" s="50" t="s">
        <v>241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>
      <c r="A2402" s="50" t="s">
        <v>456</v>
      </c>
      <c r="B2402" s="50" t="s">
        <v>94</v>
      </c>
      <c r="C2402" s="50" t="s">
        <v>241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>
      <c r="A2403" s="50" t="s">
        <v>1543</v>
      </c>
      <c r="B2403" s="50" t="s">
        <v>94</v>
      </c>
      <c r="C2403" s="50" t="s">
        <v>243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>
      <c r="A2404" s="50" t="s">
        <v>1544</v>
      </c>
      <c r="B2404" s="50" t="s">
        <v>94</v>
      </c>
      <c r="C2404" s="50" t="s">
        <v>243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>
      <c r="A2405" s="50" t="s">
        <v>3020</v>
      </c>
      <c r="B2405" s="50" t="s">
        <v>94</v>
      </c>
      <c r="C2405" s="50" t="s">
        <v>243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>
      <c r="A2406" s="50" t="s">
        <v>3021</v>
      </c>
      <c r="B2406" s="50" t="s">
        <v>94</v>
      </c>
      <c r="C2406" s="50" t="s">
        <v>243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>
      <c r="A2407" s="50" t="s">
        <v>3022</v>
      </c>
      <c r="B2407" s="50" t="s">
        <v>94</v>
      </c>
      <c r="C2407" s="50" t="s">
        <v>243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>
      <c r="A2408" s="50" t="s">
        <v>3023</v>
      </c>
      <c r="B2408" s="50" t="s">
        <v>94</v>
      </c>
      <c r="C2408" s="50" t="s">
        <v>243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>
      <c r="A2409" s="50" t="s">
        <v>3024</v>
      </c>
      <c r="B2409" s="50" t="s">
        <v>94</v>
      </c>
      <c r="C2409" s="50" t="s">
        <v>243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>
      <c r="A2410" s="50" t="s">
        <v>3025</v>
      </c>
      <c r="B2410" s="50" t="s">
        <v>94</v>
      </c>
      <c r="C2410" s="50" t="s">
        <v>243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>
      <c r="A2411" s="50" t="s">
        <v>3026</v>
      </c>
      <c r="B2411" s="50" t="s">
        <v>94</v>
      </c>
      <c r="C2411" s="50" t="s">
        <v>243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>
      <c r="A2412" s="50" t="s">
        <v>3027</v>
      </c>
      <c r="B2412" s="50" t="s">
        <v>94</v>
      </c>
      <c r="C2412" s="50" t="s">
        <v>243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>
      <c r="A2413" s="50" t="s">
        <v>2247</v>
      </c>
      <c r="B2413" s="50" t="s">
        <v>94</v>
      </c>
      <c r="C2413" s="50" t="s">
        <v>241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>
      <c r="A2414" s="50" t="s">
        <v>1545</v>
      </c>
      <c r="B2414" s="50" t="s">
        <v>94</v>
      </c>
      <c r="C2414" s="50" t="s">
        <v>241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>
      <c r="A2415" s="50" t="s">
        <v>1546</v>
      </c>
      <c r="B2415" s="50" t="s">
        <v>94</v>
      </c>
      <c r="C2415" s="50" t="s">
        <v>243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>
      <c r="A2416" s="50" t="s">
        <v>3028</v>
      </c>
      <c r="B2416" s="50" t="s">
        <v>94</v>
      </c>
      <c r="C2416" s="50" t="s">
        <v>243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>
      <c r="A2417" s="50" t="s">
        <v>1547</v>
      </c>
      <c r="B2417" s="50" t="s">
        <v>96</v>
      </c>
      <c r="C2417" s="50" t="s">
        <v>241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>
      <c r="A2418" s="50" t="s">
        <v>1548</v>
      </c>
      <c r="B2418" s="50" t="s">
        <v>96</v>
      </c>
      <c r="C2418" s="50" t="s">
        <v>310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>
      <c r="A2419" s="50" t="s">
        <v>1549</v>
      </c>
      <c r="B2419" s="50" t="s">
        <v>96</v>
      </c>
      <c r="C2419" s="50" t="s">
        <v>243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>
      <c r="A2420" s="50" t="s">
        <v>1550</v>
      </c>
      <c r="B2420" s="50" t="s">
        <v>96</v>
      </c>
      <c r="C2420" s="50" t="s">
        <v>241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>
      <c r="A2421" s="50" t="s">
        <v>1551</v>
      </c>
      <c r="B2421" s="50" t="s">
        <v>96</v>
      </c>
      <c r="C2421" s="50" t="s">
        <v>342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>
      <c r="A2422" s="50" t="s">
        <v>1552</v>
      </c>
      <c r="B2422" s="50" t="s">
        <v>96</v>
      </c>
      <c r="C2422" s="50" t="s">
        <v>243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>
      <c r="A2423" s="50" t="s">
        <v>1553</v>
      </c>
      <c r="B2423" s="50" t="s">
        <v>96</v>
      </c>
      <c r="C2423" s="50" t="s">
        <v>243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>
      <c r="A2424" s="50" t="s">
        <v>3029</v>
      </c>
      <c r="B2424" s="50" t="s">
        <v>96</v>
      </c>
      <c r="C2424" s="50" t="s">
        <v>243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>
      <c r="A2425" s="50" t="s">
        <v>3030</v>
      </c>
      <c r="B2425" s="50" t="s">
        <v>96</v>
      </c>
      <c r="C2425" s="50" t="s">
        <v>243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>
      <c r="A2426" s="50" t="s">
        <v>1554</v>
      </c>
      <c r="B2426" s="50" t="s">
        <v>96</v>
      </c>
      <c r="C2426" s="50" t="s">
        <v>243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>
      <c r="A2427" s="50" t="s">
        <v>1555</v>
      </c>
      <c r="B2427" s="50" t="s">
        <v>96</v>
      </c>
      <c r="C2427" s="50" t="s">
        <v>243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>
      <c r="A2428" s="50" t="s">
        <v>1556</v>
      </c>
      <c r="B2428" s="50" t="s">
        <v>96</v>
      </c>
      <c r="C2428" s="50" t="s">
        <v>243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>
      <c r="A2429" s="50" t="s">
        <v>1557</v>
      </c>
      <c r="B2429" s="50" t="s">
        <v>96</v>
      </c>
      <c r="C2429" s="50" t="s">
        <v>243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>
      <c r="A2430" s="50" t="s">
        <v>1558</v>
      </c>
      <c r="B2430" s="50" t="s">
        <v>96</v>
      </c>
      <c r="C2430" s="50" t="s">
        <v>243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>
      <c r="A2431" s="50" t="s">
        <v>1559</v>
      </c>
      <c r="B2431" s="50" t="s">
        <v>96</v>
      </c>
      <c r="C2431" s="50" t="s">
        <v>243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>
      <c r="A2432" s="50" t="s">
        <v>1560</v>
      </c>
      <c r="B2432" s="50" t="s">
        <v>96</v>
      </c>
      <c r="C2432" s="50" t="s">
        <v>243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>
      <c r="A2433" s="50" t="s">
        <v>1561</v>
      </c>
      <c r="B2433" s="50" t="s">
        <v>96</v>
      </c>
      <c r="C2433" s="50" t="s">
        <v>342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>
      <c r="A2434" s="50" t="s">
        <v>694</v>
      </c>
      <c r="B2434" s="50" t="s">
        <v>96</v>
      </c>
      <c r="C2434" s="50" t="s">
        <v>241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>
      <c r="A2435" s="50" t="s">
        <v>1562</v>
      </c>
      <c r="B2435" s="50" t="s">
        <v>96</v>
      </c>
      <c r="C2435" s="50" t="s">
        <v>241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>
      <c r="A2436" s="50" t="s">
        <v>1563</v>
      </c>
      <c r="B2436" s="50" t="s">
        <v>96</v>
      </c>
      <c r="C2436" s="50" t="s">
        <v>241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>
      <c r="A2437" s="50" t="s">
        <v>1564</v>
      </c>
      <c r="B2437" s="50" t="s">
        <v>96</v>
      </c>
      <c r="C2437" s="50" t="s">
        <v>342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>
      <c r="A2438" s="50" t="s">
        <v>1565</v>
      </c>
      <c r="B2438" s="50" t="s">
        <v>96</v>
      </c>
      <c r="C2438" s="50" t="s">
        <v>241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>
      <c r="A2439" s="50" t="s">
        <v>1566</v>
      </c>
      <c r="B2439" s="50" t="s">
        <v>96</v>
      </c>
      <c r="C2439" s="50" t="s">
        <v>241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>
      <c r="A2440" s="50" t="s">
        <v>1567</v>
      </c>
      <c r="B2440" s="50" t="s">
        <v>96</v>
      </c>
      <c r="C2440" s="50" t="s">
        <v>241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>
      <c r="A2441" s="50" t="s">
        <v>1568</v>
      </c>
      <c r="B2441" s="50" t="s">
        <v>96</v>
      </c>
      <c r="C2441" s="50" t="s">
        <v>241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>
      <c r="A2442" s="50" t="s">
        <v>1569</v>
      </c>
      <c r="B2442" s="50" t="s">
        <v>96</v>
      </c>
      <c r="C2442" s="50" t="s">
        <v>342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>
      <c r="A2443" s="50" t="s">
        <v>1425</v>
      </c>
      <c r="B2443" s="50" t="s">
        <v>96</v>
      </c>
      <c r="C2443" s="50" t="s">
        <v>241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>
      <c r="A2444" s="50" t="s">
        <v>1570</v>
      </c>
      <c r="B2444" s="50" t="s">
        <v>96</v>
      </c>
      <c r="C2444" s="50" t="s">
        <v>241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>
      <c r="A2445" s="50" t="s">
        <v>696</v>
      </c>
      <c r="B2445" s="50" t="s">
        <v>96</v>
      </c>
      <c r="C2445" s="50" t="s">
        <v>238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>
      <c r="A2446" s="50" t="s">
        <v>1571</v>
      </c>
      <c r="B2446" s="50" t="s">
        <v>96</v>
      </c>
      <c r="C2446" s="50" t="s">
        <v>241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>
      <c r="A2447" s="50" t="s">
        <v>358</v>
      </c>
      <c r="B2447" s="50" t="s">
        <v>96</v>
      </c>
      <c r="C2447" s="50" t="s">
        <v>349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>
      <c r="A2448" s="50" t="s">
        <v>1572</v>
      </c>
      <c r="B2448" s="50" t="s">
        <v>96</v>
      </c>
      <c r="C2448" s="50" t="s">
        <v>241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>
      <c r="A2449" s="50" t="s">
        <v>1573</v>
      </c>
      <c r="B2449" s="50" t="s">
        <v>96</v>
      </c>
      <c r="C2449" s="50" t="s">
        <v>342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>
      <c r="A2450" s="50" t="s">
        <v>1574</v>
      </c>
      <c r="B2450" s="50" t="s">
        <v>96</v>
      </c>
      <c r="C2450" s="50" t="s">
        <v>241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>
      <c r="A2451" s="50" t="s">
        <v>412</v>
      </c>
      <c r="B2451" s="50" t="s">
        <v>96</v>
      </c>
      <c r="C2451" s="50" t="s">
        <v>238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>
      <c r="A2452" s="50" t="s">
        <v>1575</v>
      </c>
      <c r="B2452" s="50" t="s">
        <v>96</v>
      </c>
      <c r="C2452" s="50" t="s">
        <v>238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>
      <c r="A2453" s="50" t="s">
        <v>1576</v>
      </c>
      <c r="B2453" s="50" t="s">
        <v>96</v>
      </c>
      <c r="C2453" s="50" t="s">
        <v>241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>
      <c r="A2454" s="50" t="s">
        <v>363</v>
      </c>
      <c r="B2454" s="50" t="s">
        <v>96</v>
      </c>
      <c r="C2454" s="50" t="s">
        <v>349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>
      <c r="A2455" s="50" t="s">
        <v>370</v>
      </c>
      <c r="B2455" s="50" t="s">
        <v>96</v>
      </c>
      <c r="C2455" s="50" t="s">
        <v>349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>
      <c r="A2456" s="50" t="s">
        <v>422</v>
      </c>
      <c r="B2456" s="50" t="s">
        <v>96</v>
      </c>
      <c r="C2456" s="50" t="s">
        <v>241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>
      <c r="A2457" s="50" t="s">
        <v>371</v>
      </c>
      <c r="B2457" s="50" t="s">
        <v>96</v>
      </c>
      <c r="C2457" s="50" t="s">
        <v>349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>
      <c r="A2458" s="50" t="s">
        <v>1577</v>
      </c>
      <c r="B2458" s="50" t="s">
        <v>96</v>
      </c>
      <c r="C2458" s="50" t="s">
        <v>342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>
      <c r="A2459" s="50" t="s">
        <v>1578</v>
      </c>
      <c r="B2459" s="50" t="s">
        <v>96</v>
      </c>
      <c r="C2459" s="50" t="s">
        <v>241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>
      <c r="A2460" s="50" t="s">
        <v>1579</v>
      </c>
      <c r="B2460" s="50" t="s">
        <v>96</v>
      </c>
      <c r="C2460" s="50" t="s">
        <v>241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>
      <c r="A2461" s="50" t="s">
        <v>3031</v>
      </c>
      <c r="B2461" s="50" t="s">
        <v>96</v>
      </c>
      <c r="C2461" s="50" t="s">
        <v>241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>
      <c r="A2462" s="50" t="s">
        <v>1580</v>
      </c>
      <c r="B2462" s="50" t="s">
        <v>99</v>
      </c>
      <c r="C2462" s="50" t="s">
        <v>241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>
      <c r="A2463" s="50" t="s">
        <v>1581</v>
      </c>
      <c r="B2463" s="50" t="s">
        <v>99</v>
      </c>
      <c r="C2463" s="50" t="s">
        <v>241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>
      <c r="A2464" s="50" t="s">
        <v>3032</v>
      </c>
      <c r="B2464" s="50" t="s">
        <v>99</v>
      </c>
      <c r="C2464" s="50" t="s">
        <v>243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>
      <c r="A2465" s="50" t="s">
        <v>3033</v>
      </c>
      <c r="B2465" s="50" t="s">
        <v>99</v>
      </c>
      <c r="C2465" s="50" t="s">
        <v>243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>
      <c r="A2466" s="50" t="s">
        <v>3034</v>
      </c>
      <c r="B2466" s="50" t="s">
        <v>99</v>
      </c>
      <c r="C2466" s="50" t="s">
        <v>243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>
      <c r="A2467" s="50" t="s">
        <v>1582</v>
      </c>
      <c r="B2467" s="50" t="s">
        <v>99</v>
      </c>
      <c r="C2467" s="50" t="s">
        <v>243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>
      <c r="A2468" s="50" t="s">
        <v>3035</v>
      </c>
      <c r="B2468" s="50" t="s">
        <v>99</v>
      </c>
      <c r="C2468" s="50" t="s">
        <v>243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>
      <c r="A2469" s="50" t="s">
        <v>3036</v>
      </c>
      <c r="B2469" s="50" t="s">
        <v>99</v>
      </c>
      <c r="C2469" s="50" t="s">
        <v>243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>
      <c r="A2470" s="50" t="s">
        <v>3037</v>
      </c>
      <c r="B2470" s="50" t="s">
        <v>99</v>
      </c>
      <c r="C2470" s="50" t="s">
        <v>243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>
      <c r="A2471" s="50" t="s">
        <v>1583</v>
      </c>
      <c r="B2471" s="50" t="s">
        <v>99</v>
      </c>
      <c r="C2471" s="50" t="s">
        <v>243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>
      <c r="A2472" s="50" t="s">
        <v>3038</v>
      </c>
      <c r="B2472" s="50" t="s">
        <v>99</v>
      </c>
      <c r="C2472" s="50" t="s">
        <v>243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>
      <c r="A2473" s="50" t="s">
        <v>3039</v>
      </c>
      <c r="B2473" s="50" t="s">
        <v>99</v>
      </c>
      <c r="C2473" s="50" t="s">
        <v>243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>
      <c r="A2474" s="50" t="s">
        <v>3040</v>
      </c>
      <c r="B2474" s="50" t="s">
        <v>99</v>
      </c>
      <c r="C2474" s="50" t="s">
        <v>243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>
      <c r="A2475" s="50" t="s">
        <v>3041</v>
      </c>
      <c r="B2475" s="50" t="s">
        <v>99</v>
      </c>
      <c r="C2475" s="50" t="s">
        <v>243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>
      <c r="A2476" s="50" t="s">
        <v>3042</v>
      </c>
      <c r="B2476" s="50" t="s">
        <v>99</v>
      </c>
      <c r="C2476" s="50" t="s">
        <v>243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>
      <c r="A2477" s="50" t="s">
        <v>1584</v>
      </c>
      <c r="B2477" s="50" t="s">
        <v>99</v>
      </c>
      <c r="C2477" s="50" t="s">
        <v>243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>
      <c r="A2478" s="50" t="s">
        <v>3043</v>
      </c>
      <c r="B2478" s="50" t="s">
        <v>99</v>
      </c>
      <c r="C2478" s="50" t="s">
        <v>243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>
      <c r="A2479" s="50" t="s">
        <v>3044</v>
      </c>
      <c r="B2479" s="50" t="s">
        <v>99</v>
      </c>
      <c r="C2479" s="50" t="s">
        <v>243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>
      <c r="A2480" s="50" t="s">
        <v>3045</v>
      </c>
      <c r="B2480" s="50" t="s">
        <v>99</v>
      </c>
      <c r="C2480" s="50" t="s">
        <v>243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>
      <c r="A2481" s="50" t="s">
        <v>3046</v>
      </c>
      <c r="B2481" s="50" t="s">
        <v>99</v>
      </c>
      <c r="C2481" s="50" t="s">
        <v>243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>
      <c r="A2482" s="50" t="s">
        <v>3047</v>
      </c>
      <c r="B2482" s="50" t="s">
        <v>99</v>
      </c>
      <c r="C2482" s="50" t="s">
        <v>243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>
      <c r="A2483" s="50" t="s">
        <v>3048</v>
      </c>
      <c r="B2483" s="50" t="s">
        <v>99</v>
      </c>
      <c r="C2483" s="50" t="s">
        <v>243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>
      <c r="A2484" s="50" t="s">
        <v>3049</v>
      </c>
      <c r="B2484" s="50" t="s">
        <v>99</v>
      </c>
      <c r="C2484" s="50" t="s">
        <v>243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>
      <c r="A2485" s="50" t="s">
        <v>3050</v>
      </c>
      <c r="B2485" s="50" t="s">
        <v>99</v>
      </c>
      <c r="C2485" s="50" t="s">
        <v>243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>
      <c r="A2486" s="50" t="s">
        <v>1585</v>
      </c>
      <c r="B2486" s="50" t="s">
        <v>99</v>
      </c>
      <c r="C2486" s="50" t="s">
        <v>243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>
      <c r="A2487" s="50" t="s">
        <v>3051</v>
      </c>
      <c r="B2487" s="50" t="s">
        <v>99</v>
      </c>
      <c r="C2487" s="50" t="s">
        <v>243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>
      <c r="A2488" s="50" t="s">
        <v>3052</v>
      </c>
      <c r="B2488" s="50" t="s">
        <v>99</v>
      </c>
      <c r="C2488" s="50" t="s">
        <v>243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>
      <c r="A2489" s="50" t="s">
        <v>3053</v>
      </c>
      <c r="B2489" s="50" t="s">
        <v>99</v>
      </c>
      <c r="C2489" s="50" t="s">
        <v>243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>
      <c r="A2490" s="50" t="s">
        <v>3054</v>
      </c>
      <c r="B2490" s="50" t="s">
        <v>99</v>
      </c>
      <c r="C2490" s="50" t="s">
        <v>243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>
      <c r="A2491" s="50" t="s">
        <v>3055</v>
      </c>
      <c r="B2491" s="50" t="s">
        <v>99</v>
      </c>
      <c r="C2491" s="50" t="s">
        <v>243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>
      <c r="A2492" s="50" t="s">
        <v>3056</v>
      </c>
      <c r="B2492" s="50" t="s">
        <v>99</v>
      </c>
      <c r="C2492" s="50" t="s">
        <v>243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>
      <c r="A2493" s="50" t="s">
        <v>3057</v>
      </c>
      <c r="B2493" s="50" t="s">
        <v>99</v>
      </c>
      <c r="C2493" s="50" t="s">
        <v>243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>
      <c r="A2494" s="50" t="s">
        <v>3058</v>
      </c>
      <c r="B2494" s="50" t="s">
        <v>99</v>
      </c>
      <c r="C2494" s="50" t="s">
        <v>243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>
      <c r="A2495" s="50" t="s">
        <v>3059</v>
      </c>
      <c r="B2495" s="50" t="s">
        <v>99</v>
      </c>
      <c r="C2495" s="50" t="s">
        <v>243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>
      <c r="A2496" s="50" t="s">
        <v>3060</v>
      </c>
      <c r="B2496" s="50" t="s">
        <v>99</v>
      </c>
      <c r="C2496" s="50" t="s">
        <v>243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>
      <c r="A2497" s="50" t="s">
        <v>1586</v>
      </c>
      <c r="B2497" s="50" t="s">
        <v>99</v>
      </c>
      <c r="C2497" s="50" t="s">
        <v>241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>
      <c r="A2498" s="50" t="s">
        <v>1587</v>
      </c>
      <c r="B2498" s="50" t="s">
        <v>99</v>
      </c>
      <c r="C2498" s="50" t="s">
        <v>238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>
      <c r="A2499" s="50" t="s">
        <v>1588</v>
      </c>
      <c r="B2499" s="50" t="s">
        <v>99</v>
      </c>
      <c r="C2499" s="50" t="s">
        <v>241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>
      <c r="A2500" s="50" t="s">
        <v>1589</v>
      </c>
      <c r="B2500" s="50" t="s">
        <v>99</v>
      </c>
      <c r="C2500" s="50" t="s">
        <v>238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>
      <c r="A2501" s="50" t="s">
        <v>2207</v>
      </c>
      <c r="B2501" s="50" t="s">
        <v>99</v>
      </c>
      <c r="C2501" s="50" t="s">
        <v>349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>
      <c r="A2502" s="50" t="s">
        <v>3061</v>
      </c>
      <c r="B2502" s="50" t="s">
        <v>99</v>
      </c>
      <c r="C2502" s="50" t="s">
        <v>243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>
      <c r="A2503" s="50" t="s">
        <v>358</v>
      </c>
      <c r="B2503" s="50" t="s">
        <v>99</v>
      </c>
      <c r="C2503" s="50" t="s">
        <v>349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>
      <c r="A2504" s="50" t="s">
        <v>1590</v>
      </c>
      <c r="B2504" s="50" t="s">
        <v>99</v>
      </c>
      <c r="C2504" s="50" t="s">
        <v>238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>
      <c r="A2505" s="50" t="s">
        <v>3062</v>
      </c>
      <c r="B2505" s="50" t="s">
        <v>99</v>
      </c>
      <c r="C2505" s="50" t="s">
        <v>243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>
      <c r="A2506" s="50" t="s">
        <v>3063</v>
      </c>
      <c r="B2506" s="50" t="s">
        <v>99</v>
      </c>
      <c r="C2506" s="50" t="s">
        <v>241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>
      <c r="A2507" s="50" t="s">
        <v>1591</v>
      </c>
      <c r="B2507" s="50" t="s">
        <v>99</v>
      </c>
      <c r="C2507" s="50" t="s">
        <v>241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>
      <c r="A2508" s="50" t="s">
        <v>1592</v>
      </c>
      <c r="B2508" s="50" t="s">
        <v>99</v>
      </c>
      <c r="C2508" s="50" t="s">
        <v>238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>
      <c r="A2509" s="50" t="s">
        <v>1593</v>
      </c>
      <c r="B2509" s="50" t="s">
        <v>99</v>
      </c>
      <c r="C2509" s="50" t="s">
        <v>238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>
      <c r="A2510" s="50" t="s">
        <v>1443</v>
      </c>
      <c r="B2510" s="50" t="s">
        <v>99</v>
      </c>
      <c r="C2510" s="50" t="s">
        <v>238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>
      <c r="A2511" s="50" t="s">
        <v>1594</v>
      </c>
      <c r="B2511" s="50" t="s">
        <v>99</v>
      </c>
      <c r="C2511" s="50" t="s">
        <v>238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>
      <c r="A2512" s="50" t="s">
        <v>1595</v>
      </c>
      <c r="B2512" s="50" t="s">
        <v>99</v>
      </c>
      <c r="C2512" s="50" t="s">
        <v>238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>
      <c r="A2513" s="50" t="s">
        <v>1596</v>
      </c>
      <c r="B2513" s="50" t="s">
        <v>99</v>
      </c>
      <c r="C2513" s="50" t="s">
        <v>241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>
      <c r="A2514" s="50" t="s">
        <v>363</v>
      </c>
      <c r="B2514" s="50" t="s">
        <v>99</v>
      </c>
      <c r="C2514" s="50" t="s">
        <v>349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>
      <c r="A2515" s="50" t="s">
        <v>1597</v>
      </c>
      <c r="B2515" s="50" t="s">
        <v>99</v>
      </c>
      <c r="C2515" s="50" t="s">
        <v>241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>
      <c r="A2516" s="50" t="s">
        <v>3064</v>
      </c>
      <c r="B2516" s="50" t="s">
        <v>99</v>
      </c>
      <c r="C2516" s="50" t="s">
        <v>241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>
      <c r="A2517" s="50" t="s">
        <v>367</v>
      </c>
      <c r="B2517" s="50" t="s">
        <v>99</v>
      </c>
      <c r="C2517" s="50" t="s">
        <v>349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>
      <c r="A2518" s="50" t="s">
        <v>368</v>
      </c>
      <c r="B2518" s="50" t="s">
        <v>99</v>
      </c>
      <c r="C2518" s="50" t="s">
        <v>349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>
      <c r="A2519" s="50" t="s">
        <v>369</v>
      </c>
      <c r="B2519" s="50" t="s">
        <v>99</v>
      </c>
      <c r="C2519" s="50" t="s">
        <v>349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>
      <c r="A2520" s="50" t="s">
        <v>370</v>
      </c>
      <c r="B2520" s="50" t="s">
        <v>99</v>
      </c>
      <c r="C2520" s="50" t="s">
        <v>349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>
      <c r="A2521" s="50" t="s">
        <v>371</v>
      </c>
      <c r="B2521" s="50" t="s">
        <v>99</v>
      </c>
      <c r="C2521" s="50" t="s">
        <v>349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>
      <c r="A2522" s="50" t="s">
        <v>3065</v>
      </c>
      <c r="B2522" s="50" t="s">
        <v>99</v>
      </c>
      <c r="C2522" s="50" t="s">
        <v>241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>
      <c r="A2523" s="50" t="s">
        <v>1598</v>
      </c>
      <c r="B2523" s="50" t="s">
        <v>99</v>
      </c>
      <c r="C2523" s="50" t="s">
        <v>238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>
      <c r="A2524" s="50" t="s">
        <v>1599</v>
      </c>
      <c r="B2524" s="50" t="s">
        <v>99</v>
      </c>
      <c r="C2524" s="50" t="s">
        <v>241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>
      <c r="A2525" s="50" t="s">
        <v>1600</v>
      </c>
      <c r="B2525" s="50" t="s">
        <v>99</v>
      </c>
      <c r="C2525" s="50" t="s">
        <v>241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>
      <c r="A2526" s="50" t="s">
        <v>376</v>
      </c>
      <c r="B2526" s="50" t="s">
        <v>99</v>
      </c>
      <c r="C2526" s="50" t="s">
        <v>349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>
      <c r="A2527" s="50" t="s">
        <v>3066</v>
      </c>
      <c r="B2527" s="50" t="s">
        <v>99</v>
      </c>
      <c r="C2527" s="50" t="s">
        <v>241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>
      <c r="A2528" s="50" t="s">
        <v>1601</v>
      </c>
      <c r="B2528" s="50" t="s">
        <v>99</v>
      </c>
      <c r="C2528" s="50" t="s">
        <v>238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>
      <c r="A2529" s="50" t="s">
        <v>3067</v>
      </c>
      <c r="B2529" s="50" t="s">
        <v>99</v>
      </c>
      <c r="C2529" s="50" t="s">
        <v>238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>
      <c r="A2530" s="50" t="s">
        <v>3068</v>
      </c>
      <c r="B2530" s="50" t="s">
        <v>102</v>
      </c>
      <c r="C2530" s="50" t="s">
        <v>342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>
      <c r="A2531" s="50" t="s">
        <v>2207</v>
      </c>
      <c r="B2531" s="50" t="s">
        <v>102</v>
      </c>
      <c r="C2531" s="50" t="s">
        <v>349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>
      <c r="A2532" s="50" t="s">
        <v>1602</v>
      </c>
      <c r="B2532" s="50" t="s">
        <v>102</v>
      </c>
      <c r="C2532" s="50" t="s">
        <v>243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>
      <c r="A2533" s="50" t="s">
        <v>363</v>
      </c>
      <c r="B2533" s="50" t="s">
        <v>102</v>
      </c>
      <c r="C2533" s="50" t="s">
        <v>349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>
      <c r="A2534" s="50" t="s">
        <v>369</v>
      </c>
      <c r="B2534" s="50" t="s">
        <v>102</v>
      </c>
      <c r="C2534" s="50" t="s">
        <v>349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>
      <c r="A2535" s="50" t="s">
        <v>370</v>
      </c>
      <c r="B2535" s="50" t="s">
        <v>102</v>
      </c>
      <c r="C2535" s="50" t="s">
        <v>349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>
      <c r="A2536" s="50" t="s">
        <v>1603</v>
      </c>
      <c r="B2536" s="50" t="s">
        <v>102</v>
      </c>
      <c r="C2536" s="50" t="s">
        <v>238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>
      <c r="A2537" s="50" t="s">
        <v>376</v>
      </c>
      <c r="B2537" s="50" t="s">
        <v>102</v>
      </c>
      <c r="C2537" s="50" t="s">
        <v>349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>
      <c r="A2538" s="50" t="s">
        <v>1604</v>
      </c>
      <c r="B2538" s="50" t="s">
        <v>104</v>
      </c>
      <c r="C2538" s="50" t="s">
        <v>241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>
      <c r="A2539" s="50" t="s">
        <v>3069</v>
      </c>
      <c r="B2539" s="50" t="s">
        <v>104</v>
      </c>
      <c r="C2539" s="50" t="s">
        <v>243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>
      <c r="A2540" s="50" t="s">
        <v>1605</v>
      </c>
      <c r="B2540" s="50" t="s">
        <v>104</v>
      </c>
      <c r="C2540" s="50" t="s">
        <v>241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>
      <c r="A2541" s="50" t="s">
        <v>1606</v>
      </c>
      <c r="B2541" s="50" t="s">
        <v>104</v>
      </c>
      <c r="C2541" s="50" t="s">
        <v>241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>
      <c r="A2542" s="50" t="s">
        <v>1607</v>
      </c>
      <c r="B2542" s="50" t="s">
        <v>104</v>
      </c>
      <c r="C2542" s="50" t="s">
        <v>241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>
      <c r="A2543" s="50" t="s">
        <v>1239</v>
      </c>
      <c r="B2543" s="50" t="s">
        <v>104</v>
      </c>
      <c r="C2543" s="50" t="s">
        <v>241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>
      <c r="A2544" s="50" t="s">
        <v>3070</v>
      </c>
      <c r="B2544" s="50" t="s">
        <v>104</v>
      </c>
      <c r="C2544" s="50" t="s">
        <v>243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>
      <c r="A2545" s="50" t="s">
        <v>1608</v>
      </c>
      <c r="B2545" s="50" t="s">
        <v>104</v>
      </c>
      <c r="C2545" s="50" t="s">
        <v>243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>
      <c r="A2546" s="50" t="s">
        <v>1609</v>
      </c>
      <c r="B2546" s="50" t="s">
        <v>104</v>
      </c>
      <c r="C2546" s="50" t="s">
        <v>243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>
      <c r="A2547" s="50" t="s">
        <v>3071</v>
      </c>
      <c r="B2547" s="50" t="s">
        <v>104</v>
      </c>
      <c r="C2547" s="50" t="s">
        <v>243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>
      <c r="A2548" s="50" t="s">
        <v>1610</v>
      </c>
      <c r="B2548" s="50" t="s">
        <v>104</v>
      </c>
      <c r="C2548" s="50" t="s">
        <v>243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>
      <c r="A2549" s="50" t="s">
        <v>1611</v>
      </c>
      <c r="B2549" s="50" t="s">
        <v>104</v>
      </c>
      <c r="C2549" s="50" t="s">
        <v>243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>
      <c r="A2550" s="50" t="s">
        <v>1612</v>
      </c>
      <c r="B2550" s="50" t="s">
        <v>104</v>
      </c>
      <c r="C2550" s="50" t="s">
        <v>243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>
      <c r="A2551" s="50" t="s">
        <v>1613</v>
      </c>
      <c r="B2551" s="50" t="s">
        <v>104</v>
      </c>
      <c r="C2551" s="50" t="s">
        <v>243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>
      <c r="A2552" s="50" t="s">
        <v>1614</v>
      </c>
      <c r="B2552" s="50" t="s">
        <v>104</v>
      </c>
      <c r="C2552" s="50" t="s">
        <v>243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>
      <c r="A2553" s="50" t="s">
        <v>1615</v>
      </c>
      <c r="B2553" s="50" t="s">
        <v>104</v>
      </c>
      <c r="C2553" s="50" t="s">
        <v>243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>
      <c r="A2554" s="50" t="s">
        <v>1616</v>
      </c>
      <c r="B2554" s="50" t="s">
        <v>104</v>
      </c>
      <c r="C2554" s="50" t="s">
        <v>243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>
      <c r="A2555" s="50" t="s">
        <v>1617</v>
      </c>
      <c r="B2555" s="50" t="s">
        <v>104</v>
      </c>
      <c r="C2555" s="50" t="s">
        <v>243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>
      <c r="A2556" s="50" t="s">
        <v>3072</v>
      </c>
      <c r="B2556" s="50" t="s">
        <v>104</v>
      </c>
      <c r="C2556" s="50" t="s">
        <v>243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>
      <c r="A2557" s="50" t="s">
        <v>1618</v>
      </c>
      <c r="B2557" s="50" t="s">
        <v>104</v>
      </c>
      <c r="C2557" s="50" t="s">
        <v>243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>
      <c r="A2558" s="50" t="s">
        <v>1619</v>
      </c>
      <c r="B2558" s="50" t="s">
        <v>104</v>
      </c>
      <c r="C2558" s="50" t="s">
        <v>241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>
      <c r="A2559" s="50" t="s">
        <v>3073</v>
      </c>
      <c r="B2559" s="50" t="s">
        <v>104</v>
      </c>
      <c r="C2559" s="50" t="s">
        <v>238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>
      <c r="A2560" s="50" t="s">
        <v>1262</v>
      </c>
      <c r="B2560" s="50" t="s">
        <v>104</v>
      </c>
      <c r="C2560" s="50" t="s">
        <v>238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>
      <c r="A2561" s="50" t="s">
        <v>1263</v>
      </c>
      <c r="B2561" s="50" t="s">
        <v>104</v>
      </c>
      <c r="C2561" s="50" t="s">
        <v>238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>
      <c r="A2562" s="50" t="s">
        <v>1620</v>
      </c>
      <c r="B2562" s="50" t="s">
        <v>104</v>
      </c>
      <c r="C2562" s="50" t="s">
        <v>243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>
      <c r="A2563" s="50" t="s">
        <v>1621</v>
      </c>
      <c r="B2563" s="50" t="s">
        <v>104</v>
      </c>
      <c r="C2563" s="50" t="s">
        <v>241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>
      <c r="A2564" s="50" t="s">
        <v>1622</v>
      </c>
      <c r="B2564" s="50" t="s">
        <v>104</v>
      </c>
      <c r="C2564" s="50" t="s">
        <v>241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>
      <c r="A2565" s="50" t="s">
        <v>2207</v>
      </c>
      <c r="B2565" s="50" t="s">
        <v>104</v>
      </c>
      <c r="C2565" s="50" t="s">
        <v>349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>
      <c r="A2566" s="50" t="s">
        <v>1623</v>
      </c>
      <c r="B2566" s="50" t="s">
        <v>104</v>
      </c>
      <c r="C2566" s="50" t="s">
        <v>243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>
      <c r="A2567" s="50" t="s">
        <v>1624</v>
      </c>
      <c r="B2567" s="50" t="s">
        <v>104</v>
      </c>
      <c r="C2567" s="50" t="s">
        <v>243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>
      <c r="A2568" s="50" t="s">
        <v>571</v>
      </c>
      <c r="B2568" s="50" t="s">
        <v>104</v>
      </c>
      <c r="C2568" s="50" t="s">
        <v>241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>
      <c r="A2569" s="50" t="s">
        <v>1625</v>
      </c>
      <c r="B2569" s="50" t="s">
        <v>104</v>
      </c>
      <c r="C2569" s="50" t="s">
        <v>241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>
      <c r="A2570" s="50" t="s">
        <v>1626</v>
      </c>
      <c r="B2570" s="50" t="s">
        <v>104</v>
      </c>
      <c r="C2570" s="50" t="s">
        <v>241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>
      <c r="A2571" s="50" t="s">
        <v>1627</v>
      </c>
      <c r="B2571" s="50" t="s">
        <v>104</v>
      </c>
      <c r="C2571" s="50" t="s">
        <v>241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>
      <c r="A2572" s="50" t="s">
        <v>1628</v>
      </c>
      <c r="B2572" s="50" t="s">
        <v>104</v>
      </c>
      <c r="C2572" s="50" t="s">
        <v>238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>
      <c r="A2573" s="50" t="s">
        <v>1629</v>
      </c>
      <c r="B2573" s="50" t="s">
        <v>104</v>
      </c>
      <c r="C2573" s="50" t="s">
        <v>241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>
      <c r="A2574" s="50" t="s">
        <v>1630</v>
      </c>
      <c r="B2574" s="50" t="s">
        <v>104</v>
      </c>
      <c r="C2574" s="50" t="s">
        <v>241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>
      <c r="A2575" s="50" t="s">
        <v>1631</v>
      </c>
      <c r="B2575" s="50" t="s">
        <v>104</v>
      </c>
      <c r="C2575" s="50" t="s">
        <v>241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>
      <c r="A2576" s="50" t="s">
        <v>1632</v>
      </c>
      <c r="B2576" s="50" t="s">
        <v>104</v>
      </c>
      <c r="C2576" s="50" t="s">
        <v>241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>
      <c r="A2577" s="50" t="s">
        <v>1633</v>
      </c>
      <c r="B2577" s="50" t="s">
        <v>104</v>
      </c>
      <c r="C2577" s="50" t="s">
        <v>241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>
      <c r="A2578" s="50" t="s">
        <v>1634</v>
      </c>
      <c r="B2578" s="50" t="s">
        <v>104</v>
      </c>
      <c r="C2578" s="50" t="s">
        <v>241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>
      <c r="A2579" s="50" t="s">
        <v>1635</v>
      </c>
      <c r="B2579" s="50" t="s">
        <v>104</v>
      </c>
      <c r="C2579" s="50" t="s">
        <v>241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>
      <c r="A2580" s="50" t="s">
        <v>1636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>
      <c r="A2581" s="50" t="s">
        <v>370</v>
      </c>
      <c r="B2581" s="50" t="s">
        <v>104</v>
      </c>
      <c r="C2581" s="50" t="s">
        <v>349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>
      <c r="A2582" s="50" t="s">
        <v>3074</v>
      </c>
      <c r="B2582" s="50" t="s">
        <v>104</v>
      </c>
      <c r="C2582" s="50" t="s">
        <v>243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>
      <c r="A2583" s="50" t="s">
        <v>3075</v>
      </c>
      <c r="B2583" s="50" t="s">
        <v>104</v>
      </c>
      <c r="C2583" s="50" t="s">
        <v>243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>
      <c r="A2584" s="50" t="s">
        <v>3076</v>
      </c>
      <c r="B2584" s="50" t="s">
        <v>104</v>
      </c>
      <c r="C2584" s="50" t="s">
        <v>243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>
      <c r="A2585" s="50" t="s">
        <v>3077</v>
      </c>
      <c r="B2585" s="50" t="s">
        <v>104</v>
      </c>
      <c r="C2585" s="50" t="s">
        <v>241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>
      <c r="A2586" s="50" t="s">
        <v>376</v>
      </c>
      <c r="B2586" s="50" t="s">
        <v>104</v>
      </c>
      <c r="C2586" s="50" t="s">
        <v>349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>
      <c r="A2587" s="50" t="s">
        <v>1299</v>
      </c>
      <c r="B2587" s="50" t="s">
        <v>104</v>
      </c>
      <c r="C2587" s="50" t="s">
        <v>241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>
      <c r="A2588" s="50" t="s">
        <v>1637</v>
      </c>
      <c r="B2588" s="50" t="s">
        <v>107</v>
      </c>
      <c r="C2588" s="50" t="s">
        <v>241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>
      <c r="A2589" s="50" t="s">
        <v>1217</v>
      </c>
      <c r="B2589" s="50" t="s">
        <v>107</v>
      </c>
      <c r="C2589" s="50" t="s">
        <v>238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>
      <c r="A2590" s="50" t="s">
        <v>1638</v>
      </c>
      <c r="B2590" s="50" t="s">
        <v>107</v>
      </c>
      <c r="C2590" s="50" t="s">
        <v>241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>
      <c r="A2591" s="50" t="s">
        <v>1639</v>
      </c>
      <c r="B2591" s="50" t="s">
        <v>107</v>
      </c>
      <c r="C2591" s="50" t="s">
        <v>241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>
      <c r="A2592" s="50" t="s">
        <v>1640</v>
      </c>
      <c r="B2592" s="50" t="s">
        <v>107</v>
      </c>
      <c r="C2592" s="50" t="s">
        <v>241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>
      <c r="A2593" s="50" t="s">
        <v>1641</v>
      </c>
      <c r="B2593" s="50" t="s">
        <v>107</v>
      </c>
      <c r="C2593" s="50" t="s">
        <v>241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>
      <c r="A2594" s="50" t="s">
        <v>1642</v>
      </c>
      <c r="B2594" s="50" t="s">
        <v>107</v>
      </c>
      <c r="C2594" s="50" t="s">
        <v>241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>
      <c r="A2595" s="50" t="s">
        <v>1319</v>
      </c>
      <c r="B2595" s="50" t="s">
        <v>107</v>
      </c>
      <c r="C2595" s="50" t="s">
        <v>241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>
      <c r="A2596" s="50" t="s">
        <v>3078</v>
      </c>
      <c r="B2596" s="50" t="s">
        <v>107</v>
      </c>
      <c r="C2596" s="50" t="s">
        <v>243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>
      <c r="A2597" s="50" t="s">
        <v>3079</v>
      </c>
      <c r="B2597" s="50" t="s">
        <v>107</v>
      </c>
      <c r="C2597" s="50" t="s">
        <v>243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>
      <c r="A2598" s="50" t="s">
        <v>3080</v>
      </c>
      <c r="B2598" s="50" t="s">
        <v>107</v>
      </c>
      <c r="C2598" s="50" t="s">
        <v>243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>
      <c r="A2599" s="50" t="s">
        <v>1643</v>
      </c>
      <c r="B2599" s="50" t="s">
        <v>107</v>
      </c>
      <c r="C2599" s="50" t="s">
        <v>243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>
      <c r="A2600" s="50" t="s">
        <v>3081</v>
      </c>
      <c r="B2600" s="50" t="s">
        <v>107</v>
      </c>
      <c r="C2600" s="50" t="s">
        <v>243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>
      <c r="A2601" s="50" t="s">
        <v>1644</v>
      </c>
      <c r="B2601" s="50" t="s">
        <v>107</v>
      </c>
      <c r="C2601" s="50" t="s">
        <v>243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>
      <c r="A2602" s="50" t="s">
        <v>3082</v>
      </c>
      <c r="B2602" s="50" t="s">
        <v>107</v>
      </c>
      <c r="C2602" s="50" t="s">
        <v>243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>
      <c r="A2603" s="50" t="s">
        <v>3083</v>
      </c>
      <c r="B2603" s="50" t="s">
        <v>107</v>
      </c>
      <c r="C2603" s="50" t="s">
        <v>243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>
      <c r="A2604" s="50" t="s">
        <v>3084</v>
      </c>
      <c r="B2604" s="50" t="s">
        <v>107</v>
      </c>
      <c r="C2604" s="50" t="s">
        <v>243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>
      <c r="A2605" s="50" t="s">
        <v>3085</v>
      </c>
      <c r="B2605" s="50" t="s">
        <v>107</v>
      </c>
      <c r="C2605" s="50" t="s">
        <v>243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>
      <c r="A2606" s="50" t="s">
        <v>3086</v>
      </c>
      <c r="B2606" s="50" t="s">
        <v>107</v>
      </c>
      <c r="C2606" s="50" t="s">
        <v>243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>
      <c r="A2607" s="50" t="s">
        <v>3087</v>
      </c>
      <c r="B2607" s="50" t="s">
        <v>107</v>
      </c>
      <c r="C2607" s="50" t="s">
        <v>243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>
      <c r="A2608" s="50" t="s">
        <v>1645</v>
      </c>
      <c r="B2608" s="50" t="s">
        <v>107</v>
      </c>
      <c r="C2608" s="50" t="s">
        <v>243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>
      <c r="A2609" s="50" t="s">
        <v>1646</v>
      </c>
      <c r="B2609" s="50" t="s">
        <v>107</v>
      </c>
      <c r="C2609" s="50" t="s">
        <v>243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>
      <c r="A2610" s="50" t="s">
        <v>3088</v>
      </c>
      <c r="B2610" s="50" t="s">
        <v>107</v>
      </c>
      <c r="C2610" s="50" t="s">
        <v>243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>
      <c r="A2611" s="50" t="s">
        <v>3089</v>
      </c>
      <c r="B2611" s="50" t="s">
        <v>107</v>
      </c>
      <c r="C2611" s="50" t="s">
        <v>243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>
      <c r="A2612" s="50" t="s">
        <v>3090</v>
      </c>
      <c r="B2612" s="50" t="s">
        <v>107</v>
      </c>
      <c r="C2612" s="50" t="s">
        <v>243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>
      <c r="A2613" s="50" t="s">
        <v>1647</v>
      </c>
      <c r="B2613" s="50" t="s">
        <v>107</v>
      </c>
      <c r="C2613" s="50" t="s">
        <v>243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>
      <c r="A2614" s="50" t="s">
        <v>3091</v>
      </c>
      <c r="B2614" s="50" t="s">
        <v>107</v>
      </c>
      <c r="C2614" s="50" t="s">
        <v>243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>
      <c r="A2615" s="50" t="s">
        <v>1648</v>
      </c>
      <c r="B2615" s="50" t="s">
        <v>107</v>
      </c>
      <c r="C2615" s="50" t="s">
        <v>243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>
      <c r="A2616" s="50" t="s">
        <v>3092</v>
      </c>
      <c r="B2616" s="50" t="s">
        <v>107</v>
      </c>
      <c r="C2616" s="50" t="s">
        <v>243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>
      <c r="A2617" s="50" t="s">
        <v>3093</v>
      </c>
      <c r="B2617" s="50" t="s">
        <v>107</v>
      </c>
      <c r="C2617" s="50" t="s">
        <v>243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>
      <c r="A2618" s="50" t="s">
        <v>1649</v>
      </c>
      <c r="B2618" s="50" t="s">
        <v>107</v>
      </c>
      <c r="C2618" s="50" t="s">
        <v>243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>
      <c r="A2619" s="50" t="s">
        <v>3094</v>
      </c>
      <c r="B2619" s="50" t="s">
        <v>107</v>
      </c>
      <c r="C2619" s="50" t="s">
        <v>243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>
      <c r="A2620" s="50" t="s">
        <v>1650</v>
      </c>
      <c r="B2620" s="50" t="s">
        <v>107</v>
      </c>
      <c r="C2620" s="50" t="s">
        <v>243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>
      <c r="A2621" s="50" t="s">
        <v>3095</v>
      </c>
      <c r="B2621" s="50" t="s">
        <v>107</v>
      </c>
      <c r="C2621" s="50" t="s">
        <v>243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>
      <c r="A2622" s="50" t="s">
        <v>1651</v>
      </c>
      <c r="B2622" s="50" t="s">
        <v>107</v>
      </c>
      <c r="C2622" s="50" t="s">
        <v>243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>
      <c r="A2623" s="50" t="s">
        <v>1652</v>
      </c>
      <c r="B2623" s="50" t="s">
        <v>107</v>
      </c>
      <c r="C2623" s="50" t="s">
        <v>243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>
      <c r="A2624" s="50" t="s">
        <v>3096</v>
      </c>
      <c r="B2624" s="50" t="s">
        <v>107</v>
      </c>
      <c r="C2624" s="50" t="s">
        <v>243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>
      <c r="A2625" s="50" t="s">
        <v>3097</v>
      </c>
      <c r="B2625" s="50" t="s">
        <v>107</v>
      </c>
      <c r="C2625" s="50" t="s">
        <v>243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>
      <c r="A2626" s="50" t="s">
        <v>1653</v>
      </c>
      <c r="B2626" s="50" t="s">
        <v>107</v>
      </c>
      <c r="C2626" s="50" t="s">
        <v>241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>
      <c r="A2627" s="50" t="s">
        <v>1654</v>
      </c>
      <c r="B2627" s="50" t="s">
        <v>107</v>
      </c>
      <c r="C2627" s="50" t="s">
        <v>241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>
      <c r="A2628" s="50" t="s">
        <v>1655</v>
      </c>
      <c r="B2628" s="50" t="s">
        <v>107</v>
      </c>
      <c r="C2628" s="50" t="s">
        <v>241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>
      <c r="A2629" s="50" t="s">
        <v>1656</v>
      </c>
      <c r="B2629" s="50" t="s">
        <v>107</v>
      </c>
      <c r="C2629" s="50" t="s">
        <v>241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>
      <c r="A2630" s="50" t="s">
        <v>1657</v>
      </c>
      <c r="B2630" s="50" t="s">
        <v>107</v>
      </c>
      <c r="C2630" s="50" t="s">
        <v>241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>
      <c r="A2631" s="50" t="s">
        <v>1221</v>
      </c>
      <c r="B2631" s="50" t="s">
        <v>107</v>
      </c>
      <c r="C2631" s="50" t="s">
        <v>241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>
      <c r="A2632" s="50" t="s">
        <v>1062</v>
      </c>
      <c r="B2632" s="50" t="s">
        <v>107</v>
      </c>
      <c r="C2632" s="50" t="s">
        <v>241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>
      <c r="A2633" s="50" t="s">
        <v>3098</v>
      </c>
      <c r="B2633" s="50" t="s">
        <v>107</v>
      </c>
      <c r="C2633" s="50" t="s">
        <v>342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>
      <c r="A2634" s="50" t="s">
        <v>3099</v>
      </c>
      <c r="B2634" s="50" t="s">
        <v>107</v>
      </c>
      <c r="C2634" s="50" t="s">
        <v>241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>
      <c r="A2635" s="50" t="s">
        <v>1368</v>
      </c>
      <c r="B2635" s="50" t="s">
        <v>107</v>
      </c>
      <c r="C2635" s="50" t="s">
        <v>241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>
      <c r="A2636" s="50" t="s">
        <v>1658</v>
      </c>
      <c r="B2636" s="50" t="s">
        <v>107</v>
      </c>
      <c r="C2636" s="50" t="s">
        <v>241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>
      <c r="A2637" s="50" t="s">
        <v>671</v>
      </c>
      <c r="B2637" s="50" t="s">
        <v>107</v>
      </c>
      <c r="C2637" s="50" t="s">
        <v>238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>
      <c r="A2638" s="50" t="s">
        <v>1229</v>
      </c>
      <c r="B2638" s="50" t="s">
        <v>107</v>
      </c>
      <c r="C2638" s="50" t="s">
        <v>238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>
      <c r="A2639" s="50" t="s">
        <v>1659</v>
      </c>
      <c r="B2639" s="50" t="s">
        <v>107</v>
      </c>
      <c r="C2639" s="50" t="s">
        <v>241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>
      <c r="A2640" s="50" t="s">
        <v>1374</v>
      </c>
      <c r="B2640" s="50" t="s">
        <v>107</v>
      </c>
      <c r="C2640" s="50" t="s">
        <v>342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>
      <c r="A2641" s="50" t="s">
        <v>2844</v>
      </c>
      <c r="B2641" s="50" t="s">
        <v>107</v>
      </c>
      <c r="C2641" s="50" t="s">
        <v>241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>
      <c r="A2642" s="50" t="s">
        <v>1660</v>
      </c>
      <c r="B2642" s="50" t="s">
        <v>107</v>
      </c>
      <c r="C2642" s="50" t="s">
        <v>238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>
      <c r="A2643" s="50" t="s">
        <v>1661</v>
      </c>
      <c r="B2643" s="50" t="s">
        <v>107</v>
      </c>
      <c r="C2643" s="50" t="s">
        <v>241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>
      <c r="A2644" s="50" t="s">
        <v>1083</v>
      </c>
      <c r="B2644" s="50" t="s">
        <v>107</v>
      </c>
      <c r="C2644" s="50" t="s">
        <v>238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>
      <c r="A2645" s="50" t="s">
        <v>1662</v>
      </c>
      <c r="B2645" s="50" t="s">
        <v>107</v>
      </c>
      <c r="C2645" s="50" t="s">
        <v>241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>
      <c r="A2646" s="50" t="s">
        <v>1085</v>
      </c>
      <c r="B2646" s="50" t="s">
        <v>107</v>
      </c>
      <c r="C2646" s="50" t="s">
        <v>238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>
      <c r="A2647" s="50" t="s">
        <v>1663</v>
      </c>
      <c r="B2647" s="50" t="s">
        <v>107</v>
      </c>
      <c r="C2647" s="50" t="s">
        <v>241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>
      <c r="A2648" s="50" t="s">
        <v>1098</v>
      </c>
      <c r="B2648" s="50" t="s">
        <v>107</v>
      </c>
      <c r="C2648" s="50" t="s">
        <v>241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>
      <c r="A2649" s="50" t="s">
        <v>2752</v>
      </c>
      <c r="B2649" s="50" t="s">
        <v>107</v>
      </c>
      <c r="C2649" s="50" t="s">
        <v>241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>
      <c r="A2650" s="50" t="s">
        <v>1664</v>
      </c>
      <c r="B2650" s="50" t="s">
        <v>107</v>
      </c>
      <c r="C2650" s="50" t="s">
        <v>241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>
      <c r="A2651" s="50" t="s">
        <v>3100</v>
      </c>
      <c r="B2651" s="50" t="s">
        <v>107</v>
      </c>
      <c r="C2651" s="50" t="s">
        <v>243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>
      <c r="A2652" s="50" t="s">
        <v>1665</v>
      </c>
      <c r="B2652" s="50" t="s">
        <v>107</v>
      </c>
      <c r="C2652" s="50" t="s">
        <v>243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>
      <c r="A2653" s="50" t="s">
        <v>1104</v>
      </c>
      <c r="B2653" s="50" t="s">
        <v>107</v>
      </c>
      <c r="C2653" s="50" t="s">
        <v>241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>
      <c r="A2654" s="50" t="s">
        <v>1666</v>
      </c>
      <c r="B2654" s="50" t="s">
        <v>107</v>
      </c>
      <c r="C2654" s="50" t="s">
        <v>241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>
      <c r="A2655" s="50" t="s">
        <v>377</v>
      </c>
      <c r="B2655" s="50" t="s">
        <v>107</v>
      </c>
      <c r="C2655" s="50" t="s">
        <v>310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>
      <c r="A2656" s="50" t="s">
        <v>1667</v>
      </c>
      <c r="B2656" s="50" t="s">
        <v>107</v>
      </c>
      <c r="C2656" s="50" t="s">
        <v>243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>
      <c r="A2657" s="50" t="s">
        <v>1668</v>
      </c>
      <c r="B2657" s="50" t="s">
        <v>107</v>
      </c>
      <c r="C2657" s="50" t="s">
        <v>241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>
      <c r="A2658" s="50" t="s">
        <v>1669</v>
      </c>
      <c r="B2658" s="50" t="s">
        <v>107</v>
      </c>
      <c r="C2658" s="50" t="s">
        <v>241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>
      <c r="A2659" s="50" t="s">
        <v>1670</v>
      </c>
      <c r="B2659" s="50" t="s">
        <v>107</v>
      </c>
      <c r="C2659" s="50" t="s">
        <v>241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>
      <c r="A2660" s="50" t="s">
        <v>1671</v>
      </c>
      <c r="B2660" s="50" t="s">
        <v>107</v>
      </c>
      <c r="C2660" s="50" t="s">
        <v>243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>
      <c r="A2661" s="50" t="s">
        <v>1672</v>
      </c>
      <c r="B2661" s="50" t="s">
        <v>110</v>
      </c>
      <c r="C2661" s="50" t="s">
        <v>241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>
      <c r="A2662" s="50" t="s">
        <v>1673</v>
      </c>
      <c r="B2662" s="50" t="s">
        <v>110</v>
      </c>
      <c r="C2662" s="50" t="s">
        <v>243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>
      <c r="A2663" s="50" t="s">
        <v>1674</v>
      </c>
      <c r="B2663" s="50" t="s">
        <v>110</v>
      </c>
      <c r="C2663" s="50" t="s">
        <v>243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>
      <c r="A2664" s="50" t="s">
        <v>1675</v>
      </c>
      <c r="B2664" s="50" t="s">
        <v>110</v>
      </c>
      <c r="C2664" s="50" t="s">
        <v>243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>
      <c r="A2665" s="50" t="s">
        <v>1676</v>
      </c>
      <c r="B2665" s="50" t="s">
        <v>110</v>
      </c>
      <c r="C2665" s="50" t="s">
        <v>241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>
      <c r="A2666" s="50" t="s">
        <v>1677</v>
      </c>
      <c r="B2666" s="50" t="s">
        <v>110</v>
      </c>
      <c r="C2666" s="50" t="s">
        <v>243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>
      <c r="A2667" s="50" t="s">
        <v>1678</v>
      </c>
      <c r="B2667" s="50" t="s">
        <v>110</v>
      </c>
      <c r="C2667" s="50" t="s">
        <v>241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>
      <c r="A2668" s="50" t="s">
        <v>1679</v>
      </c>
      <c r="B2668" s="50" t="s">
        <v>110</v>
      </c>
      <c r="C2668" s="50" t="s">
        <v>243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>
      <c r="A2669" s="50" t="s">
        <v>1680</v>
      </c>
      <c r="B2669" s="50" t="s">
        <v>110</v>
      </c>
      <c r="C2669" s="50" t="s">
        <v>243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>
      <c r="A2670" s="50" t="s">
        <v>1681</v>
      </c>
      <c r="B2670" s="50" t="s">
        <v>110</v>
      </c>
      <c r="C2670" s="50" t="s">
        <v>243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>
      <c r="A2671" s="50" t="s">
        <v>539</v>
      </c>
      <c r="B2671" s="50" t="s">
        <v>110</v>
      </c>
      <c r="C2671" s="50" t="s">
        <v>243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>
      <c r="A2672" s="50" t="s">
        <v>1682</v>
      </c>
      <c r="B2672" s="50" t="s">
        <v>110</v>
      </c>
      <c r="C2672" s="50" t="s">
        <v>243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>
      <c r="A2673" s="50" t="s">
        <v>1683</v>
      </c>
      <c r="B2673" s="50" t="s">
        <v>110</v>
      </c>
      <c r="C2673" s="50" t="s">
        <v>243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>
      <c r="A2674" s="50" t="s">
        <v>1684</v>
      </c>
      <c r="B2674" s="50" t="s">
        <v>110</v>
      </c>
      <c r="C2674" s="50" t="s">
        <v>243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>
      <c r="A2675" s="50" t="s">
        <v>1685</v>
      </c>
      <c r="B2675" s="50" t="s">
        <v>110</v>
      </c>
      <c r="C2675" s="50" t="s">
        <v>243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>
      <c r="A2676" s="50" t="s">
        <v>1686</v>
      </c>
      <c r="B2676" s="50" t="s">
        <v>110</v>
      </c>
      <c r="C2676" s="50" t="s">
        <v>243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>
      <c r="A2677" s="50" t="s">
        <v>1687</v>
      </c>
      <c r="B2677" s="50" t="s">
        <v>110</v>
      </c>
      <c r="C2677" s="50" t="s">
        <v>243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>
      <c r="A2678" s="50" t="s">
        <v>1688</v>
      </c>
      <c r="B2678" s="50" t="s">
        <v>110</v>
      </c>
      <c r="C2678" s="50" t="s">
        <v>243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>
      <c r="A2679" s="50" t="s">
        <v>1689</v>
      </c>
      <c r="B2679" s="50" t="s">
        <v>110</v>
      </c>
      <c r="C2679" s="50" t="s">
        <v>243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>
      <c r="A2680" s="50" t="s">
        <v>1690</v>
      </c>
      <c r="B2680" s="50" t="s">
        <v>110</v>
      </c>
      <c r="C2680" s="50" t="s">
        <v>243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>
      <c r="A2681" s="50" t="s">
        <v>1691</v>
      </c>
      <c r="B2681" s="50" t="s">
        <v>110</v>
      </c>
      <c r="C2681" s="50" t="s">
        <v>243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>
      <c r="A2682" s="50" t="s">
        <v>1692</v>
      </c>
      <c r="B2682" s="50" t="s">
        <v>110</v>
      </c>
      <c r="C2682" s="50" t="s">
        <v>243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>
      <c r="A2683" s="50" t="s">
        <v>1693</v>
      </c>
      <c r="B2683" s="50" t="s">
        <v>110</v>
      </c>
      <c r="C2683" s="50" t="s">
        <v>243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>
      <c r="A2684" s="50" t="s">
        <v>1694</v>
      </c>
      <c r="B2684" s="50" t="s">
        <v>110</v>
      </c>
      <c r="C2684" s="50" t="s">
        <v>243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>
      <c r="A2685" s="50" t="s">
        <v>1695</v>
      </c>
      <c r="B2685" s="50" t="s">
        <v>110</v>
      </c>
      <c r="C2685" s="50" t="s">
        <v>243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>
      <c r="A2686" s="50" t="s">
        <v>1696</v>
      </c>
      <c r="B2686" s="50" t="s">
        <v>110</v>
      </c>
      <c r="C2686" s="50" t="s">
        <v>243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>
      <c r="A2687" s="50" t="s">
        <v>1697</v>
      </c>
      <c r="B2687" s="50" t="s">
        <v>110</v>
      </c>
      <c r="C2687" s="50" t="s">
        <v>243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>
      <c r="A2688" s="50" t="s">
        <v>873</v>
      </c>
      <c r="B2688" s="50" t="s">
        <v>110</v>
      </c>
      <c r="C2688" s="50" t="s">
        <v>243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>
      <c r="A2689" s="50" t="s">
        <v>1698</v>
      </c>
      <c r="B2689" s="50" t="s">
        <v>110</v>
      </c>
      <c r="C2689" s="50" t="s">
        <v>243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>
      <c r="A2690" s="50" t="s">
        <v>1699</v>
      </c>
      <c r="B2690" s="50" t="s">
        <v>110</v>
      </c>
      <c r="C2690" s="50" t="s">
        <v>243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>
      <c r="A2691" s="50" t="s">
        <v>1700</v>
      </c>
      <c r="B2691" s="50" t="s">
        <v>110</v>
      </c>
      <c r="C2691" s="50" t="s">
        <v>243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>
      <c r="A2692" s="50" t="s">
        <v>1701</v>
      </c>
      <c r="B2692" s="50" t="s">
        <v>110</v>
      </c>
      <c r="C2692" s="50" t="s">
        <v>243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>
      <c r="A2693" s="50" t="s">
        <v>1702</v>
      </c>
      <c r="B2693" s="50" t="s">
        <v>110</v>
      </c>
      <c r="C2693" s="50" t="s">
        <v>243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>
      <c r="A2694" s="50" t="s">
        <v>1703</v>
      </c>
      <c r="B2694" s="50" t="s">
        <v>110</v>
      </c>
      <c r="C2694" s="50" t="s">
        <v>243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>
      <c r="A2695" s="50" t="s">
        <v>1704</v>
      </c>
      <c r="B2695" s="50" t="s">
        <v>110</v>
      </c>
      <c r="C2695" s="50" t="s">
        <v>243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>
      <c r="A2696" s="50" t="s">
        <v>1705</v>
      </c>
      <c r="B2696" s="50" t="s">
        <v>110</v>
      </c>
      <c r="C2696" s="50" t="s">
        <v>243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>
      <c r="A2697" s="50" t="s">
        <v>1706</v>
      </c>
      <c r="B2697" s="50" t="s">
        <v>110</v>
      </c>
      <c r="C2697" s="50" t="s">
        <v>243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>
      <c r="A2698" s="50" t="s">
        <v>1707</v>
      </c>
      <c r="B2698" s="50" t="s">
        <v>110</v>
      </c>
      <c r="C2698" s="50" t="s">
        <v>243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>
      <c r="A2699" s="50" t="s">
        <v>1708</v>
      </c>
      <c r="B2699" s="50" t="s">
        <v>110</v>
      </c>
      <c r="C2699" s="50" t="s">
        <v>243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>
      <c r="A2700" s="50" t="s">
        <v>1709</v>
      </c>
      <c r="B2700" s="50" t="s">
        <v>110</v>
      </c>
      <c r="C2700" s="50" t="s">
        <v>243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>
      <c r="A2701" s="50" t="s">
        <v>1710</v>
      </c>
      <c r="B2701" s="50" t="s">
        <v>110</v>
      </c>
      <c r="C2701" s="50" t="s">
        <v>243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>
      <c r="A2702" s="50" t="s">
        <v>1711</v>
      </c>
      <c r="B2702" s="50" t="s">
        <v>110</v>
      </c>
      <c r="C2702" s="50" t="s">
        <v>243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>
      <c r="A2703" s="50" t="s">
        <v>1712</v>
      </c>
      <c r="B2703" s="50" t="s">
        <v>110</v>
      </c>
      <c r="C2703" s="50" t="s">
        <v>243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>
      <c r="A2704" s="50" t="s">
        <v>1713</v>
      </c>
      <c r="B2704" s="50" t="s">
        <v>110</v>
      </c>
      <c r="C2704" s="50" t="s">
        <v>243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>
      <c r="A2705" s="50" t="s">
        <v>1714</v>
      </c>
      <c r="B2705" s="50" t="s">
        <v>110</v>
      </c>
      <c r="C2705" s="50" t="s">
        <v>243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>
      <c r="A2706" s="50" t="s">
        <v>1715</v>
      </c>
      <c r="B2706" s="50" t="s">
        <v>110</v>
      </c>
      <c r="C2706" s="50" t="s">
        <v>243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>
      <c r="A2707" s="50" t="s">
        <v>1716</v>
      </c>
      <c r="B2707" s="50" t="s">
        <v>110</v>
      </c>
      <c r="C2707" s="50" t="s">
        <v>243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>
      <c r="A2708" s="50" t="s">
        <v>1717</v>
      </c>
      <c r="B2708" s="50" t="s">
        <v>110</v>
      </c>
      <c r="C2708" s="50" t="s">
        <v>243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>
      <c r="A2709" s="50" t="s">
        <v>1718</v>
      </c>
      <c r="B2709" s="50" t="s">
        <v>110</v>
      </c>
      <c r="C2709" s="50" t="s">
        <v>243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>
      <c r="A2710" s="50" t="s">
        <v>1719</v>
      </c>
      <c r="B2710" s="50" t="s">
        <v>110</v>
      </c>
      <c r="C2710" s="50" t="s">
        <v>243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>
      <c r="A2711" s="50" t="s">
        <v>1720</v>
      </c>
      <c r="B2711" s="50" t="s">
        <v>110</v>
      </c>
      <c r="C2711" s="50" t="s">
        <v>243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>
      <c r="A2712" s="50" t="s">
        <v>1721</v>
      </c>
      <c r="B2712" s="50" t="s">
        <v>110</v>
      </c>
      <c r="C2712" s="50" t="s">
        <v>243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>
      <c r="A2713" s="50" t="s">
        <v>1722</v>
      </c>
      <c r="B2713" s="50" t="s">
        <v>110</v>
      </c>
      <c r="C2713" s="50" t="s">
        <v>243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>
      <c r="A2714" s="50" t="s">
        <v>1723</v>
      </c>
      <c r="B2714" s="50" t="s">
        <v>110</v>
      </c>
      <c r="C2714" s="50" t="s">
        <v>243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>
      <c r="A2715" s="50" t="s">
        <v>1724</v>
      </c>
      <c r="B2715" s="50" t="s">
        <v>110</v>
      </c>
      <c r="C2715" s="50" t="s">
        <v>241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>
      <c r="A2716" s="50" t="s">
        <v>882</v>
      </c>
      <c r="B2716" s="50" t="s">
        <v>110</v>
      </c>
      <c r="C2716" s="50" t="s">
        <v>241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>
      <c r="A2717" s="50" t="s">
        <v>1725</v>
      </c>
      <c r="B2717" s="50" t="s">
        <v>110</v>
      </c>
      <c r="C2717" s="50" t="s">
        <v>241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>
      <c r="A2718" s="50" t="s">
        <v>2195</v>
      </c>
      <c r="B2718" s="50" t="s">
        <v>110</v>
      </c>
      <c r="C2718" s="50" t="s">
        <v>238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>
      <c r="A2719" s="50" t="s">
        <v>1726</v>
      </c>
      <c r="B2719" s="50" t="s">
        <v>110</v>
      </c>
      <c r="C2719" s="50" t="s">
        <v>241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>
      <c r="A2720" s="50" t="s">
        <v>1727</v>
      </c>
      <c r="B2720" s="50" t="s">
        <v>110</v>
      </c>
      <c r="C2720" s="50" t="s">
        <v>241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>
      <c r="A2721" s="50" t="s">
        <v>1268</v>
      </c>
      <c r="B2721" s="50" t="s">
        <v>110</v>
      </c>
      <c r="C2721" s="50" t="s">
        <v>241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>
      <c r="A2722" s="50" t="s">
        <v>1728</v>
      </c>
      <c r="B2722" s="50" t="s">
        <v>110</v>
      </c>
      <c r="C2722" s="50" t="s">
        <v>241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>
      <c r="A2723" s="50" t="s">
        <v>1729</v>
      </c>
      <c r="B2723" s="50" t="s">
        <v>110</v>
      </c>
      <c r="C2723" s="50" t="s">
        <v>241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>
      <c r="A2724" s="50" t="s">
        <v>1730</v>
      </c>
      <c r="B2724" s="50" t="s">
        <v>110</v>
      </c>
      <c r="C2724" s="50" t="s">
        <v>243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>
      <c r="A2725" s="50" t="s">
        <v>892</v>
      </c>
      <c r="B2725" s="50" t="s">
        <v>110</v>
      </c>
      <c r="C2725" s="50" t="s">
        <v>238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>
      <c r="A2726" s="50" t="s">
        <v>1731</v>
      </c>
      <c r="B2726" s="50" t="s">
        <v>110</v>
      </c>
      <c r="C2726" s="50" t="s">
        <v>238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>
      <c r="A2727" s="50" t="s">
        <v>1732</v>
      </c>
      <c r="B2727" s="50" t="s">
        <v>110</v>
      </c>
      <c r="C2727" s="50" t="s">
        <v>243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>
      <c r="A2728" s="50" t="s">
        <v>1733</v>
      </c>
      <c r="B2728" s="50" t="s">
        <v>110</v>
      </c>
      <c r="C2728" s="50" t="s">
        <v>243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>
      <c r="A2729" s="50" t="s">
        <v>1734</v>
      </c>
      <c r="B2729" s="50" t="s">
        <v>110</v>
      </c>
      <c r="C2729" s="50" t="s">
        <v>243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>
      <c r="A2730" s="50" t="s">
        <v>1735</v>
      </c>
      <c r="B2730" s="50" t="s">
        <v>110</v>
      </c>
      <c r="C2730" s="50" t="s">
        <v>243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>
      <c r="A2731" s="50" t="s">
        <v>1736</v>
      </c>
      <c r="B2731" s="50" t="s">
        <v>110</v>
      </c>
      <c r="C2731" s="50" t="s">
        <v>241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>
      <c r="A2732" s="50" t="s">
        <v>1737</v>
      </c>
      <c r="B2732" s="50" t="s">
        <v>110</v>
      </c>
      <c r="C2732" s="50" t="s">
        <v>241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>
      <c r="A2733" s="50" t="s">
        <v>1274</v>
      </c>
      <c r="B2733" s="50" t="s">
        <v>110</v>
      </c>
      <c r="C2733" s="50" t="s">
        <v>241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>
      <c r="A2734" s="50" t="s">
        <v>1738</v>
      </c>
      <c r="B2734" s="50" t="s">
        <v>110</v>
      </c>
      <c r="C2734" s="50" t="s">
        <v>243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>
      <c r="A2735" s="50" t="s">
        <v>1739</v>
      </c>
      <c r="B2735" s="50" t="s">
        <v>110</v>
      </c>
      <c r="C2735" s="50" t="s">
        <v>241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>
      <c r="A2736" s="50" t="s">
        <v>1740</v>
      </c>
      <c r="B2736" s="50" t="s">
        <v>110</v>
      </c>
      <c r="C2736" s="50" t="s">
        <v>241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>
      <c r="A2737" s="50" t="s">
        <v>1741</v>
      </c>
      <c r="B2737" s="50" t="s">
        <v>110</v>
      </c>
      <c r="C2737" s="50" t="s">
        <v>241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>
      <c r="A2738" s="50" t="s">
        <v>1742</v>
      </c>
      <c r="B2738" s="50" t="s">
        <v>110</v>
      </c>
      <c r="C2738" s="50" t="s">
        <v>241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>
      <c r="A2739" s="50" t="s">
        <v>1743</v>
      </c>
      <c r="B2739" s="50" t="s">
        <v>110</v>
      </c>
      <c r="C2739" s="50" t="s">
        <v>243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>
      <c r="A2740" s="50" t="s">
        <v>2568</v>
      </c>
      <c r="B2740" s="50" t="s">
        <v>110</v>
      </c>
      <c r="C2740" s="50" t="s">
        <v>241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>
      <c r="A2741" s="50" t="s">
        <v>1744</v>
      </c>
      <c r="B2741" s="50" t="s">
        <v>110</v>
      </c>
      <c r="C2741" s="50" t="s">
        <v>241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>
      <c r="A2742" s="50" t="s">
        <v>309</v>
      </c>
      <c r="B2742" s="50" t="s">
        <v>110</v>
      </c>
      <c r="C2742" s="50" t="s">
        <v>310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>
      <c r="A2743" s="50" t="s">
        <v>1745</v>
      </c>
      <c r="B2743" s="50" t="s">
        <v>110</v>
      </c>
      <c r="C2743" s="50" t="s">
        <v>241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>
      <c r="A2744" s="50" t="s">
        <v>1746</v>
      </c>
      <c r="B2744" s="50" t="s">
        <v>110</v>
      </c>
      <c r="C2744" s="50" t="s">
        <v>243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>
      <c r="A2745" s="50" t="s">
        <v>2569</v>
      </c>
      <c r="B2745" s="50" t="s">
        <v>110</v>
      </c>
      <c r="C2745" s="50" t="s">
        <v>241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>
      <c r="A2746" s="50" t="s">
        <v>591</v>
      </c>
      <c r="B2746" s="50" t="s">
        <v>110</v>
      </c>
      <c r="C2746" s="50" t="s">
        <v>241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>
      <c r="A2747" s="50" t="s">
        <v>1747</v>
      </c>
      <c r="B2747" s="50" t="s">
        <v>110</v>
      </c>
      <c r="C2747" s="50" t="s">
        <v>243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>
      <c r="A2748" s="50" t="s">
        <v>1748</v>
      </c>
      <c r="B2748" s="50" t="s">
        <v>110</v>
      </c>
      <c r="C2748" s="50" t="s">
        <v>241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>
      <c r="A2749" s="50" t="s">
        <v>1749</v>
      </c>
      <c r="B2749" s="50" t="s">
        <v>110</v>
      </c>
      <c r="C2749" s="50" t="s">
        <v>241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>
      <c r="A2750" s="50" t="s">
        <v>1750</v>
      </c>
      <c r="B2750" s="50" t="s">
        <v>110</v>
      </c>
      <c r="C2750" s="50" t="s">
        <v>243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>
      <c r="A2751" s="50" t="s">
        <v>3101</v>
      </c>
      <c r="B2751" s="50" t="s">
        <v>113</v>
      </c>
      <c r="C2751" s="50" t="s">
        <v>1751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>
      <c r="A2752" s="50" t="s">
        <v>1752</v>
      </c>
      <c r="B2752" s="50" t="s">
        <v>113</v>
      </c>
      <c r="C2752" s="50" t="s">
        <v>1751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>
      <c r="A2753" s="50" t="s">
        <v>3102</v>
      </c>
      <c r="B2753" s="50" t="s">
        <v>113</v>
      </c>
      <c r="C2753" s="50" t="s">
        <v>1751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>
      <c r="A2754" s="50" t="s">
        <v>1753</v>
      </c>
      <c r="B2754" s="50" t="s">
        <v>113</v>
      </c>
      <c r="C2754" s="50" t="s">
        <v>1751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>
      <c r="A2755" s="50" t="s">
        <v>1754</v>
      </c>
      <c r="B2755" s="50" t="s">
        <v>113</v>
      </c>
      <c r="C2755" s="50" t="s">
        <v>1751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>
      <c r="A2756" s="50" t="s">
        <v>3103</v>
      </c>
      <c r="B2756" s="50" t="s">
        <v>113</v>
      </c>
      <c r="C2756" s="50" t="s">
        <v>1751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>
      <c r="A2757" s="50" t="s">
        <v>1755</v>
      </c>
      <c r="B2757" s="50" t="s">
        <v>113</v>
      </c>
      <c r="C2757" s="50" t="s">
        <v>1751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>
      <c r="A2758" s="50" t="s">
        <v>1756</v>
      </c>
      <c r="B2758" s="50" t="s">
        <v>113</v>
      </c>
      <c r="C2758" s="50" t="s">
        <v>1751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>
      <c r="A2759" s="50" t="s">
        <v>1757</v>
      </c>
      <c r="B2759" s="50" t="s">
        <v>113</v>
      </c>
      <c r="C2759" s="50" t="s">
        <v>1751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>
      <c r="A2760" s="50" t="s">
        <v>1758</v>
      </c>
      <c r="B2760" s="50" t="s">
        <v>113</v>
      </c>
      <c r="C2760" s="50" t="s">
        <v>1751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>
      <c r="A2761" s="50" t="s">
        <v>1759</v>
      </c>
      <c r="B2761" s="50" t="s">
        <v>113</v>
      </c>
      <c r="C2761" s="50" t="s">
        <v>1751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>
      <c r="A2762" s="50" t="s">
        <v>1760</v>
      </c>
      <c r="B2762" s="50" t="s">
        <v>113</v>
      </c>
      <c r="C2762" s="50" t="s">
        <v>243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>
      <c r="A2763" s="50" t="s">
        <v>1761</v>
      </c>
      <c r="B2763" s="50" t="s">
        <v>113</v>
      </c>
      <c r="C2763" s="50" t="s">
        <v>1751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>
      <c r="A2764" s="50" t="s">
        <v>1762</v>
      </c>
      <c r="B2764" s="50" t="s">
        <v>113</v>
      </c>
      <c r="C2764" s="50" t="s">
        <v>1751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>
      <c r="A2765" s="50" t="s">
        <v>1763</v>
      </c>
      <c r="B2765" s="50" t="s">
        <v>113</v>
      </c>
      <c r="C2765" s="50" t="s">
        <v>241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>
      <c r="A2766" s="50" t="s">
        <v>1764</v>
      </c>
      <c r="B2766" s="50" t="s">
        <v>113</v>
      </c>
      <c r="C2766" s="50" t="s">
        <v>241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>
      <c r="A2767" s="50" t="s">
        <v>1765</v>
      </c>
      <c r="B2767" s="50" t="s">
        <v>113</v>
      </c>
      <c r="C2767" s="50" t="s">
        <v>241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>
      <c r="A2768" s="50" t="s">
        <v>1766</v>
      </c>
      <c r="B2768" s="50" t="s">
        <v>113</v>
      </c>
      <c r="C2768" s="50" t="s">
        <v>241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>
      <c r="A2769" s="50" t="s">
        <v>1767</v>
      </c>
      <c r="B2769" s="50" t="s">
        <v>113</v>
      </c>
      <c r="C2769" s="50" t="s">
        <v>241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>
      <c r="A2770" s="50" t="s">
        <v>1768</v>
      </c>
      <c r="B2770" s="50" t="s">
        <v>113</v>
      </c>
      <c r="C2770" s="50" t="s">
        <v>1751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>
      <c r="A2771" s="50" t="s">
        <v>1769</v>
      </c>
      <c r="B2771" s="50" t="s">
        <v>113</v>
      </c>
      <c r="C2771" s="50" t="s">
        <v>241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>
      <c r="A2772" s="50" t="s">
        <v>1770</v>
      </c>
      <c r="B2772" s="50" t="s">
        <v>113</v>
      </c>
      <c r="C2772" s="50" t="s">
        <v>1751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>
      <c r="A2773" s="50" t="s">
        <v>1771</v>
      </c>
      <c r="B2773" s="50" t="s">
        <v>113</v>
      </c>
      <c r="C2773" s="50" t="s">
        <v>1751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>
      <c r="A2774" s="50" t="s">
        <v>1772</v>
      </c>
      <c r="B2774" s="50" t="s">
        <v>113</v>
      </c>
      <c r="C2774" s="50" t="s">
        <v>243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>
      <c r="A2775" s="50" t="s">
        <v>3104</v>
      </c>
      <c r="B2775" s="50" t="s">
        <v>113</v>
      </c>
      <c r="C2775" s="50" t="s">
        <v>1751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>
      <c r="A2776" s="50" t="s">
        <v>1773</v>
      </c>
      <c r="B2776" s="50" t="s">
        <v>113</v>
      </c>
      <c r="C2776" s="50" t="s">
        <v>1751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>
      <c r="A2777" s="50" t="s">
        <v>1774</v>
      </c>
      <c r="B2777" s="50" t="s">
        <v>113</v>
      </c>
      <c r="C2777" s="50" t="s">
        <v>1751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>
      <c r="A2778" s="50" t="s">
        <v>1775</v>
      </c>
      <c r="B2778" s="50" t="s">
        <v>113</v>
      </c>
      <c r="C2778" s="50" t="s">
        <v>241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>
      <c r="A2779" s="50" t="s">
        <v>1776</v>
      </c>
      <c r="B2779" s="50" t="s">
        <v>113</v>
      </c>
      <c r="C2779" s="50" t="s">
        <v>1751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>
      <c r="A2780" s="50" t="s">
        <v>3105</v>
      </c>
      <c r="B2780" s="50" t="s">
        <v>113</v>
      </c>
      <c r="C2780" s="50" t="s">
        <v>1751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>
      <c r="A2781" s="50" t="s">
        <v>1777</v>
      </c>
      <c r="B2781" s="50" t="s">
        <v>113</v>
      </c>
      <c r="C2781" s="50" t="s">
        <v>241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>
      <c r="A2782" s="50" t="s">
        <v>3106</v>
      </c>
      <c r="B2782" s="50" t="s">
        <v>113</v>
      </c>
      <c r="C2782" s="50" t="s">
        <v>243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>
      <c r="A2783" s="50" t="s">
        <v>3107</v>
      </c>
      <c r="B2783" s="50" t="s">
        <v>113</v>
      </c>
      <c r="C2783" s="50" t="s">
        <v>243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>
      <c r="A2784" s="50" t="s">
        <v>1778</v>
      </c>
      <c r="B2784" s="50" t="s">
        <v>113</v>
      </c>
      <c r="C2784" s="50" t="s">
        <v>243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>
      <c r="A2785" s="50" t="s">
        <v>3108</v>
      </c>
      <c r="B2785" s="50" t="s">
        <v>113</v>
      </c>
      <c r="C2785" s="50" t="s">
        <v>243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>
      <c r="A2786" s="50" t="s">
        <v>3109</v>
      </c>
      <c r="B2786" s="50" t="s">
        <v>113</v>
      </c>
      <c r="C2786" s="50" t="s">
        <v>243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>
      <c r="A2787" s="50" t="s">
        <v>1779</v>
      </c>
      <c r="B2787" s="50" t="s">
        <v>113</v>
      </c>
      <c r="C2787" s="50" t="s">
        <v>243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>
      <c r="A2788" s="50" t="s">
        <v>3110</v>
      </c>
      <c r="B2788" s="50" t="s">
        <v>113</v>
      </c>
      <c r="C2788" s="50" t="s">
        <v>243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>
      <c r="A2789" s="50" t="s">
        <v>1780</v>
      </c>
      <c r="B2789" s="50" t="s">
        <v>113</v>
      </c>
      <c r="C2789" s="50" t="s">
        <v>243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>
      <c r="A2790" s="50" t="s">
        <v>3111</v>
      </c>
      <c r="B2790" s="50" t="s">
        <v>113</v>
      </c>
      <c r="C2790" s="50" t="s">
        <v>243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>
      <c r="A2791" s="50" t="s">
        <v>3112</v>
      </c>
      <c r="B2791" s="50" t="s">
        <v>113</v>
      </c>
      <c r="C2791" s="50" t="s">
        <v>243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>
      <c r="A2792" s="50" t="s">
        <v>3113</v>
      </c>
      <c r="B2792" s="50" t="s">
        <v>113</v>
      </c>
      <c r="C2792" s="50" t="s">
        <v>243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>
      <c r="A2793" s="50" t="s">
        <v>3114</v>
      </c>
      <c r="B2793" s="50" t="s">
        <v>113</v>
      </c>
      <c r="C2793" s="50" t="s">
        <v>243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>
      <c r="A2794" s="50" t="s">
        <v>1781</v>
      </c>
      <c r="B2794" s="50" t="s">
        <v>113</v>
      </c>
      <c r="C2794" s="50" t="s">
        <v>243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>
      <c r="A2795" s="50" t="s">
        <v>1782</v>
      </c>
      <c r="B2795" s="50" t="s">
        <v>113</v>
      </c>
      <c r="C2795" s="50" t="s">
        <v>243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>
      <c r="A2796" s="50" t="s">
        <v>1783</v>
      </c>
      <c r="B2796" s="50" t="s">
        <v>113</v>
      </c>
      <c r="C2796" s="50" t="s">
        <v>243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>
      <c r="A2797" s="50" t="s">
        <v>3115</v>
      </c>
      <c r="B2797" s="50" t="s">
        <v>113</v>
      </c>
      <c r="C2797" s="50" t="s">
        <v>243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>
      <c r="A2798" s="50" t="s">
        <v>3116</v>
      </c>
      <c r="B2798" s="50" t="s">
        <v>113</v>
      </c>
      <c r="C2798" s="50" t="s">
        <v>243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>
      <c r="A2799" s="50" t="s">
        <v>3117</v>
      </c>
      <c r="B2799" s="50" t="s">
        <v>113</v>
      </c>
      <c r="C2799" s="50" t="s">
        <v>243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>
      <c r="A2800" s="50" t="s">
        <v>1784</v>
      </c>
      <c r="B2800" s="50" t="s">
        <v>113</v>
      </c>
      <c r="C2800" s="50" t="s">
        <v>243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>
      <c r="A2801" s="50" t="s">
        <v>3118</v>
      </c>
      <c r="B2801" s="50" t="s">
        <v>113</v>
      </c>
      <c r="C2801" s="50" t="s">
        <v>243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>
      <c r="A2802" s="50" t="s">
        <v>1785</v>
      </c>
      <c r="B2802" s="50" t="s">
        <v>113</v>
      </c>
      <c r="C2802" s="50" t="s">
        <v>243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>
      <c r="A2803" s="50" t="s">
        <v>1786</v>
      </c>
      <c r="B2803" s="50" t="s">
        <v>113</v>
      </c>
      <c r="C2803" s="50" t="s">
        <v>243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>
      <c r="A2804" s="50" t="s">
        <v>1787</v>
      </c>
      <c r="B2804" s="50" t="s">
        <v>113</v>
      </c>
      <c r="C2804" s="50" t="s">
        <v>243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>
      <c r="A2805" s="50" t="s">
        <v>3119</v>
      </c>
      <c r="B2805" s="50" t="s">
        <v>113</v>
      </c>
      <c r="C2805" s="50" t="s">
        <v>243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>
      <c r="A2806" s="50" t="s">
        <v>3120</v>
      </c>
      <c r="B2806" s="50" t="s">
        <v>113</v>
      </c>
      <c r="C2806" s="50" t="s">
        <v>243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>
      <c r="A2807" s="50" t="s">
        <v>3121</v>
      </c>
      <c r="B2807" s="50" t="s">
        <v>113</v>
      </c>
      <c r="C2807" s="50" t="s">
        <v>243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>
      <c r="A2808" s="50" t="s">
        <v>3122</v>
      </c>
      <c r="B2808" s="50" t="s">
        <v>113</v>
      </c>
      <c r="C2808" s="50" t="s">
        <v>243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>
      <c r="A2809" s="50" t="s">
        <v>3123</v>
      </c>
      <c r="B2809" s="50" t="s">
        <v>113</v>
      </c>
      <c r="C2809" s="50" t="s">
        <v>243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>
      <c r="A2810" s="50" t="s">
        <v>1788</v>
      </c>
      <c r="B2810" s="50" t="s">
        <v>113</v>
      </c>
      <c r="C2810" s="50" t="s">
        <v>243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>
      <c r="A2811" s="50" t="s">
        <v>3124</v>
      </c>
      <c r="B2811" s="50" t="s">
        <v>113</v>
      </c>
      <c r="C2811" s="50" t="s">
        <v>243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>
      <c r="A2812" s="50" t="s">
        <v>3125</v>
      </c>
      <c r="B2812" s="50" t="s">
        <v>113</v>
      </c>
      <c r="C2812" s="50" t="s">
        <v>243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>
      <c r="A2813" s="50" t="s">
        <v>3126</v>
      </c>
      <c r="B2813" s="50" t="s">
        <v>113</v>
      </c>
      <c r="C2813" s="50" t="s">
        <v>243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>
      <c r="A2814" s="50" t="s">
        <v>3127</v>
      </c>
      <c r="B2814" s="50" t="s">
        <v>113</v>
      </c>
      <c r="C2814" s="50" t="s">
        <v>243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>
      <c r="A2815" s="50" t="s">
        <v>1789</v>
      </c>
      <c r="B2815" s="50" t="s">
        <v>113</v>
      </c>
      <c r="C2815" s="50" t="s">
        <v>243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>
      <c r="A2816" s="50" t="s">
        <v>3128</v>
      </c>
      <c r="B2816" s="50" t="s">
        <v>113</v>
      </c>
      <c r="C2816" s="50" t="s">
        <v>243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>
      <c r="A2817" s="50" t="s">
        <v>1790</v>
      </c>
      <c r="B2817" s="50" t="s">
        <v>113</v>
      </c>
      <c r="C2817" s="50" t="s">
        <v>243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>
      <c r="A2818" s="50" t="s">
        <v>3129</v>
      </c>
      <c r="B2818" s="50" t="s">
        <v>113</v>
      </c>
      <c r="C2818" s="50" t="s">
        <v>243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>
      <c r="A2819" s="50" t="s">
        <v>1791</v>
      </c>
      <c r="B2819" s="50" t="s">
        <v>113</v>
      </c>
      <c r="C2819" s="50" t="s">
        <v>243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>
      <c r="A2820" s="50" t="s">
        <v>3130</v>
      </c>
      <c r="B2820" s="50" t="s">
        <v>113</v>
      </c>
      <c r="C2820" s="50" t="s">
        <v>243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>
      <c r="A2821" s="50" t="s">
        <v>3131</v>
      </c>
      <c r="B2821" s="50" t="s">
        <v>113</v>
      </c>
      <c r="C2821" s="50" t="s">
        <v>243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>
      <c r="A2822" s="50" t="s">
        <v>1792</v>
      </c>
      <c r="B2822" s="50" t="s">
        <v>113</v>
      </c>
      <c r="C2822" s="50" t="s">
        <v>243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>
      <c r="A2823" s="50" t="s">
        <v>1793</v>
      </c>
      <c r="B2823" s="50" t="s">
        <v>113</v>
      </c>
      <c r="C2823" s="50" t="s">
        <v>243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>
      <c r="A2824" s="50" t="s">
        <v>3132</v>
      </c>
      <c r="B2824" s="50" t="s">
        <v>113</v>
      </c>
      <c r="C2824" s="50" t="s">
        <v>243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>
      <c r="A2825" s="50" t="s">
        <v>3133</v>
      </c>
      <c r="B2825" s="50" t="s">
        <v>113</v>
      </c>
      <c r="C2825" s="50" t="s">
        <v>243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>
      <c r="A2826" s="50" t="s">
        <v>3134</v>
      </c>
      <c r="B2826" s="50" t="s">
        <v>113</v>
      </c>
      <c r="C2826" s="50" t="s">
        <v>243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>
      <c r="A2827" s="50" t="s">
        <v>1794</v>
      </c>
      <c r="B2827" s="50" t="s">
        <v>113</v>
      </c>
      <c r="C2827" s="50" t="s">
        <v>243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>
      <c r="A2828" s="50" t="s">
        <v>3135</v>
      </c>
      <c r="B2828" s="50" t="s">
        <v>113</v>
      </c>
      <c r="C2828" s="50" t="s">
        <v>243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>
      <c r="A2829" s="50" t="s">
        <v>1795</v>
      </c>
      <c r="B2829" s="50" t="s">
        <v>113</v>
      </c>
      <c r="C2829" s="50" t="s">
        <v>243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>
      <c r="A2830" s="50" t="s">
        <v>1796</v>
      </c>
      <c r="B2830" s="50" t="s">
        <v>113</v>
      </c>
      <c r="C2830" s="50" t="s">
        <v>243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>
      <c r="A2831" s="50" t="s">
        <v>3136</v>
      </c>
      <c r="B2831" s="50" t="s">
        <v>113</v>
      </c>
      <c r="C2831" s="50" t="s">
        <v>243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>
      <c r="A2832" s="50" t="s">
        <v>3137</v>
      </c>
      <c r="B2832" s="50" t="s">
        <v>113</v>
      </c>
      <c r="C2832" s="50" t="s">
        <v>243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>
      <c r="A2833" s="50" t="s">
        <v>3138</v>
      </c>
      <c r="B2833" s="50" t="s">
        <v>113</v>
      </c>
      <c r="C2833" s="50" t="s">
        <v>243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>
      <c r="A2834" s="50" t="s">
        <v>1797</v>
      </c>
      <c r="B2834" s="50" t="s">
        <v>113</v>
      </c>
      <c r="C2834" s="50" t="s">
        <v>243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>
      <c r="A2835" s="50" t="s">
        <v>3139</v>
      </c>
      <c r="B2835" s="50" t="s">
        <v>113</v>
      </c>
      <c r="C2835" s="50" t="s">
        <v>243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>
      <c r="A2836" s="50" t="s">
        <v>3140</v>
      </c>
      <c r="B2836" s="50" t="s">
        <v>113</v>
      </c>
      <c r="C2836" s="50" t="s">
        <v>243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>
      <c r="A2837" s="50" t="s">
        <v>3141</v>
      </c>
      <c r="B2837" s="50" t="s">
        <v>113</v>
      </c>
      <c r="C2837" s="50" t="s">
        <v>243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>
      <c r="A2838" s="50" t="s">
        <v>3142</v>
      </c>
      <c r="B2838" s="50" t="s">
        <v>113</v>
      </c>
      <c r="C2838" s="50" t="s">
        <v>243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>
      <c r="A2839" s="50" t="s">
        <v>3143</v>
      </c>
      <c r="B2839" s="50" t="s">
        <v>113</v>
      </c>
      <c r="C2839" s="50" t="s">
        <v>243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>
      <c r="A2840" s="50" t="s">
        <v>3144</v>
      </c>
      <c r="B2840" s="50" t="s">
        <v>113</v>
      </c>
      <c r="C2840" s="50" t="s">
        <v>243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>
      <c r="A2841" s="50" t="s">
        <v>3145</v>
      </c>
      <c r="B2841" s="50" t="s">
        <v>113</v>
      </c>
      <c r="C2841" s="50" t="s">
        <v>243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>
      <c r="A2842" s="50" t="s">
        <v>1798</v>
      </c>
      <c r="B2842" s="50" t="s">
        <v>113</v>
      </c>
      <c r="C2842" s="50" t="s">
        <v>1751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>
      <c r="A2843" s="50" t="s">
        <v>1799</v>
      </c>
      <c r="B2843" s="50" t="s">
        <v>113</v>
      </c>
      <c r="C2843" s="50" t="s">
        <v>241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>
      <c r="A2844" s="50" t="s">
        <v>1800</v>
      </c>
      <c r="B2844" s="50" t="s">
        <v>113</v>
      </c>
      <c r="C2844" s="50" t="s">
        <v>241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>
      <c r="A2845" s="50" t="s">
        <v>1801</v>
      </c>
      <c r="B2845" s="50" t="s">
        <v>113</v>
      </c>
      <c r="C2845" s="50" t="s">
        <v>241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>
      <c r="A2846" s="50" t="s">
        <v>1802</v>
      </c>
      <c r="B2846" s="50" t="s">
        <v>113</v>
      </c>
      <c r="C2846" s="50" t="s">
        <v>1751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>
      <c r="A2847" s="50" t="s">
        <v>1803</v>
      </c>
      <c r="B2847" s="50" t="s">
        <v>113</v>
      </c>
      <c r="C2847" s="50" t="s">
        <v>1751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>
      <c r="A2848" s="50" t="s">
        <v>1804</v>
      </c>
      <c r="B2848" s="50" t="s">
        <v>113</v>
      </c>
      <c r="C2848" s="50" t="s">
        <v>1751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>
      <c r="A2849" s="50" t="s">
        <v>1805</v>
      </c>
      <c r="B2849" s="50" t="s">
        <v>113</v>
      </c>
      <c r="C2849" s="50" t="s">
        <v>241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>
      <c r="A2850" s="50" t="s">
        <v>1806</v>
      </c>
      <c r="B2850" s="50" t="s">
        <v>113</v>
      </c>
      <c r="C2850" s="50" t="s">
        <v>241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>
      <c r="A2851" s="50" t="s">
        <v>1807</v>
      </c>
      <c r="B2851" s="50" t="s">
        <v>113</v>
      </c>
      <c r="C2851" s="50" t="s">
        <v>241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>
      <c r="A2852" s="50" t="s">
        <v>1808</v>
      </c>
      <c r="B2852" s="50" t="s">
        <v>113</v>
      </c>
      <c r="C2852" s="50" t="s">
        <v>241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>
      <c r="A2853" s="50" t="s">
        <v>3146</v>
      </c>
      <c r="B2853" s="50" t="s">
        <v>113</v>
      </c>
      <c r="C2853" s="50" t="s">
        <v>1751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>
      <c r="A2854" s="50" t="s">
        <v>1809</v>
      </c>
      <c r="B2854" s="50" t="s">
        <v>113</v>
      </c>
      <c r="C2854" s="50" t="s">
        <v>1751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>
      <c r="A2855" s="50" t="s">
        <v>1810</v>
      </c>
      <c r="B2855" s="50" t="s">
        <v>113</v>
      </c>
      <c r="C2855" s="50" t="s">
        <v>1751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>
      <c r="A2856" s="50" t="s">
        <v>1811</v>
      </c>
      <c r="B2856" s="50" t="s">
        <v>113</v>
      </c>
      <c r="C2856" s="50" t="s">
        <v>1751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>
      <c r="A2857" s="50" t="s">
        <v>1812</v>
      </c>
      <c r="B2857" s="50" t="s">
        <v>113</v>
      </c>
      <c r="C2857" s="50" t="s">
        <v>1751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>
      <c r="A2858" s="50" t="s">
        <v>1813</v>
      </c>
      <c r="B2858" s="50" t="s">
        <v>113</v>
      </c>
      <c r="C2858" s="50" t="s">
        <v>1751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>
      <c r="A2859" s="50" t="s">
        <v>1408</v>
      </c>
      <c r="B2859" s="50" t="s">
        <v>113</v>
      </c>
      <c r="C2859" s="50" t="s">
        <v>238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>
      <c r="A2860" s="50" t="s">
        <v>1814</v>
      </c>
      <c r="B2860" s="50" t="s">
        <v>113</v>
      </c>
      <c r="C2860" s="50" t="s">
        <v>1751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>
      <c r="A2861" s="50" t="s">
        <v>1815</v>
      </c>
      <c r="B2861" s="50" t="s">
        <v>113</v>
      </c>
      <c r="C2861" s="50" t="s">
        <v>238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>
      <c r="A2862" s="50" t="s">
        <v>1816</v>
      </c>
      <c r="B2862" s="50" t="s">
        <v>113</v>
      </c>
      <c r="C2862" s="50" t="s">
        <v>1751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>
      <c r="A2863" s="50" t="s">
        <v>3147</v>
      </c>
      <c r="B2863" s="50" t="s">
        <v>113</v>
      </c>
      <c r="C2863" s="50" t="s">
        <v>1751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>
      <c r="A2864" s="50" t="s">
        <v>1817</v>
      </c>
      <c r="B2864" s="50" t="s">
        <v>113</v>
      </c>
      <c r="C2864" s="50" t="s">
        <v>241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>
      <c r="A2865" s="50" t="s">
        <v>1818</v>
      </c>
      <c r="B2865" s="50" t="s">
        <v>113</v>
      </c>
      <c r="C2865" s="50" t="s">
        <v>241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>
      <c r="A2866" s="50" t="s">
        <v>1819</v>
      </c>
      <c r="B2866" s="50" t="s">
        <v>113</v>
      </c>
      <c r="C2866" s="50" t="s">
        <v>241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>
      <c r="A2867" s="50" t="s">
        <v>1820</v>
      </c>
      <c r="B2867" s="50" t="s">
        <v>113</v>
      </c>
      <c r="C2867" s="50" t="s">
        <v>241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>
      <c r="A2868" s="50" t="s">
        <v>3148</v>
      </c>
      <c r="B2868" s="50" t="s">
        <v>113</v>
      </c>
      <c r="C2868" s="50" t="s">
        <v>1751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>
      <c r="A2869" s="50" t="s">
        <v>1821</v>
      </c>
      <c r="B2869" s="50" t="s">
        <v>113</v>
      </c>
      <c r="C2869" s="50" t="s">
        <v>1751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>
      <c r="A2870" s="50" t="s">
        <v>1822</v>
      </c>
      <c r="B2870" s="50" t="s">
        <v>113</v>
      </c>
      <c r="C2870" s="50" t="s">
        <v>241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>
      <c r="A2871" s="50" t="s">
        <v>1823</v>
      </c>
      <c r="B2871" s="50" t="s">
        <v>113</v>
      </c>
      <c r="C2871" s="50" t="s">
        <v>1751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>
      <c r="A2872" s="50" t="s">
        <v>1824</v>
      </c>
      <c r="B2872" s="50" t="s">
        <v>113</v>
      </c>
      <c r="C2872" s="50" t="s">
        <v>241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>
      <c r="A2873" s="50" t="s">
        <v>3149</v>
      </c>
      <c r="B2873" s="50" t="s">
        <v>113</v>
      </c>
      <c r="C2873" s="50" t="s">
        <v>1751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>
      <c r="A2874" s="50" t="s">
        <v>1825</v>
      </c>
      <c r="B2874" s="50" t="s">
        <v>113</v>
      </c>
      <c r="C2874" s="50" t="s">
        <v>1751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>
      <c r="A2875" s="50" t="s">
        <v>1826</v>
      </c>
      <c r="B2875" s="50" t="s">
        <v>113</v>
      </c>
      <c r="C2875" s="50" t="s">
        <v>241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>
      <c r="A2876" s="50" t="s">
        <v>1827</v>
      </c>
      <c r="B2876" s="50" t="s">
        <v>113</v>
      </c>
      <c r="C2876" s="50" t="s">
        <v>241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>
      <c r="A2877" s="50" t="s">
        <v>1828</v>
      </c>
      <c r="B2877" s="50" t="s">
        <v>113</v>
      </c>
      <c r="C2877" s="50" t="s">
        <v>241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>
      <c r="A2878" s="50" t="s">
        <v>1829</v>
      </c>
      <c r="B2878" s="50" t="s">
        <v>113</v>
      </c>
      <c r="C2878" s="50" t="s">
        <v>241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>
      <c r="A2879" s="50" t="s">
        <v>1830</v>
      </c>
      <c r="B2879" s="50" t="s">
        <v>113</v>
      </c>
      <c r="C2879" s="50" t="s">
        <v>1751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>
      <c r="A2880" s="50" t="s">
        <v>1831</v>
      </c>
      <c r="B2880" s="50" t="s">
        <v>113</v>
      </c>
      <c r="C2880" s="50" t="s">
        <v>241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>
      <c r="A2881" s="50" t="s">
        <v>1832</v>
      </c>
      <c r="B2881" s="50" t="s">
        <v>113</v>
      </c>
      <c r="C2881" s="50" t="s">
        <v>1751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>
      <c r="A2882" s="50" t="s">
        <v>3150</v>
      </c>
      <c r="B2882" s="50" t="s">
        <v>113</v>
      </c>
      <c r="C2882" s="50" t="s">
        <v>1751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>
      <c r="A2883" s="50" t="s">
        <v>1833</v>
      </c>
      <c r="B2883" s="50" t="s">
        <v>113</v>
      </c>
      <c r="C2883" s="50" t="s">
        <v>1751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>
      <c r="A2884" s="50" t="s">
        <v>1834</v>
      </c>
      <c r="B2884" s="50" t="s">
        <v>113</v>
      </c>
      <c r="C2884" s="50" t="s">
        <v>1751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>
      <c r="A2885" s="50" t="s">
        <v>3151</v>
      </c>
      <c r="B2885" s="50" t="s">
        <v>113</v>
      </c>
      <c r="C2885" s="50" t="s">
        <v>241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>
      <c r="A2886" s="50" t="s">
        <v>1835</v>
      </c>
      <c r="B2886" s="50" t="s">
        <v>113</v>
      </c>
      <c r="C2886" s="50" t="s">
        <v>241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>
      <c r="A2887" s="50" t="s">
        <v>1836</v>
      </c>
      <c r="B2887" s="50" t="s">
        <v>113</v>
      </c>
      <c r="C2887" s="50" t="s">
        <v>241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>
      <c r="A2888" s="50" t="s">
        <v>1837</v>
      </c>
      <c r="B2888" s="50" t="s">
        <v>113</v>
      </c>
      <c r="C2888" s="50" t="s">
        <v>1751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>
      <c r="A2889" s="50" t="s">
        <v>1838</v>
      </c>
      <c r="B2889" s="50" t="s">
        <v>113</v>
      </c>
      <c r="C2889" s="50" t="s">
        <v>241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>
      <c r="A2890" s="50" t="s">
        <v>1839</v>
      </c>
      <c r="B2890" s="50" t="s">
        <v>113</v>
      </c>
      <c r="C2890" s="50" t="s">
        <v>243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>
      <c r="A2891" s="50" t="s">
        <v>3152</v>
      </c>
      <c r="B2891" s="50" t="s">
        <v>113</v>
      </c>
      <c r="C2891" s="50" t="s">
        <v>243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>
      <c r="A2892" s="50" t="s">
        <v>1840</v>
      </c>
      <c r="B2892" s="50" t="s">
        <v>113</v>
      </c>
      <c r="C2892" s="50" t="s">
        <v>241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>
      <c r="A2893" s="50" t="s">
        <v>1841</v>
      </c>
      <c r="B2893" s="50" t="s">
        <v>113</v>
      </c>
      <c r="C2893" s="50" t="s">
        <v>241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>
      <c r="A2894" s="50" t="s">
        <v>1412</v>
      </c>
      <c r="B2894" s="50" t="s">
        <v>113</v>
      </c>
      <c r="C2894" s="50" t="s">
        <v>241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>
      <c r="A2895" s="50" t="s">
        <v>1842</v>
      </c>
      <c r="B2895" s="50" t="s">
        <v>113</v>
      </c>
      <c r="C2895" s="50" t="s">
        <v>1751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>
      <c r="A2896" s="50" t="s">
        <v>1843</v>
      </c>
      <c r="B2896" s="50" t="s">
        <v>113</v>
      </c>
      <c r="C2896" s="50" t="s">
        <v>1751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>
      <c r="A2897" s="50" t="s">
        <v>1844</v>
      </c>
      <c r="B2897" s="50" t="s">
        <v>113</v>
      </c>
      <c r="C2897" s="50" t="s">
        <v>241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>
      <c r="A2898" s="50" t="s">
        <v>1845</v>
      </c>
      <c r="B2898" s="50" t="s">
        <v>113</v>
      </c>
      <c r="C2898" s="50" t="s">
        <v>241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>
      <c r="A2899" s="50" t="s">
        <v>1846</v>
      </c>
      <c r="B2899" s="50" t="s">
        <v>113</v>
      </c>
      <c r="C2899" s="50" t="s">
        <v>1751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>
      <c r="A2900" s="50" t="s">
        <v>1847</v>
      </c>
      <c r="B2900" s="50" t="s">
        <v>113</v>
      </c>
      <c r="C2900" s="50" t="s">
        <v>241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>
      <c r="A2901" s="50" t="s">
        <v>1848</v>
      </c>
      <c r="B2901" s="50" t="s">
        <v>113</v>
      </c>
      <c r="C2901" s="50" t="s">
        <v>1751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>
      <c r="A2902" s="50" t="s">
        <v>1849</v>
      </c>
      <c r="B2902" s="50" t="s">
        <v>113</v>
      </c>
      <c r="C2902" s="50" t="s">
        <v>241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>
      <c r="A2903" s="50" t="s">
        <v>3153</v>
      </c>
      <c r="B2903" s="50" t="s">
        <v>113</v>
      </c>
      <c r="C2903" s="50" t="s">
        <v>1751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>
      <c r="A2904" s="50" t="s">
        <v>1850</v>
      </c>
      <c r="B2904" s="50" t="s">
        <v>113</v>
      </c>
      <c r="C2904" s="50" t="s">
        <v>241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>
      <c r="A2905" s="50" t="s">
        <v>1851</v>
      </c>
      <c r="B2905" s="50" t="s">
        <v>113</v>
      </c>
      <c r="C2905" s="50" t="s">
        <v>1751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>
      <c r="A2906" s="50" t="s">
        <v>3154</v>
      </c>
      <c r="B2906" s="50" t="s">
        <v>113</v>
      </c>
      <c r="C2906" s="50" t="s">
        <v>1751</v>
      </c>
      <c r="D2906" s="51">
        <v>1</v>
      </c>
      <c r="E2906" s="51">
        <v>0</v>
      </c>
      <c r="F2906" s="52">
        <v>15821</v>
      </c>
      <c r="G2906" s="53" t="s">
        <v>2076</v>
      </c>
    </row>
    <row r="2907" spans="1:7">
      <c r="A2907" s="50" t="s">
        <v>1852</v>
      </c>
      <c r="B2907" s="50" t="s">
        <v>113</v>
      </c>
      <c r="C2907" s="50" t="s">
        <v>241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>
      <c r="A2908" s="50" t="s">
        <v>1853</v>
      </c>
      <c r="B2908" s="50" t="s">
        <v>113</v>
      </c>
      <c r="C2908" s="50" t="s">
        <v>241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>
      <c r="A2909" s="50" t="s">
        <v>1854</v>
      </c>
      <c r="B2909" s="50" t="s">
        <v>113</v>
      </c>
      <c r="C2909" s="50" t="s">
        <v>1751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>
      <c r="A2910" s="50" t="s">
        <v>1855</v>
      </c>
      <c r="B2910" s="50" t="s">
        <v>113</v>
      </c>
      <c r="C2910" s="50" t="s">
        <v>1751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>
      <c r="A2911" s="50" t="s">
        <v>1856</v>
      </c>
      <c r="B2911" s="50" t="s">
        <v>113</v>
      </c>
      <c r="C2911" s="50" t="s">
        <v>241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>
      <c r="A2912" s="50" t="s">
        <v>3155</v>
      </c>
      <c r="B2912" s="50" t="s">
        <v>113</v>
      </c>
      <c r="C2912" s="50" t="s">
        <v>241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>
      <c r="A2913" s="50" t="s">
        <v>1857</v>
      </c>
      <c r="B2913" s="50" t="s">
        <v>113</v>
      </c>
      <c r="C2913" s="50" t="s">
        <v>1751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>
      <c r="A2914" s="50" t="s">
        <v>921</v>
      </c>
      <c r="B2914" s="50" t="s">
        <v>113</v>
      </c>
      <c r="C2914" s="50" t="s">
        <v>241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>
      <c r="A2915" s="50" t="s">
        <v>1858</v>
      </c>
      <c r="B2915" s="50" t="s">
        <v>113</v>
      </c>
      <c r="C2915" s="50" t="s">
        <v>241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>
      <c r="A2916" s="50" t="s">
        <v>1859</v>
      </c>
      <c r="B2916" s="50" t="s">
        <v>113</v>
      </c>
      <c r="C2916" s="50" t="s">
        <v>1751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>
      <c r="A2917" s="50" t="s">
        <v>1860</v>
      </c>
      <c r="B2917" s="50" t="s">
        <v>113</v>
      </c>
      <c r="C2917" s="50" t="s">
        <v>1751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>
      <c r="A2918" s="50" t="s">
        <v>1861</v>
      </c>
      <c r="B2918" s="50" t="s">
        <v>113</v>
      </c>
      <c r="C2918" s="50" t="s">
        <v>1751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>
      <c r="A2919" s="50" t="s">
        <v>3156</v>
      </c>
      <c r="B2919" s="50" t="s">
        <v>113</v>
      </c>
      <c r="C2919" s="50" t="s">
        <v>1751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>
      <c r="A2920" s="50" t="s">
        <v>3157</v>
      </c>
      <c r="B2920" s="50" t="s">
        <v>113</v>
      </c>
      <c r="C2920" s="50" t="s">
        <v>1751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>
      <c r="A2921" s="50" t="s">
        <v>1417</v>
      </c>
      <c r="B2921" s="50" t="s">
        <v>113</v>
      </c>
      <c r="C2921" s="50" t="s">
        <v>241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>
      <c r="A2922" s="50" t="s">
        <v>1862</v>
      </c>
      <c r="B2922" s="50" t="s">
        <v>113</v>
      </c>
      <c r="C2922" s="50" t="s">
        <v>241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>
      <c r="A2923" s="50" t="s">
        <v>1863</v>
      </c>
      <c r="B2923" s="50" t="s">
        <v>113</v>
      </c>
      <c r="C2923" s="50" t="s">
        <v>241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>
      <c r="A2924" s="50" t="s">
        <v>3158</v>
      </c>
      <c r="B2924" s="50" t="s">
        <v>113</v>
      </c>
      <c r="C2924" s="50" t="s">
        <v>1751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>
      <c r="A2925" s="50" t="s">
        <v>1864</v>
      </c>
      <c r="B2925" s="50" t="s">
        <v>113</v>
      </c>
      <c r="C2925" s="50" t="s">
        <v>241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>
      <c r="A2926" s="50" t="s">
        <v>1865</v>
      </c>
      <c r="B2926" s="50" t="s">
        <v>113</v>
      </c>
      <c r="C2926" s="50" t="s">
        <v>241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>
      <c r="A2927" s="50" t="s">
        <v>1866</v>
      </c>
      <c r="B2927" s="50" t="s">
        <v>113</v>
      </c>
      <c r="C2927" s="50" t="s">
        <v>241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>
      <c r="A2928" s="50" t="s">
        <v>1867</v>
      </c>
      <c r="B2928" s="50" t="s">
        <v>113</v>
      </c>
      <c r="C2928" s="50" t="s">
        <v>1751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>
      <c r="A2929" s="50" t="s">
        <v>363</v>
      </c>
      <c r="B2929" s="50" t="s">
        <v>113</v>
      </c>
      <c r="C2929" s="50" t="s">
        <v>349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>
      <c r="A2930" s="50" t="s">
        <v>1868</v>
      </c>
      <c r="B2930" s="50" t="s">
        <v>113</v>
      </c>
      <c r="C2930" s="50" t="s">
        <v>1751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>
      <c r="A2931" s="50" t="s">
        <v>1869</v>
      </c>
      <c r="B2931" s="50" t="s">
        <v>113</v>
      </c>
      <c r="C2931" s="50" t="s">
        <v>241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>
      <c r="A2932" s="50" t="s">
        <v>3159</v>
      </c>
      <c r="B2932" s="50" t="s">
        <v>113</v>
      </c>
      <c r="C2932" s="50" t="s">
        <v>1751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>
      <c r="A2933" s="50" t="s">
        <v>338</v>
      </c>
      <c r="B2933" s="50" t="s">
        <v>113</v>
      </c>
      <c r="C2933" s="50" t="s">
        <v>241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>
      <c r="A2934" s="50" t="s">
        <v>1542</v>
      </c>
      <c r="B2934" s="50" t="s">
        <v>113</v>
      </c>
      <c r="C2934" s="50" t="s">
        <v>241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>
      <c r="A2935" s="50" t="s">
        <v>1870</v>
      </c>
      <c r="B2935" s="50" t="s">
        <v>113</v>
      </c>
      <c r="C2935" s="50" t="s">
        <v>241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>
      <c r="A2936" s="50" t="s">
        <v>456</v>
      </c>
      <c r="B2936" s="50" t="s">
        <v>113</v>
      </c>
      <c r="C2936" s="50" t="s">
        <v>241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>
      <c r="A2937" s="50" t="s">
        <v>339</v>
      </c>
      <c r="B2937" s="50" t="s">
        <v>113</v>
      </c>
      <c r="C2937" s="50" t="s">
        <v>238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>
      <c r="A2938" s="50" t="s">
        <v>1421</v>
      </c>
      <c r="B2938" s="50" t="s">
        <v>113</v>
      </c>
      <c r="C2938" s="50" t="s">
        <v>238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>
      <c r="A2939" s="50" t="s">
        <v>1871</v>
      </c>
      <c r="B2939" s="50" t="s">
        <v>113</v>
      </c>
      <c r="C2939" s="50" t="s">
        <v>1751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>
      <c r="A2940" s="50" t="s">
        <v>3160</v>
      </c>
      <c r="B2940" s="50" t="s">
        <v>113</v>
      </c>
      <c r="C2940" s="50" t="s">
        <v>1751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>
      <c r="A2941" s="50" t="s">
        <v>1872</v>
      </c>
      <c r="B2941" s="50" t="s">
        <v>113</v>
      </c>
      <c r="C2941" s="50" t="s">
        <v>1751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>
      <c r="A2942" s="50" t="s">
        <v>369</v>
      </c>
      <c r="B2942" s="50" t="s">
        <v>113</v>
      </c>
      <c r="C2942" s="50" t="s">
        <v>349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>
      <c r="A2943" s="50" t="s">
        <v>370</v>
      </c>
      <c r="B2943" s="50" t="s">
        <v>113</v>
      </c>
      <c r="C2943" s="50" t="s">
        <v>349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>
      <c r="A2944" s="50" t="s">
        <v>1873</v>
      </c>
      <c r="B2944" s="50" t="s">
        <v>113</v>
      </c>
      <c r="C2944" s="50" t="s">
        <v>241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>
      <c r="A2945" s="50" t="s">
        <v>1874</v>
      </c>
      <c r="B2945" s="50" t="s">
        <v>113</v>
      </c>
      <c r="C2945" s="50" t="s">
        <v>1751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>
      <c r="A2946" s="50" t="s">
        <v>3161</v>
      </c>
      <c r="B2946" s="50" t="s">
        <v>113</v>
      </c>
      <c r="C2946" s="50" t="s">
        <v>1751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>
      <c r="A2947" s="50" t="s">
        <v>1875</v>
      </c>
      <c r="B2947" s="50" t="s">
        <v>113</v>
      </c>
      <c r="C2947" s="50" t="s">
        <v>241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>
      <c r="A2948" s="50" t="s">
        <v>3162</v>
      </c>
      <c r="B2948" s="50" t="s">
        <v>113</v>
      </c>
      <c r="C2948" s="50" t="s">
        <v>1751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>
      <c r="A2949" s="50" t="s">
        <v>371</v>
      </c>
      <c r="B2949" s="50" t="s">
        <v>113</v>
      </c>
      <c r="C2949" s="50" t="s">
        <v>349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>
      <c r="A2950" s="50" t="s">
        <v>1876</v>
      </c>
      <c r="B2950" s="50" t="s">
        <v>113</v>
      </c>
      <c r="C2950" s="50" t="s">
        <v>1751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>
      <c r="A2951" s="50" t="s">
        <v>1877</v>
      </c>
      <c r="B2951" s="50" t="s">
        <v>113</v>
      </c>
      <c r="C2951" s="50" t="s">
        <v>1751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>
      <c r="A2952" s="50" t="s">
        <v>1878</v>
      </c>
      <c r="B2952" s="50" t="s">
        <v>113</v>
      </c>
      <c r="C2952" s="50" t="s">
        <v>1751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>
      <c r="A2953" s="50" t="s">
        <v>1879</v>
      </c>
      <c r="B2953" s="50" t="s">
        <v>113</v>
      </c>
      <c r="C2953" s="50" t="s">
        <v>1751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>
      <c r="A2954" s="50" t="s">
        <v>2247</v>
      </c>
      <c r="B2954" s="50" t="s">
        <v>113</v>
      </c>
      <c r="C2954" s="50" t="s">
        <v>241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>
      <c r="A2955" s="50" t="s">
        <v>3163</v>
      </c>
      <c r="B2955" s="50" t="s">
        <v>113</v>
      </c>
      <c r="C2955" s="50" t="s">
        <v>241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>
      <c r="A2956" s="50" t="s">
        <v>1880</v>
      </c>
      <c r="B2956" s="50" t="s">
        <v>113</v>
      </c>
      <c r="C2956" s="50" t="s">
        <v>1751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>
      <c r="A2957" s="50" t="s">
        <v>1881</v>
      </c>
      <c r="B2957" s="50" t="s">
        <v>113</v>
      </c>
      <c r="C2957" s="50" t="s">
        <v>241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>
      <c r="A2958" s="50" t="s">
        <v>1882</v>
      </c>
      <c r="B2958" s="50" t="s">
        <v>113</v>
      </c>
      <c r="C2958" s="50" t="s">
        <v>1751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>
      <c r="A2959" s="50" t="s">
        <v>1883</v>
      </c>
      <c r="B2959" s="50" t="s">
        <v>113</v>
      </c>
      <c r="C2959" s="50" t="s">
        <v>241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>
      <c r="A2960" s="50" t="s">
        <v>1884</v>
      </c>
      <c r="B2960" s="50" t="s">
        <v>113</v>
      </c>
      <c r="C2960" s="50" t="s">
        <v>241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>
      <c r="A2961" s="50" t="s">
        <v>1885</v>
      </c>
      <c r="B2961" s="50" t="s">
        <v>113</v>
      </c>
      <c r="C2961" s="50" t="s">
        <v>1751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>
      <c r="A2962" s="50" t="s">
        <v>3164</v>
      </c>
      <c r="B2962" s="50" t="s">
        <v>113</v>
      </c>
      <c r="C2962" s="50" t="s">
        <v>1751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>
      <c r="A2963" s="50" t="s">
        <v>1886</v>
      </c>
      <c r="B2963" s="50" t="s">
        <v>113</v>
      </c>
      <c r="C2963" s="50" t="s">
        <v>1751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>
      <c r="A2964" s="50" t="s">
        <v>1887</v>
      </c>
      <c r="B2964" s="50" t="s">
        <v>113</v>
      </c>
      <c r="C2964" s="50" t="s">
        <v>1751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>
      <c r="A2965" s="50" t="s">
        <v>1888</v>
      </c>
      <c r="B2965" s="50" t="s">
        <v>113</v>
      </c>
      <c r="C2965" s="50" t="s">
        <v>241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>
      <c r="A2966" s="50" t="s">
        <v>1889</v>
      </c>
      <c r="B2966" s="50" t="s">
        <v>113</v>
      </c>
      <c r="C2966" s="50" t="s">
        <v>1751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>
      <c r="A2967" s="50" t="s">
        <v>1890</v>
      </c>
      <c r="B2967" s="50" t="s">
        <v>113</v>
      </c>
      <c r="C2967" s="50" t="s">
        <v>1751</v>
      </c>
      <c r="D2967" s="51">
        <v>12</v>
      </c>
      <c r="E2967" s="51">
        <v>2</v>
      </c>
      <c r="F2967" s="52">
        <v>0.1</v>
      </c>
      <c r="G2967" s="53">
        <v>5</v>
      </c>
    </row>
    <row r="2968" spans="1:7">
      <c r="A2968" s="50" t="s">
        <v>1891</v>
      </c>
      <c r="B2968" s="50" t="s">
        <v>113</v>
      </c>
      <c r="C2968" s="50" t="s">
        <v>243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>
      <c r="A2969" s="50" t="s">
        <v>1892</v>
      </c>
      <c r="B2969" s="50" t="s">
        <v>113</v>
      </c>
      <c r="C2969" s="50" t="s">
        <v>241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>
      <c r="A2970" s="50" t="s">
        <v>3165</v>
      </c>
      <c r="B2970" s="50" t="s">
        <v>113</v>
      </c>
      <c r="C2970" s="50" t="s">
        <v>1751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>
      <c r="A2971" s="50" t="s">
        <v>1893</v>
      </c>
      <c r="B2971" s="50" t="s">
        <v>113</v>
      </c>
      <c r="C2971" s="50" t="s">
        <v>241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>
      <c r="A2972" s="50" t="s">
        <v>1894</v>
      </c>
      <c r="B2972" s="50" t="s">
        <v>113</v>
      </c>
      <c r="C2972" s="50" t="s">
        <v>1751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>
      <c r="A2973" s="50" t="s">
        <v>1895</v>
      </c>
      <c r="B2973" s="50" t="s">
        <v>113</v>
      </c>
      <c r="C2973" s="50" t="s">
        <v>241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>
      <c r="A2974" s="50" t="s">
        <v>1896</v>
      </c>
      <c r="B2974" s="50" t="s">
        <v>113</v>
      </c>
      <c r="C2974" s="50" t="s">
        <v>1751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>
      <c r="A2975" s="50" t="s">
        <v>1897</v>
      </c>
      <c r="B2975" s="50" t="s">
        <v>113</v>
      </c>
      <c r="C2975" s="50" t="s">
        <v>1751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>
      <c r="A2976" s="50" t="s">
        <v>3166</v>
      </c>
      <c r="B2976" s="50" t="s">
        <v>116</v>
      </c>
      <c r="C2976" s="50" t="s">
        <v>243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>
      <c r="A2977" s="50" t="s">
        <v>1898</v>
      </c>
      <c r="B2977" s="50" t="s">
        <v>116</v>
      </c>
      <c r="C2977" s="50" t="s">
        <v>241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>
      <c r="A2978" s="50" t="s">
        <v>1899</v>
      </c>
      <c r="B2978" s="50" t="s">
        <v>116</v>
      </c>
      <c r="C2978" s="50" t="s">
        <v>243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>
      <c r="A2979" s="50" t="s">
        <v>3167</v>
      </c>
      <c r="B2979" s="50" t="s">
        <v>116</v>
      </c>
      <c r="C2979" s="50" t="s">
        <v>243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>
      <c r="A2980" s="50" t="s">
        <v>1900</v>
      </c>
      <c r="B2980" s="50" t="s">
        <v>116</v>
      </c>
      <c r="C2980" s="50" t="s">
        <v>243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>
      <c r="A2981" s="50" t="s">
        <v>3168</v>
      </c>
      <c r="B2981" s="50" t="s">
        <v>116</v>
      </c>
      <c r="C2981" s="50" t="s">
        <v>243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>
      <c r="A2982" s="50" t="s">
        <v>3169</v>
      </c>
      <c r="B2982" s="50" t="s">
        <v>116</v>
      </c>
      <c r="C2982" s="50" t="s">
        <v>243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>
      <c r="A2983" s="50" t="s">
        <v>3170</v>
      </c>
      <c r="B2983" s="50" t="s">
        <v>116</v>
      </c>
      <c r="C2983" s="50" t="s">
        <v>243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>
      <c r="A2984" s="50" t="s">
        <v>1901</v>
      </c>
      <c r="B2984" s="50" t="s">
        <v>116</v>
      </c>
      <c r="C2984" s="50" t="s">
        <v>243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>
      <c r="A2985" s="50" t="s">
        <v>3171</v>
      </c>
      <c r="B2985" s="50" t="s">
        <v>116</v>
      </c>
      <c r="C2985" s="50" t="s">
        <v>243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>
      <c r="A2986" s="50" t="s">
        <v>3172</v>
      </c>
      <c r="B2986" s="50" t="s">
        <v>116</v>
      </c>
      <c r="C2986" s="50" t="s">
        <v>243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>
      <c r="A2987" s="50" t="s">
        <v>3173</v>
      </c>
      <c r="B2987" s="50" t="s">
        <v>116</v>
      </c>
      <c r="C2987" s="50" t="s">
        <v>243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>
      <c r="A2988" s="50" t="s">
        <v>1902</v>
      </c>
      <c r="B2988" s="50" t="s">
        <v>116</v>
      </c>
      <c r="C2988" s="50" t="s">
        <v>243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>
      <c r="A2989" s="50" t="s">
        <v>3174</v>
      </c>
      <c r="B2989" s="50" t="s">
        <v>116</v>
      </c>
      <c r="C2989" s="50" t="s">
        <v>243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>
      <c r="A2990" s="50" t="s">
        <v>1903</v>
      </c>
      <c r="B2990" s="50" t="s">
        <v>116</v>
      </c>
      <c r="C2990" s="50" t="s">
        <v>243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>
      <c r="A2991" s="50" t="s">
        <v>1904</v>
      </c>
      <c r="B2991" s="50" t="s">
        <v>116</v>
      </c>
      <c r="C2991" s="50" t="s">
        <v>243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>
      <c r="A2992" s="50" t="s">
        <v>1905</v>
      </c>
      <c r="B2992" s="50" t="s">
        <v>116</v>
      </c>
      <c r="C2992" s="50" t="s">
        <v>243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>
      <c r="A2993" s="50" t="s">
        <v>350</v>
      </c>
      <c r="B2993" s="50" t="s">
        <v>116</v>
      </c>
      <c r="C2993" s="50" t="s">
        <v>241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>
      <c r="A2994" s="50" t="s">
        <v>436</v>
      </c>
      <c r="B2994" s="50" t="s">
        <v>116</v>
      </c>
      <c r="C2994" s="50" t="s">
        <v>241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>
      <c r="A2995" s="50" t="s">
        <v>3175</v>
      </c>
      <c r="B2995" s="50" t="s">
        <v>116</v>
      </c>
      <c r="C2995" s="50" t="s">
        <v>243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>
      <c r="A2996" s="50" t="s">
        <v>3176</v>
      </c>
      <c r="B2996" s="50" t="s">
        <v>116</v>
      </c>
      <c r="C2996" s="50" t="s">
        <v>243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>
      <c r="A2997" s="50" t="s">
        <v>3177</v>
      </c>
      <c r="B2997" s="50" t="s">
        <v>116</v>
      </c>
      <c r="C2997" s="50" t="s">
        <v>241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>
      <c r="A2998" s="50" t="s">
        <v>355</v>
      </c>
      <c r="B2998" s="50" t="s">
        <v>116</v>
      </c>
      <c r="C2998" s="50" t="s">
        <v>241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>
      <c r="A2999" s="50" t="s">
        <v>1906</v>
      </c>
      <c r="B2999" s="50" t="s">
        <v>116</v>
      </c>
      <c r="C2999" s="50" t="s">
        <v>243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>
      <c r="A3000" s="50" t="s">
        <v>1907</v>
      </c>
      <c r="B3000" s="50" t="s">
        <v>116</v>
      </c>
      <c r="C3000" s="50" t="s">
        <v>243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>
      <c r="A3001" s="50" t="s">
        <v>1908</v>
      </c>
      <c r="B3001" s="50" t="s">
        <v>116</v>
      </c>
      <c r="C3001" s="50" t="s">
        <v>243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>
      <c r="A3002" s="50" t="s">
        <v>3178</v>
      </c>
      <c r="B3002" s="50" t="s">
        <v>116</v>
      </c>
      <c r="C3002" s="50" t="s">
        <v>243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>
      <c r="A3003" s="50" t="s">
        <v>1909</v>
      </c>
      <c r="B3003" s="50" t="s">
        <v>116</v>
      </c>
      <c r="C3003" s="50" t="s">
        <v>243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>
      <c r="A3004" s="50" t="s">
        <v>1910</v>
      </c>
      <c r="B3004" s="50" t="s">
        <v>116</v>
      </c>
      <c r="C3004" s="50" t="s">
        <v>243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>
      <c r="A3005" s="50" t="s">
        <v>3179</v>
      </c>
      <c r="B3005" s="50" t="s">
        <v>116</v>
      </c>
      <c r="C3005" s="50" t="s">
        <v>243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>
      <c r="A3006" s="50" t="s">
        <v>3180</v>
      </c>
      <c r="B3006" s="50" t="s">
        <v>116</v>
      </c>
      <c r="C3006" s="50" t="s">
        <v>243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>
      <c r="A3007" s="50" t="s">
        <v>445</v>
      </c>
      <c r="B3007" s="50" t="s">
        <v>116</v>
      </c>
      <c r="C3007" s="50" t="s">
        <v>241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>
      <c r="A3008" s="50" t="s">
        <v>1426</v>
      </c>
      <c r="B3008" s="50" t="s">
        <v>116</v>
      </c>
      <c r="C3008" s="50" t="s">
        <v>241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>
      <c r="A3009" s="50" t="s">
        <v>359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>
      <c r="A3010" s="50" t="s">
        <v>3181</v>
      </c>
      <c r="B3010" s="50" t="s">
        <v>116</v>
      </c>
      <c r="C3010" s="50" t="s">
        <v>243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>
      <c r="A3011" s="50" t="s">
        <v>412</v>
      </c>
      <c r="B3011" s="50" t="s">
        <v>116</v>
      </c>
      <c r="C3011" s="50" t="s">
        <v>238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>
      <c r="A3012" s="50" t="s">
        <v>3182</v>
      </c>
      <c r="B3012" s="50" t="s">
        <v>116</v>
      </c>
      <c r="C3012" s="50" t="s">
        <v>243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>
      <c r="A3013" s="50" t="s">
        <v>1911</v>
      </c>
      <c r="B3013" s="50" t="s">
        <v>116</v>
      </c>
      <c r="C3013" s="50" t="s">
        <v>243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>
      <c r="A3014" s="50" t="s">
        <v>3183</v>
      </c>
      <c r="B3014" s="50" t="s">
        <v>116</v>
      </c>
      <c r="C3014" s="50" t="s">
        <v>243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>
      <c r="A3015" s="50" t="s">
        <v>1912</v>
      </c>
      <c r="B3015" s="50" t="s">
        <v>116</v>
      </c>
      <c r="C3015" s="50" t="s">
        <v>243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>
      <c r="A3016" s="50" t="s">
        <v>2386</v>
      </c>
      <c r="B3016" s="50" t="s">
        <v>116</v>
      </c>
      <c r="C3016" s="50" t="s">
        <v>241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>
      <c r="A3017" s="50" t="s">
        <v>3184</v>
      </c>
      <c r="B3017" s="50" t="s">
        <v>116</v>
      </c>
      <c r="C3017" s="50" t="s">
        <v>243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>
      <c r="A3018" s="50" t="s">
        <v>363</v>
      </c>
      <c r="B3018" s="50" t="s">
        <v>116</v>
      </c>
      <c r="C3018" s="50" t="s">
        <v>349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>
      <c r="A3019" s="50" t="s">
        <v>1913</v>
      </c>
      <c r="B3019" s="50" t="s">
        <v>116</v>
      </c>
      <c r="C3019" s="50" t="s">
        <v>243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>
      <c r="A3020" s="50" t="s">
        <v>3185</v>
      </c>
      <c r="B3020" s="50" t="s">
        <v>116</v>
      </c>
      <c r="C3020" s="50" t="s">
        <v>243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>
      <c r="A3021" s="50" t="s">
        <v>1914</v>
      </c>
      <c r="B3021" s="50" t="s">
        <v>116</v>
      </c>
      <c r="C3021" s="50" t="s">
        <v>342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>
      <c r="A3022" s="50" t="s">
        <v>3186</v>
      </c>
      <c r="B3022" s="50" t="s">
        <v>116</v>
      </c>
      <c r="C3022" s="50" t="s">
        <v>243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>
      <c r="A3023" s="50" t="s">
        <v>3187</v>
      </c>
      <c r="B3023" s="50" t="s">
        <v>116</v>
      </c>
      <c r="C3023" s="50" t="s">
        <v>243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>
      <c r="A3024" s="50" t="s">
        <v>3188</v>
      </c>
      <c r="B3024" s="50" t="s">
        <v>116</v>
      </c>
      <c r="C3024" s="50" t="s">
        <v>243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>
      <c r="A3025" s="50" t="s">
        <v>376</v>
      </c>
      <c r="B3025" s="50" t="s">
        <v>116</v>
      </c>
      <c r="C3025" s="50" t="s">
        <v>349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>
      <c r="A3026" s="50" t="s">
        <v>377</v>
      </c>
      <c r="B3026" s="50" t="s">
        <v>116</v>
      </c>
      <c r="C3026" s="50" t="s">
        <v>310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>
      <c r="A3027" s="50" t="s">
        <v>1430</v>
      </c>
      <c r="B3027" s="50" t="s">
        <v>116</v>
      </c>
      <c r="C3027" s="50" t="s">
        <v>241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>
      <c r="A3028" s="50" t="s">
        <v>956</v>
      </c>
      <c r="B3028" s="50" t="s">
        <v>121</v>
      </c>
      <c r="C3028" s="50" t="s">
        <v>241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>
      <c r="A3029" s="50" t="s">
        <v>1915</v>
      </c>
      <c r="B3029" s="50" t="s">
        <v>121</v>
      </c>
      <c r="C3029" s="50" t="s">
        <v>238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>
      <c r="A3030" s="50" t="s">
        <v>1916</v>
      </c>
      <c r="B3030" s="50" t="s">
        <v>121</v>
      </c>
      <c r="C3030" s="50" t="s">
        <v>241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>
      <c r="A3031" s="50" t="s">
        <v>1917</v>
      </c>
      <c r="B3031" s="50" t="s">
        <v>121</v>
      </c>
      <c r="C3031" s="50" t="s">
        <v>243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>
      <c r="A3032" s="50" t="s">
        <v>1918</v>
      </c>
      <c r="B3032" s="50" t="s">
        <v>121</v>
      </c>
      <c r="C3032" s="50" t="s">
        <v>241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>
      <c r="A3033" s="50" t="s">
        <v>1919</v>
      </c>
      <c r="B3033" s="50" t="s">
        <v>121</v>
      </c>
      <c r="C3033" s="50" t="s">
        <v>243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>
      <c r="A3034" s="50" t="s">
        <v>1920</v>
      </c>
      <c r="B3034" s="50" t="s">
        <v>121</v>
      </c>
      <c r="C3034" s="50" t="s">
        <v>243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>
      <c r="A3035" s="50" t="s">
        <v>1921</v>
      </c>
      <c r="B3035" s="50" t="s">
        <v>121</v>
      </c>
      <c r="C3035" s="50" t="s">
        <v>243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>
      <c r="A3036" s="50" t="s">
        <v>1922</v>
      </c>
      <c r="B3036" s="50" t="s">
        <v>121</v>
      </c>
      <c r="C3036" s="50" t="s">
        <v>243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>
      <c r="A3037" s="50" t="s">
        <v>1923</v>
      </c>
      <c r="B3037" s="50" t="s">
        <v>121</v>
      </c>
      <c r="C3037" s="50" t="s">
        <v>243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>
      <c r="A3038" s="50" t="s">
        <v>1924</v>
      </c>
      <c r="B3038" s="50" t="s">
        <v>121</v>
      </c>
      <c r="C3038" s="50" t="s">
        <v>243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>
      <c r="A3039" s="50" t="s">
        <v>1925</v>
      </c>
      <c r="B3039" s="50" t="s">
        <v>121</v>
      </c>
      <c r="C3039" s="50" t="s">
        <v>243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>
      <c r="A3040" s="50" t="s">
        <v>1926</v>
      </c>
      <c r="B3040" s="50" t="s">
        <v>121</v>
      </c>
      <c r="C3040" s="50" t="s">
        <v>241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>
      <c r="A3041" s="50" t="s">
        <v>1927</v>
      </c>
      <c r="B3041" s="50" t="s">
        <v>121</v>
      </c>
      <c r="C3041" s="50" t="s">
        <v>241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>
      <c r="A3042" s="50" t="s">
        <v>892</v>
      </c>
      <c r="B3042" s="50" t="s">
        <v>121</v>
      </c>
      <c r="C3042" s="50" t="s">
        <v>238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>
      <c r="A3043" s="50" t="s">
        <v>1273</v>
      </c>
      <c r="B3043" s="50" t="s">
        <v>121</v>
      </c>
      <c r="C3043" s="50" t="s">
        <v>241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>
      <c r="A3044" s="50" t="s">
        <v>1928</v>
      </c>
      <c r="B3044" s="50" t="s">
        <v>121</v>
      </c>
      <c r="C3044" s="50" t="s">
        <v>241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>
      <c r="A3045" s="50" t="s">
        <v>1929</v>
      </c>
      <c r="B3045" s="50" t="s">
        <v>121</v>
      </c>
      <c r="C3045" s="50" t="s">
        <v>241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>
      <c r="A3046" s="50" t="s">
        <v>1741</v>
      </c>
      <c r="B3046" s="50" t="s">
        <v>121</v>
      </c>
      <c r="C3046" s="50" t="s">
        <v>241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>
      <c r="A3047" s="50" t="s">
        <v>1930</v>
      </c>
      <c r="B3047" s="50" t="s">
        <v>121</v>
      </c>
      <c r="C3047" s="50" t="s">
        <v>241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>
      <c r="A3048" s="50" t="s">
        <v>1931</v>
      </c>
      <c r="B3048" s="50" t="s">
        <v>121</v>
      </c>
      <c r="C3048" s="50" t="s">
        <v>241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>
      <c r="A3049" s="50" t="s">
        <v>1932</v>
      </c>
      <c r="B3049" s="50" t="s">
        <v>121</v>
      </c>
      <c r="C3049" s="50" t="s">
        <v>241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>
      <c r="A3050" s="50" t="s">
        <v>363</v>
      </c>
      <c r="B3050" s="50" t="s">
        <v>121</v>
      </c>
      <c r="C3050" s="50" t="s">
        <v>349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>
      <c r="A3051" s="50" t="s">
        <v>1933</v>
      </c>
      <c r="B3051" s="50" t="s">
        <v>121</v>
      </c>
      <c r="C3051" s="50" t="s">
        <v>241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>
      <c r="A3052" s="50" t="s">
        <v>1934</v>
      </c>
      <c r="B3052" s="50" t="s">
        <v>121</v>
      </c>
      <c r="C3052" s="50" t="s">
        <v>243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>
      <c r="A3053" s="50" t="s">
        <v>3189</v>
      </c>
      <c r="B3053" s="50" t="s">
        <v>121</v>
      </c>
      <c r="C3053" s="50" t="s">
        <v>243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>
      <c r="A3054" s="50" t="s">
        <v>1935</v>
      </c>
      <c r="B3054" s="50" t="s">
        <v>121</v>
      </c>
      <c r="C3054" s="50" t="s">
        <v>243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>
      <c r="A3055" s="50" t="s">
        <v>3190</v>
      </c>
      <c r="B3055" s="50" t="s">
        <v>121</v>
      </c>
      <c r="C3055" s="50" t="s">
        <v>243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>
      <c r="A3056" s="50" t="s">
        <v>1936</v>
      </c>
      <c r="B3056" s="50" t="s">
        <v>121</v>
      </c>
      <c r="C3056" s="50" t="s">
        <v>243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>
      <c r="A3057" s="50" t="s">
        <v>3191</v>
      </c>
      <c r="B3057" s="50" t="s">
        <v>121</v>
      </c>
      <c r="C3057" s="50" t="s">
        <v>243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>
      <c r="A3058" s="50" t="s">
        <v>3192</v>
      </c>
      <c r="B3058" s="50" t="s">
        <v>121</v>
      </c>
      <c r="C3058" s="50" t="s">
        <v>243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>
      <c r="A3059" s="50" t="s">
        <v>1297</v>
      </c>
      <c r="B3059" s="50" t="s">
        <v>121</v>
      </c>
      <c r="C3059" s="50" t="s">
        <v>238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>
      <c r="A3060" s="50" t="s">
        <v>1937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>
      <c r="A3061" s="50" t="s">
        <v>3193</v>
      </c>
      <c r="B3061" s="50" t="s">
        <v>119</v>
      </c>
      <c r="C3061" s="50" t="s">
        <v>243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>
      <c r="A3062" s="50" t="s">
        <v>1938</v>
      </c>
      <c r="B3062" s="50" t="s">
        <v>119</v>
      </c>
      <c r="C3062" s="50" t="s">
        <v>243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>
      <c r="A3063" s="50" t="s">
        <v>1939</v>
      </c>
      <c r="B3063" s="50" t="s">
        <v>119</v>
      </c>
      <c r="C3063" s="50" t="s">
        <v>238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>
      <c r="A3064" s="50" t="s">
        <v>357</v>
      </c>
      <c r="B3064" s="50" t="s">
        <v>119</v>
      </c>
      <c r="C3064" s="50" t="s">
        <v>349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>
      <c r="A3065" s="50" t="s">
        <v>363</v>
      </c>
      <c r="B3065" s="50" t="s">
        <v>119</v>
      </c>
      <c r="C3065" s="50" t="s">
        <v>349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>
      <c r="A3066" s="50" t="s">
        <v>367</v>
      </c>
      <c r="B3066" s="50" t="s">
        <v>119</v>
      </c>
      <c r="C3066" s="50" t="s">
        <v>349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>
      <c r="A3067" s="50" t="s">
        <v>368</v>
      </c>
      <c r="B3067" s="50" t="s">
        <v>119</v>
      </c>
      <c r="C3067" s="50" t="s">
        <v>349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>
      <c r="A3068" s="50" t="s">
        <v>370</v>
      </c>
      <c r="B3068" s="50" t="s">
        <v>119</v>
      </c>
      <c r="C3068" s="50" t="s">
        <v>349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>
      <c r="A3069" s="50" t="s">
        <v>371</v>
      </c>
      <c r="B3069" s="50" t="s">
        <v>119</v>
      </c>
      <c r="C3069" s="50" t="s">
        <v>349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>
      <c r="A3070" s="50" t="s">
        <v>3194</v>
      </c>
      <c r="B3070" s="50" t="s">
        <v>119</v>
      </c>
      <c r="C3070" s="50" t="s">
        <v>243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>
      <c r="A3071" s="50" t="s">
        <v>1940</v>
      </c>
      <c r="B3071" s="50" t="s">
        <v>119</v>
      </c>
      <c r="C3071" s="50" t="s">
        <v>243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>
      <c r="A3072" s="50" t="s">
        <v>3195</v>
      </c>
      <c r="B3072" s="50" t="s">
        <v>119</v>
      </c>
      <c r="C3072" s="50" t="s">
        <v>241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>
      <c r="A3073" s="50" t="s">
        <v>3196</v>
      </c>
      <c r="B3073" s="50" t="s">
        <v>119</v>
      </c>
      <c r="C3073" s="50" t="s">
        <v>243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>
      <c r="A3074" s="50" t="s">
        <v>3197</v>
      </c>
      <c r="B3074" s="50" t="s">
        <v>119</v>
      </c>
      <c r="C3074" s="50" t="s">
        <v>243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>
      <c r="A3075" s="50" t="s">
        <v>3198</v>
      </c>
      <c r="B3075" s="50" t="s">
        <v>119</v>
      </c>
      <c r="C3075" s="50" t="s">
        <v>243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>
      <c r="A3076" s="50" t="s">
        <v>3199</v>
      </c>
      <c r="B3076" s="50" t="s">
        <v>119</v>
      </c>
      <c r="C3076" s="50" t="s">
        <v>243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>
      <c r="A3077" s="50" t="s">
        <v>1941</v>
      </c>
      <c r="B3077" s="50" t="s">
        <v>119</v>
      </c>
      <c r="C3077" s="50" t="s">
        <v>243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>
      <c r="A3078" s="50" t="s">
        <v>1942</v>
      </c>
      <c r="B3078" s="50" t="s">
        <v>119</v>
      </c>
      <c r="C3078" s="50" t="s">
        <v>243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>
      <c r="A3079" s="50" t="s">
        <v>1943</v>
      </c>
      <c r="B3079" s="50" t="s">
        <v>119</v>
      </c>
      <c r="C3079" s="50" t="s">
        <v>243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>
      <c r="A3080" s="50" t="s">
        <v>1944</v>
      </c>
      <c r="B3080" s="50" t="s">
        <v>119</v>
      </c>
      <c r="C3080" s="50" t="s">
        <v>243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>
      <c r="A3081" s="50" t="s">
        <v>3200</v>
      </c>
      <c r="B3081" s="50" t="s">
        <v>119</v>
      </c>
      <c r="C3081" s="50" t="s">
        <v>243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>
      <c r="A3082" s="50" t="s">
        <v>1945</v>
      </c>
      <c r="B3082" s="50" t="s">
        <v>119</v>
      </c>
      <c r="C3082" s="50" t="s">
        <v>243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>
      <c r="A3083" s="50" t="s">
        <v>1946</v>
      </c>
      <c r="B3083" s="50" t="s">
        <v>119</v>
      </c>
      <c r="C3083" s="50" t="s">
        <v>241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>
      <c r="A3084" s="50" t="s">
        <v>690</v>
      </c>
      <c r="B3084" s="50" t="s">
        <v>124</v>
      </c>
      <c r="C3084" s="50" t="s">
        <v>238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>
      <c r="A3085" s="50" t="s">
        <v>1947</v>
      </c>
      <c r="B3085" s="50" t="s">
        <v>124</v>
      </c>
      <c r="C3085" s="50" t="s">
        <v>241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>
      <c r="A3086" s="50" t="s">
        <v>1948</v>
      </c>
      <c r="B3086" s="50" t="s">
        <v>124</v>
      </c>
      <c r="C3086" s="50" t="s">
        <v>241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>
      <c r="A3087" s="50" t="s">
        <v>1548</v>
      </c>
      <c r="B3087" s="50" t="s">
        <v>124</v>
      </c>
      <c r="C3087" s="50" t="s">
        <v>310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>
      <c r="A3088" s="50" t="s">
        <v>1949</v>
      </c>
      <c r="B3088" s="50" t="s">
        <v>124</v>
      </c>
      <c r="C3088" s="50" t="s">
        <v>243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>
      <c r="A3089" s="50" t="s">
        <v>1950</v>
      </c>
      <c r="B3089" s="50" t="s">
        <v>124</v>
      </c>
      <c r="C3089" s="50" t="s">
        <v>243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>
      <c r="A3090" s="50" t="s">
        <v>1951</v>
      </c>
      <c r="B3090" s="50" t="s">
        <v>124</v>
      </c>
      <c r="C3090" s="50" t="s">
        <v>243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>
      <c r="A3091" s="50" t="s">
        <v>3201</v>
      </c>
      <c r="B3091" s="50" t="s">
        <v>124</v>
      </c>
      <c r="C3091" s="50" t="s">
        <v>243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>
      <c r="A3092" s="50" t="s">
        <v>3202</v>
      </c>
      <c r="B3092" s="50" t="s">
        <v>124</v>
      </c>
      <c r="C3092" s="50" t="s">
        <v>243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>
      <c r="A3093" s="50" t="s">
        <v>1952</v>
      </c>
      <c r="B3093" s="50" t="s">
        <v>124</v>
      </c>
      <c r="C3093" s="50" t="s">
        <v>243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>
      <c r="A3094" s="50" t="s">
        <v>3203</v>
      </c>
      <c r="B3094" s="50" t="s">
        <v>124</v>
      </c>
      <c r="C3094" s="50" t="s">
        <v>243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>
      <c r="A3095" s="50" t="s">
        <v>1953</v>
      </c>
      <c r="B3095" s="50" t="s">
        <v>124</v>
      </c>
      <c r="C3095" s="50" t="s">
        <v>243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>
      <c r="A3096" s="50" t="s">
        <v>1954</v>
      </c>
      <c r="B3096" s="50" t="s">
        <v>124</v>
      </c>
      <c r="C3096" s="50" t="s">
        <v>243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>
      <c r="A3097" s="50" t="s">
        <v>1955</v>
      </c>
      <c r="B3097" s="50" t="s">
        <v>124</v>
      </c>
      <c r="C3097" s="50" t="s">
        <v>243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>
      <c r="A3098" s="50" t="s">
        <v>3204</v>
      </c>
      <c r="B3098" s="50" t="s">
        <v>124</v>
      </c>
      <c r="C3098" s="50" t="s">
        <v>243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>
      <c r="A3099" s="50" t="s">
        <v>1956</v>
      </c>
      <c r="B3099" s="50" t="s">
        <v>124</v>
      </c>
      <c r="C3099" s="50" t="s">
        <v>243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>
      <c r="A3100" s="50" t="s">
        <v>694</v>
      </c>
      <c r="B3100" s="50" t="s">
        <v>124</v>
      </c>
      <c r="C3100" s="50" t="s">
        <v>241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>
      <c r="A3101" s="50" t="s">
        <v>1565</v>
      </c>
      <c r="B3101" s="50" t="s">
        <v>124</v>
      </c>
      <c r="C3101" s="50" t="s">
        <v>241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>
      <c r="A3102" s="50" t="s">
        <v>1957</v>
      </c>
      <c r="B3102" s="50" t="s">
        <v>124</v>
      </c>
      <c r="C3102" s="50" t="s">
        <v>241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>
      <c r="A3103" s="50" t="s">
        <v>697</v>
      </c>
      <c r="B3103" s="50" t="s">
        <v>124</v>
      </c>
      <c r="C3103" s="50" t="s">
        <v>241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>
      <c r="A3104" s="50" t="s">
        <v>2384</v>
      </c>
      <c r="B3104" s="50" t="s">
        <v>124</v>
      </c>
      <c r="C3104" s="50" t="s">
        <v>241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>
      <c r="A3105" s="50" t="s">
        <v>1958</v>
      </c>
      <c r="B3105" s="50" t="s">
        <v>124</v>
      </c>
      <c r="C3105" s="50" t="s">
        <v>241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>
      <c r="A3106" s="50" t="s">
        <v>1959</v>
      </c>
      <c r="B3106" s="50" t="s">
        <v>124</v>
      </c>
      <c r="C3106" s="50" t="s">
        <v>241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>
      <c r="A3107" s="50" t="s">
        <v>3205</v>
      </c>
      <c r="B3107" s="50" t="s">
        <v>124</v>
      </c>
      <c r="C3107" s="50" t="s">
        <v>241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>
      <c r="A3108" s="50" t="s">
        <v>700</v>
      </c>
      <c r="B3108" s="50" t="s">
        <v>124</v>
      </c>
      <c r="C3108" s="50" t="s">
        <v>241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>
      <c r="A3109" s="50" t="s">
        <v>1960</v>
      </c>
      <c r="B3109" s="50" t="s">
        <v>124</v>
      </c>
      <c r="C3109" s="50" t="s">
        <v>241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>
      <c r="A3110" s="50" t="s">
        <v>1961</v>
      </c>
      <c r="B3110" s="50" t="s">
        <v>124</v>
      </c>
      <c r="C3110" s="50" t="s">
        <v>241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>
      <c r="A3111" s="50" t="s">
        <v>1962</v>
      </c>
      <c r="B3111" s="50" t="s">
        <v>124</v>
      </c>
      <c r="C3111" s="50" t="s">
        <v>241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>
      <c r="A3112" s="50" t="s">
        <v>1963</v>
      </c>
      <c r="B3112" s="50" t="s">
        <v>124</v>
      </c>
      <c r="C3112" s="50" t="s">
        <v>342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>
      <c r="A3113" s="50" t="s">
        <v>3206</v>
      </c>
      <c r="B3113" s="50" t="s">
        <v>124</v>
      </c>
      <c r="C3113" s="50" t="s">
        <v>243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>
      <c r="A3114" s="50" t="s">
        <v>1964</v>
      </c>
      <c r="B3114" s="50" t="s">
        <v>124</v>
      </c>
      <c r="C3114" s="50" t="s">
        <v>342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>
      <c r="A3115" s="50" t="s">
        <v>1965</v>
      </c>
      <c r="B3115" s="50" t="s">
        <v>124</v>
      </c>
      <c r="C3115" s="50" t="s">
        <v>342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>
      <c r="A3116" s="50" t="s">
        <v>1966</v>
      </c>
      <c r="B3116" s="50" t="s">
        <v>124</v>
      </c>
      <c r="C3116" s="50" t="s">
        <v>342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>
      <c r="A3117" s="50" t="s">
        <v>1967</v>
      </c>
      <c r="B3117" s="50" t="s">
        <v>124</v>
      </c>
      <c r="C3117" s="50" t="s">
        <v>342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>
      <c r="A3118" s="50" t="s">
        <v>1968</v>
      </c>
      <c r="B3118" s="50" t="s">
        <v>124</v>
      </c>
      <c r="C3118" s="50" t="s">
        <v>342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>
      <c r="A3119" s="50" t="s">
        <v>1969</v>
      </c>
      <c r="B3119" s="50" t="s">
        <v>124</v>
      </c>
      <c r="C3119" s="50" t="s">
        <v>342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>
      <c r="A3120" s="50" t="s">
        <v>1970</v>
      </c>
      <c r="B3120" s="50" t="s">
        <v>124</v>
      </c>
      <c r="C3120" s="50" t="s">
        <v>342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>
      <c r="A3121" s="50" t="s">
        <v>1971</v>
      </c>
      <c r="B3121" s="50" t="s">
        <v>124</v>
      </c>
      <c r="C3121" s="50" t="s">
        <v>342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>
      <c r="A3122" s="50" t="s">
        <v>1972</v>
      </c>
      <c r="B3122" s="50" t="s">
        <v>124</v>
      </c>
      <c r="C3122" s="50" t="s">
        <v>342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>
      <c r="A3123" s="50" t="s">
        <v>1973</v>
      </c>
      <c r="B3123" s="50" t="s">
        <v>124</v>
      </c>
      <c r="C3123" s="50" t="s">
        <v>342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>
      <c r="A3124" s="50" t="s">
        <v>3207</v>
      </c>
      <c r="B3124" s="50" t="s">
        <v>124</v>
      </c>
      <c r="C3124" s="50" t="s">
        <v>342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>
      <c r="A3125" s="50" t="s">
        <v>1974</v>
      </c>
      <c r="B3125" s="50" t="s">
        <v>124</v>
      </c>
      <c r="C3125" s="50" t="s">
        <v>342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>
      <c r="A3126" s="50" t="s">
        <v>1975</v>
      </c>
      <c r="B3126" s="50" t="s">
        <v>124</v>
      </c>
      <c r="C3126" s="50" t="s">
        <v>342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>
      <c r="A3127" s="50" t="s">
        <v>3208</v>
      </c>
      <c r="B3127" s="50" t="s">
        <v>124</v>
      </c>
      <c r="C3127" s="50" t="s">
        <v>342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>
      <c r="A3128" s="50" t="s">
        <v>1976</v>
      </c>
      <c r="B3128" s="50" t="s">
        <v>124</v>
      </c>
      <c r="C3128" s="50" t="s">
        <v>342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>
      <c r="A3129" s="50" t="s">
        <v>1977</v>
      </c>
      <c r="B3129" s="50" t="s">
        <v>124</v>
      </c>
      <c r="C3129" s="50" t="s">
        <v>342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>
      <c r="A3130" s="50" t="s">
        <v>1978</v>
      </c>
      <c r="B3130" s="50" t="s">
        <v>124</v>
      </c>
      <c r="C3130" s="50" t="s">
        <v>342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>
      <c r="A3131" s="50" t="s">
        <v>3209</v>
      </c>
      <c r="B3131" s="50" t="s">
        <v>124</v>
      </c>
      <c r="C3131" s="50" t="s">
        <v>342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>
      <c r="A3132" s="50" t="s">
        <v>1979</v>
      </c>
      <c r="B3132" s="50" t="s">
        <v>124</v>
      </c>
      <c r="C3132" s="50" t="s">
        <v>342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>
      <c r="A3133" s="50" t="s">
        <v>1980</v>
      </c>
      <c r="B3133" s="50" t="s">
        <v>124</v>
      </c>
      <c r="C3133" s="50" t="s">
        <v>342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>
      <c r="A3134" s="50" t="s">
        <v>1981</v>
      </c>
      <c r="B3134" s="50" t="s">
        <v>124</v>
      </c>
      <c r="C3134" s="50" t="s">
        <v>342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>
      <c r="A3135" s="50" t="s">
        <v>1982</v>
      </c>
      <c r="B3135" s="50" t="s">
        <v>124</v>
      </c>
      <c r="C3135" s="50" t="s">
        <v>342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>
      <c r="A3136" s="50" t="s">
        <v>412</v>
      </c>
      <c r="B3136" s="50" t="s">
        <v>124</v>
      </c>
      <c r="C3136" s="50" t="s">
        <v>238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>
      <c r="A3137" s="50" t="s">
        <v>1983</v>
      </c>
      <c r="B3137" s="50" t="s">
        <v>124</v>
      </c>
      <c r="C3137" s="50" t="s">
        <v>241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>
      <c r="A3138" s="50" t="s">
        <v>1984</v>
      </c>
      <c r="B3138" s="50" t="s">
        <v>124</v>
      </c>
      <c r="C3138" s="50" t="s">
        <v>241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>
      <c r="A3139" s="50" t="s">
        <v>1985</v>
      </c>
      <c r="B3139" s="50" t="s">
        <v>124</v>
      </c>
      <c r="C3139" s="50" t="s">
        <v>238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>
      <c r="A3140" s="50" t="s">
        <v>363</v>
      </c>
      <c r="B3140" s="50" t="s">
        <v>124</v>
      </c>
      <c r="C3140" s="50" t="s">
        <v>349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>
      <c r="A3141" s="50" t="s">
        <v>1986</v>
      </c>
      <c r="B3141" s="50" t="s">
        <v>124</v>
      </c>
      <c r="C3141" s="50" t="s">
        <v>241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>
      <c r="A3142" s="50" t="s">
        <v>3210</v>
      </c>
      <c r="B3142" s="50" t="s">
        <v>124</v>
      </c>
      <c r="C3142" s="50" t="s">
        <v>243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>
      <c r="A3143" s="50" t="s">
        <v>1987</v>
      </c>
      <c r="B3143" s="50" t="s">
        <v>124</v>
      </c>
      <c r="C3143" s="50" t="s">
        <v>243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>
      <c r="A3144" s="50" t="s">
        <v>1988</v>
      </c>
      <c r="B3144" s="50" t="s">
        <v>124</v>
      </c>
      <c r="C3144" s="50" t="s">
        <v>342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>
      <c r="A3145" s="50" t="s">
        <v>1989</v>
      </c>
      <c r="B3145" s="50" t="s">
        <v>129</v>
      </c>
      <c r="C3145" s="50" t="s">
        <v>241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>
      <c r="A3146" s="50" t="s">
        <v>1990</v>
      </c>
      <c r="B3146" s="50" t="s">
        <v>129</v>
      </c>
      <c r="C3146" s="50" t="s">
        <v>243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>
      <c r="A3147" s="50" t="s">
        <v>1991</v>
      </c>
      <c r="B3147" s="50" t="s">
        <v>129</v>
      </c>
      <c r="C3147" s="50" t="s">
        <v>241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>
      <c r="A3148" s="50" t="s">
        <v>969</v>
      </c>
      <c r="B3148" s="50" t="s">
        <v>129</v>
      </c>
      <c r="C3148" s="50" t="s">
        <v>241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>
      <c r="A3149" s="50" t="s">
        <v>3211</v>
      </c>
      <c r="B3149" s="50" t="s">
        <v>129</v>
      </c>
      <c r="C3149" s="50" t="s">
        <v>243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>
      <c r="A3150" s="50" t="s">
        <v>1992</v>
      </c>
      <c r="B3150" s="50" t="s">
        <v>129</v>
      </c>
      <c r="C3150" s="50" t="s">
        <v>243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>
      <c r="A3151" s="50" t="s">
        <v>1993</v>
      </c>
      <c r="B3151" s="50" t="s">
        <v>129</v>
      </c>
      <c r="C3151" s="50" t="s">
        <v>243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>
      <c r="A3152" s="50" t="s">
        <v>1994</v>
      </c>
      <c r="B3152" s="50" t="s">
        <v>129</v>
      </c>
      <c r="C3152" s="50" t="s">
        <v>241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>
      <c r="A3153" s="50" t="s">
        <v>1995</v>
      </c>
      <c r="B3153" s="50" t="s">
        <v>129</v>
      </c>
      <c r="C3153" s="50" t="s">
        <v>241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>
      <c r="A3154" s="50" t="s">
        <v>3212</v>
      </c>
      <c r="B3154" s="50" t="s">
        <v>129</v>
      </c>
      <c r="C3154" s="50" t="s">
        <v>243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>
      <c r="A3155" s="50" t="s">
        <v>3213</v>
      </c>
      <c r="B3155" s="50" t="s">
        <v>129</v>
      </c>
      <c r="C3155" s="50" t="s">
        <v>243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>
      <c r="A3156" s="50" t="s">
        <v>3214</v>
      </c>
      <c r="B3156" s="50" t="s">
        <v>129</v>
      </c>
      <c r="C3156" s="50" t="s">
        <v>243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>
      <c r="A3157" s="50" t="s">
        <v>1996</v>
      </c>
      <c r="B3157" s="50" t="s">
        <v>129</v>
      </c>
      <c r="C3157" s="50" t="s">
        <v>243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>
      <c r="A3158" s="50" t="s">
        <v>1997</v>
      </c>
      <c r="B3158" s="50" t="s">
        <v>129</v>
      </c>
      <c r="C3158" s="50" t="s">
        <v>243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>
      <c r="A3159" s="50" t="s">
        <v>1998</v>
      </c>
      <c r="B3159" s="50" t="s">
        <v>129</v>
      </c>
      <c r="C3159" s="50" t="s">
        <v>243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>
      <c r="A3160" s="50" t="s">
        <v>1999</v>
      </c>
      <c r="B3160" s="50" t="s">
        <v>129</v>
      </c>
      <c r="C3160" s="50" t="s">
        <v>243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>
      <c r="A3161" s="50" t="s">
        <v>3215</v>
      </c>
      <c r="B3161" s="50" t="s">
        <v>129</v>
      </c>
      <c r="C3161" s="50" t="s">
        <v>243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>
      <c r="A3162" s="50" t="s">
        <v>2000</v>
      </c>
      <c r="B3162" s="50" t="s">
        <v>129</v>
      </c>
      <c r="C3162" s="50" t="s">
        <v>243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>
      <c r="A3163" s="50" t="s">
        <v>3216</v>
      </c>
      <c r="B3163" s="50" t="s">
        <v>129</v>
      </c>
      <c r="C3163" s="50" t="s">
        <v>243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>
      <c r="A3164" s="50" t="s">
        <v>2001</v>
      </c>
      <c r="B3164" s="50" t="s">
        <v>129</v>
      </c>
      <c r="C3164" s="50" t="s">
        <v>243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>
      <c r="A3165" s="50" t="s">
        <v>2002</v>
      </c>
      <c r="B3165" s="50" t="s">
        <v>129</v>
      </c>
      <c r="C3165" s="50" t="s">
        <v>243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>
      <c r="A3166" s="50" t="s">
        <v>3217</v>
      </c>
      <c r="B3166" s="50" t="s">
        <v>129</v>
      </c>
      <c r="C3166" s="50" t="s">
        <v>243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>
      <c r="A3167" s="50" t="s">
        <v>2003</v>
      </c>
      <c r="B3167" s="50" t="s">
        <v>129</v>
      </c>
      <c r="C3167" s="50" t="s">
        <v>243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>
      <c r="A3168" s="50" t="s">
        <v>3218</v>
      </c>
      <c r="B3168" s="50" t="s">
        <v>129</v>
      </c>
      <c r="C3168" s="50" t="s">
        <v>243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>
      <c r="A3169" s="50" t="s">
        <v>2004</v>
      </c>
      <c r="B3169" s="50" t="s">
        <v>129</v>
      </c>
      <c r="C3169" s="50" t="s">
        <v>243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>
      <c r="A3170" s="50" t="s">
        <v>3219</v>
      </c>
      <c r="B3170" s="50" t="s">
        <v>129</v>
      </c>
      <c r="C3170" s="50" t="s">
        <v>243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>
      <c r="A3171" s="50" t="s">
        <v>2005</v>
      </c>
      <c r="B3171" s="50" t="s">
        <v>129</v>
      </c>
      <c r="C3171" s="50" t="s">
        <v>243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>
      <c r="A3172" s="50" t="s">
        <v>2006</v>
      </c>
      <c r="B3172" s="50" t="s">
        <v>129</v>
      </c>
      <c r="C3172" s="50" t="s">
        <v>243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>
      <c r="A3173" s="50" t="s">
        <v>2007</v>
      </c>
      <c r="B3173" s="50" t="s">
        <v>129</v>
      </c>
      <c r="C3173" s="50" t="s">
        <v>243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>
      <c r="A3174" s="50" t="s">
        <v>2008</v>
      </c>
      <c r="B3174" s="50" t="s">
        <v>129</v>
      </c>
      <c r="C3174" s="50" t="s">
        <v>243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>
      <c r="A3175" s="50" t="s">
        <v>2009</v>
      </c>
      <c r="B3175" s="50" t="s">
        <v>129</v>
      </c>
      <c r="C3175" s="50" t="s">
        <v>243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>
      <c r="A3176" s="50" t="s">
        <v>3220</v>
      </c>
      <c r="B3176" s="50" t="s">
        <v>129</v>
      </c>
      <c r="C3176" s="50" t="s">
        <v>243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>
      <c r="A3177" s="50" t="s">
        <v>2010</v>
      </c>
      <c r="B3177" s="50" t="s">
        <v>129</v>
      </c>
      <c r="C3177" s="50" t="s">
        <v>243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>
      <c r="A3178" s="50" t="s">
        <v>2011</v>
      </c>
      <c r="B3178" s="50" t="s">
        <v>129</v>
      </c>
      <c r="C3178" s="50" t="s">
        <v>243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>
      <c r="A3179" s="50" t="s">
        <v>3221</v>
      </c>
      <c r="B3179" s="50" t="s">
        <v>129</v>
      </c>
      <c r="C3179" s="50" t="s">
        <v>243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>
      <c r="A3180" s="50" t="s">
        <v>2012</v>
      </c>
      <c r="B3180" s="50" t="s">
        <v>129</v>
      </c>
      <c r="C3180" s="50" t="s">
        <v>243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>
      <c r="A3181" s="50" t="s">
        <v>2013</v>
      </c>
      <c r="B3181" s="50" t="s">
        <v>129</v>
      </c>
      <c r="C3181" s="50" t="s">
        <v>243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>
      <c r="A3182" s="50" t="s">
        <v>2014</v>
      </c>
      <c r="B3182" s="50" t="s">
        <v>129</v>
      </c>
      <c r="C3182" s="50" t="s">
        <v>243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>
      <c r="A3183" s="50" t="s">
        <v>3222</v>
      </c>
      <c r="B3183" s="50" t="s">
        <v>129</v>
      </c>
      <c r="C3183" s="50" t="s">
        <v>243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>
      <c r="A3184" s="50" t="s">
        <v>3223</v>
      </c>
      <c r="B3184" s="50" t="s">
        <v>129</v>
      </c>
      <c r="C3184" s="50" t="s">
        <v>243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>
      <c r="A3185" s="50" t="s">
        <v>2015</v>
      </c>
      <c r="B3185" s="50" t="s">
        <v>129</v>
      </c>
      <c r="C3185" s="50" t="s">
        <v>243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>
      <c r="A3186" s="50" t="s">
        <v>2016</v>
      </c>
      <c r="B3186" s="50" t="s">
        <v>129</v>
      </c>
      <c r="C3186" s="50" t="s">
        <v>243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>
      <c r="A3187" s="50" t="s">
        <v>2017</v>
      </c>
      <c r="B3187" s="50" t="s">
        <v>129</v>
      </c>
      <c r="C3187" s="50" t="s">
        <v>243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>
      <c r="A3188" s="50" t="s">
        <v>2018</v>
      </c>
      <c r="B3188" s="50" t="s">
        <v>129</v>
      </c>
      <c r="C3188" s="50" t="s">
        <v>241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>
      <c r="A3189" s="50" t="s">
        <v>2019</v>
      </c>
      <c r="B3189" s="50" t="s">
        <v>129</v>
      </c>
      <c r="C3189" s="50" t="s">
        <v>238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>
      <c r="A3190" s="50" t="s">
        <v>2020</v>
      </c>
      <c r="B3190" s="50" t="s">
        <v>129</v>
      </c>
      <c r="C3190" s="50" t="s">
        <v>238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>
      <c r="A3191" s="50" t="s">
        <v>2021</v>
      </c>
      <c r="B3191" s="50" t="s">
        <v>129</v>
      </c>
      <c r="C3191" s="50" t="s">
        <v>241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>
      <c r="A3192" s="50" t="s">
        <v>1057</v>
      </c>
      <c r="B3192" s="50" t="s">
        <v>129</v>
      </c>
      <c r="C3192" s="50" t="s">
        <v>241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>
      <c r="A3193" s="50" t="s">
        <v>2022</v>
      </c>
      <c r="B3193" s="50" t="s">
        <v>129</v>
      </c>
      <c r="C3193" s="50" t="s">
        <v>241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>
      <c r="A3194" s="50" t="s">
        <v>2023</v>
      </c>
      <c r="B3194" s="50" t="s">
        <v>129</v>
      </c>
      <c r="C3194" s="50" t="s">
        <v>243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>
      <c r="A3195" s="50" t="s">
        <v>2207</v>
      </c>
      <c r="B3195" s="50" t="s">
        <v>129</v>
      </c>
      <c r="C3195" s="50" t="s">
        <v>349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>
      <c r="A3196" s="50" t="s">
        <v>2024</v>
      </c>
      <c r="B3196" s="50" t="s">
        <v>129</v>
      </c>
      <c r="C3196" s="50" t="s">
        <v>243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>
      <c r="A3197" s="50" t="s">
        <v>2025</v>
      </c>
      <c r="B3197" s="50" t="s">
        <v>129</v>
      </c>
      <c r="C3197" s="50" t="s">
        <v>243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>
      <c r="A3198" s="50" t="s">
        <v>2026</v>
      </c>
      <c r="B3198" s="50" t="s">
        <v>129</v>
      </c>
      <c r="C3198" s="50" t="s">
        <v>241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>
      <c r="A3199" s="50" t="s">
        <v>2027</v>
      </c>
      <c r="B3199" s="50" t="s">
        <v>129</v>
      </c>
      <c r="C3199" s="50" t="s">
        <v>243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>
      <c r="A3200" s="50" t="s">
        <v>2028</v>
      </c>
      <c r="B3200" s="50" t="s">
        <v>129</v>
      </c>
      <c r="C3200" s="50" t="s">
        <v>241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>
      <c r="A3201" s="50" t="s">
        <v>2029</v>
      </c>
      <c r="B3201" s="50" t="s">
        <v>129</v>
      </c>
      <c r="C3201" s="50" t="s">
        <v>243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>
      <c r="A3202" s="50" t="s">
        <v>3224</v>
      </c>
      <c r="B3202" s="50" t="s">
        <v>129</v>
      </c>
      <c r="C3202" s="50" t="s">
        <v>243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>
      <c r="A3203" s="50" t="s">
        <v>2030</v>
      </c>
      <c r="B3203" s="50" t="s">
        <v>129</v>
      </c>
      <c r="C3203" s="50" t="s">
        <v>243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>
      <c r="A3204" s="50" t="s">
        <v>358</v>
      </c>
      <c r="B3204" s="50" t="s">
        <v>129</v>
      </c>
      <c r="C3204" s="50" t="s">
        <v>349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>
      <c r="A3205" s="50" t="s">
        <v>2031</v>
      </c>
      <c r="B3205" s="50" t="s">
        <v>129</v>
      </c>
      <c r="C3205" s="50" t="s">
        <v>238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>
      <c r="A3206" s="50" t="s">
        <v>2032</v>
      </c>
      <c r="B3206" s="50" t="s">
        <v>129</v>
      </c>
      <c r="C3206" s="50" t="s">
        <v>243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>
      <c r="A3207" s="50" t="s">
        <v>2033</v>
      </c>
      <c r="B3207" s="50" t="s">
        <v>129</v>
      </c>
      <c r="C3207" s="50" t="s">
        <v>243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>
      <c r="A3208" s="50" t="s">
        <v>2034</v>
      </c>
      <c r="B3208" s="50" t="s">
        <v>129</v>
      </c>
      <c r="C3208" s="50" t="s">
        <v>238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>
      <c r="A3209" s="50" t="s">
        <v>2620</v>
      </c>
      <c r="B3209" s="50" t="s">
        <v>129</v>
      </c>
      <c r="C3209" s="50" t="s">
        <v>238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>
      <c r="A3210" s="50" t="s">
        <v>1084</v>
      </c>
      <c r="B3210" s="50" t="s">
        <v>129</v>
      </c>
      <c r="C3210" s="50" t="s">
        <v>238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>
      <c r="A3211" s="50" t="s">
        <v>2035</v>
      </c>
      <c r="B3211" s="50" t="s">
        <v>129</v>
      </c>
      <c r="C3211" s="50" t="s">
        <v>241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>
      <c r="A3212" s="50" t="s">
        <v>2036</v>
      </c>
      <c r="B3212" s="50" t="s">
        <v>129</v>
      </c>
      <c r="C3212" s="50" t="s">
        <v>243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>
      <c r="A3213" s="50" t="s">
        <v>2037</v>
      </c>
      <c r="B3213" s="50" t="s">
        <v>129</v>
      </c>
      <c r="C3213" s="50" t="s">
        <v>241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>
      <c r="A3214" s="50" t="s">
        <v>2038</v>
      </c>
      <c r="B3214" s="50" t="s">
        <v>129</v>
      </c>
      <c r="C3214" s="50" t="s">
        <v>243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>
      <c r="A3215" s="50" t="s">
        <v>2039</v>
      </c>
      <c r="B3215" s="50" t="s">
        <v>129</v>
      </c>
      <c r="C3215" s="50" t="s">
        <v>241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>
      <c r="A3216" s="50" t="s">
        <v>2040</v>
      </c>
      <c r="B3216" s="50" t="s">
        <v>129</v>
      </c>
      <c r="C3216" s="50" t="s">
        <v>238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>
      <c r="A3217" s="50" t="s">
        <v>2041</v>
      </c>
      <c r="B3217" s="50" t="s">
        <v>129</v>
      </c>
      <c r="C3217" s="50" t="s">
        <v>241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>
      <c r="A3218" s="50" t="s">
        <v>2042</v>
      </c>
      <c r="B3218" s="50" t="s">
        <v>129</v>
      </c>
      <c r="C3218" s="50" t="s">
        <v>241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>
      <c r="A3219" s="50" t="s">
        <v>2043</v>
      </c>
      <c r="B3219" s="50" t="s">
        <v>129</v>
      </c>
      <c r="C3219" s="50" t="s">
        <v>243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>
      <c r="A3220" s="50" t="s">
        <v>2044</v>
      </c>
      <c r="B3220" s="50" t="s">
        <v>129</v>
      </c>
      <c r="C3220" s="50" t="s">
        <v>243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>
      <c r="A3221" s="50" t="s">
        <v>3225</v>
      </c>
      <c r="B3221" s="50" t="s">
        <v>129</v>
      </c>
      <c r="C3221" s="50" t="s">
        <v>241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>
      <c r="A3222" s="50" t="s">
        <v>2045</v>
      </c>
      <c r="B3222" s="50" t="s">
        <v>129</v>
      </c>
      <c r="C3222" s="50" t="s">
        <v>241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>
      <c r="A3223" s="50" t="s">
        <v>729</v>
      </c>
      <c r="B3223" s="50" t="s">
        <v>129</v>
      </c>
      <c r="C3223" s="50" t="s">
        <v>241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>
      <c r="A3224" s="50" t="s">
        <v>731</v>
      </c>
      <c r="B3224" s="50" t="s">
        <v>129</v>
      </c>
      <c r="C3224" s="50" t="s">
        <v>241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>
      <c r="A3225" s="50" t="s">
        <v>2046</v>
      </c>
      <c r="B3225" s="50" t="s">
        <v>129</v>
      </c>
      <c r="C3225" s="50" t="s">
        <v>243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>
      <c r="A3226" s="50" t="s">
        <v>2047</v>
      </c>
      <c r="B3226" s="50" t="s">
        <v>129</v>
      </c>
      <c r="C3226" s="50" t="s">
        <v>243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>
      <c r="A3227" s="50" t="s">
        <v>2048</v>
      </c>
      <c r="B3227" s="50" t="s">
        <v>129</v>
      </c>
      <c r="C3227" s="50" t="s">
        <v>241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>
      <c r="A3228" s="50" t="s">
        <v>2049</v>
      </c>
      <c r="B3228" s="50" t="s">
        <v>129</v>
      </c>
      <c r="C3228" s="50" t="s">
        <v>243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>
      <c r="A3229" s="50" t="s">
        <v>3226</v>
      </c>
      <c r="B3229" s="50" t="s">
        <v>129</v>
      </c>
      <c r="C3229" s="50" t="s">
        <v>238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>
      <c r="A3230" s="50" t="s">
        <v>2050</v>
      </c>
      <c r="B3230" s="50" t="s">
        <v>129</v>
      </c>
      <c r="C3230" s="50" t="s">
        <v>241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>
      <c r="A3231" s="50" t="s">
        <v>2051</v>
      </c>
      <c r="B3231" s="50" t="s">
        <v>129</v>
      </c>
      <c r="C3231" s="50" t="s">
        <v>243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>
      <c r="A3232" s="50" t="s">
        <v>2052</v>
      </c>
      <c r="B3232" s="50" t="s">
        <v>129</v>
      </c>
      <c r="C3232" s="50" t="s">
        <v>241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>
      <c r="A3233" s="50" t="s">
        <v>2053</v>
      </c>
      <c r="B3233" s="50" t="s">
        <v>129</v>
      </c>
      <c r="C3233" s="50" t="s">
        <v>243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>
      <c r="A3234" s="50" t="s">
        <v>3227</v>
      </c>
      <c r="B3234" s="50" t="s">
        <v>129</v>
      </c>
      <c r="C3234" s="50" t="s">
        <v>243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>
      <c r="A3235" s="50" t="s">
        <v>3228</v>
      </c>
      <c r="B3235" s="50" t="s">
        <v>129</v>
      </c>
      <c r="C3235" s="50" t="s">
        <v>243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>
      <c r="A3236" s="50" t="s">
        <v>3229</v>
      </c>
      <c r="B3236" s="50" t="s">
        <v>129</v>
      </c>
      <c r="C3236" s="50" t="s">
        <v>243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>
      <c r="A3237" s="50" t="s">
        <v>3230</v>
      </c>
      <c r="B3237" s="50" t="s">
        <v>129</v>
      </c>
      <c r="C3237" s="50" t="s">
        <v>243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>
      <c r="A3238" s="50" t="s">
        <v>3231</v>
      </c>
      <c r="B3238" s="50" t="s">
        <v>129</v>
      </c>
      <c r="C3238" s="50" t="s">
        <v>243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>
      <c r="A3239" s="50" t="s">
        <v>3232</v>
      </c>
      <c r="B3239" s="50" t="s">
        <v>129</v>
      </c>
      <c r="C3239" s="50" t="s">
        <v>243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>
      <c r="A3240" s="50" t="s">
        <v>3233</v>
      </c>
      <c r="B3240" s="50" t="s">
        <v>129</v>
      </c>
      <c r="C3240" s="50" t="s">
        <v>243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>
      <c r="A3241" s="50" t="s">
        <v>3234</v>
      </c>
      <c r="B3241" s="50" t="s">
        <v>129</v>
      </c>
      <c r="C3241" s="50" t="s">
        <v>243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>
      <c r="A3242" s="50" t="s">
        <v>3235</v>
      </c>
      <c r="B3242" s="50" t="s">
        <v>129</v>
      </c>
      <c r="C3242" s="50" t="s">
        <v>243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>
      <c r="A3243" s="50" t="s">
        <v>2054</v>
      </c>
      <c r="B3243" s="50" t="s">
        <v>129</v>
      </c>
      <c r="C3243" s="50" t="s">
        <v>243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>
      <c r="A3244" s="50" t="s">
        <v>2055</v>
      </c>
      <c r="B3244" s="50" t="s">
        <v>129</v>
      </c>
      <c r="C3244" s="50" t="s">
        <v>243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>
      <c r="A3245" s="50" t="s">
        <v>2056</v>
      </c>
      <c r="B3245" s="50" t="s">
        <v>129</v>
      </c>
      <c r="C3245" s="50" t="s">
        <v>243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>
      <c r="A3246" s="50" t="s">
        <v>3236</v>
      </c>
      <c r="B3246" s="50" t="s">
        <v>129</v>
      </c>
      <c r="C3246" s="50" t="s">
        <v>243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>
      <c r="A3247" s="50" t="s">
        <v>2057</v>
      </c>
      <c r="B3247" s="50" t="s">
        <v>129</v>
      </c>
      <c r="C3247" s="50" t="s">
        <v>243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>
      <c r="A3248" s="50" t="s">
        <v>3237</v>
      </c>
      <c r="B3248" s="50" t="s">
        <v>129</v>
      </c>
      <c r="C3248" s="50" t="s">
        <v>243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>
      <c r="A3249" s="50" t="s">
        <v>3238</v>
      </c>
      <c r="B3249" s="50" t="s">
        <v>129</v>
      </c>
      <c r="C3249" s="50" t="s">
        <v>243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>
      <c r="A3250" s="50" t="s">
        <v>3239</v>
      </c>
      <c r="B3250" s="50" t="s">
        <v>129</v>
      </c>
      <c r="C3250" s="50" t="s">
        <v>243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>
      <c r="A3251" s="50" t="s">
        <v>3240</v>
      </c>
      <c r="B3251" s="50" t="s">
        <v>129</v>
      </c>
      <c r="C3251" s="50" t="s">
        <v>243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>
      <c r="A3252" s="50" t="s">
        <v>2058</v>
      </c>
      <c r="B3252" s="50" t="s">
        <v>129</v>
      </c>
      <c r="C3252" s="50" t="s">
        <v>243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>
      <c r="A3253" s="50" t="s">
        <v>3241</v>
      </c>
      <c r="B3253" s="50" t="s">
        <v>129</v>
      </c>
      <c r="C3253" s="50" t="s">
        <v>241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>
      <c r="A3254" s="50" t="s">
        <v>2059</v>
      </c>
      <c r="B3254" s="50" t="s">
        <v>129</v>
      </c>
      <c r="C3254" s="50" t="s">
        <v>243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>
      <c r="A3255" s="50" t="s">
        <v>2060</v>
      </c>
      <c r="B3255" s="50" t="s">
        <v>129</v>
      </c>
      <c r="C3255" s="50" t="s">
        <v>243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>
      <c r="A3256" s="50" t="s">
        <v>3242</v>
      </c>
      <c r="B3256" s="50" t="s">
        <v>129</v>
      </c>
      <c r="C3256" s="50" t="s">
        <v>238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>
      <c r="A3257" s="50" t="s">
        <v>2061</v>
      </c>
      <c r="B3257" s="50" t="s">
        <v>129</v>
      </c>
      <c r="C3257" s="50" t="s">
        <v>243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>
      <c r="A3258" s="50" t="s">
        <v>3243</v>
      </c>
      <c r="B3258" s="50" t="s">
        <v>129</v>
      </c>
      <c r="C3258" s="50" t="s">
        <v>243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>
      <c r="A3259" s="50" t="s">
        <v>1000</v>
      </c>
      <c r="B3259" s="50" t="s">
        <v>129</v>
      </c>
      <c r="C3259" s="50" t="s">
        <v>238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>
      <c r="A3260" s="50" t="s">
        <v>2062</v>
      </c>
      <c r="B3260" s="50" t="s">
        <v>129</v>
      </c>
      <c r="C3260" s="50" t="s">
        <v>238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>
      <c r="A3261" s="50" t="s">
        <v>2063</v>
      </c>
      <c r="B3261" s="50" t="s">
        <v>129</v>
      </c>
      <c r="C3261" s="50" t="s">
        <v>238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>
      <c r="A3262" s="50" t="s">
        <v>2064</v>
      </c>
      <c r="B3262" s="50" t="s">
        <v>129</v>
      </c>
      <c r="C3262" s="50" t="s">
        <v>243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>
      <c r="A3263" s="50" t="s">
        <v>3244</v>
      </c>
      <c r="B3263" s="50" t="s">
        <v>129</v>
      </c>
      <c r="C3263" s="50" t="s">
        <v>243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>
      <c r="A3264" s="50" t="s">
        <v>1915</v>
      </c>
      <c r="B3264" s="50" t="s">
        <v>127</v>
      </c>
      <c r="C3264" s="50" t="s">
        <v>238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>
      <c r="A3265" s="50" t="s">
        <v>2065</v>
      </c>
      <c r="B3265" s="50" t="s">
        <v>127</v>
      </c>
      <c r="C3265" s="50" t="s">
        <v>238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>
      <c r="A3266" s="50" t="s">
        <v>3245</v>
      </c>
      <c r="B3266" s="50" t="s">
        <v>127</v>
      </c>
      <c r="C3266" s="50" t="s">
        <v>243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>
      <c r="A3267" s="50" t="s">
        <v>1927</v>
      </c>
      <c r="B3267" s="50" t="s">
        <v>127</v>
      </c>
      <c r="C3267" s="50" t="s">
        <v>241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>
      <c r="A3268" s="50" t="s">
        <v>3246</v>
      </c>
      <c r="B3268" s="50" t="s">
        <v>127</v>
      </c>
      <c r="C3268" s="50" t="s">
        <v>241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>
      <c r="A3269" s="50" t="s">
        <v>2066</v>
      </c>
      <c r="B3269" s="50" t="s">
        <v>127</v>
      </c>
      <c r="C3269" s="50" t="s">
        <v>238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>
      <c r="A3270" s="50" t="s">
        <v>3247</v>
      </c>
      <c r="B3270" s="50" t="s">
        <v>127</v>
      </c>
      <c r="C3270" s="50" t="s">
        <v>243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>
      <c r="A3271" s="50" t="s">
        <v>2600</v>
      </c>
      <c r="B3271" s="50" t="s">
        <v>127</v>
      </c>
      <c r="C3271" s="50" t="s">
        <v>238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>
      <c r="A3272" s="50" t="s">
        <v>2067</v>
      </c>
      <c r="B3272" s="50" t="s">
        <v>127</v>
      </c>
      <c r="C3272" s="50" t="s">
        <v>238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>
      <c r="A3273" s="50" t="s">
        <v>1300</v>
      </c>
      <c r="B3273" s="50" t="s">
        <v>133</v>
      </c>
      <c r="C3273" s="50" t="s">
        <v>241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>
      <c r="A3274" s="50" t="s">
        <v>1214</v>
      </c>
      <c r="B3274" s="50" t="s">
        <v>133</v>
      </c>
      <c r="C3274" s="50" t="s">
        <v>241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>
      <c r="A3275" s="50" t="s">
        <v>1215</v>
      </c>
      <c r="B3275" s="50" t="s">
        <v>133</v>
      </c>
      <c r="C3275" s="50" t="s">
        <v>241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>
      <c r="A3276" s="50" t="s">
        <v>1216</v>
      </c>
      <c r="B3276" s="50" t="s">
        <v>133</v>
      </c>
      <c r="C3276" s="50" t="s">
        <v>241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>
      <c r="A3277" s="50" t="s">
        <v>1217</v>
      </c>
      <c r="B3277" s="50" t="s">
        <v>133</v>
      </c>
      <c r="C3277" s="50" t="s">
        <v>238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>
      <c r="A3278" s="50" t="s">
        <v>1898</v>
      </c>
      <c r="B3278" s="50" t="s">
        <v>133</v>
      </c>
      <c r="C3278" s="50" t="s">
        <v>241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>
      <c r="A3279" s="50" t="s">
        <v>2068</v>
      </c>
      <c r="B3279" s="50" t="s">
        <v>133</v>
      </c>
      <c r="C3279" s="50" t="s">
        <v>241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>
      <c r="A3280" s="50" t="s">
        <v>3248</v>
      </c>
      <c r="B3280" s="50" t="s">
        <v>133</v>
      </c>
      <c r="C3280" s="50" t="s">
        <v>238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>
      <c r="A3281" s="50" t="s">
        <v>2069</v>
      </c>
      <c r="B3281" s="50" t="s">
        <v>133</v>
      </c>
      <c r="C3281" s="50" t="s">
        <v>243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>
      <c r="A3282" s="50" t="s">
        <v>3249</v>
      </c>
      <c r="B3282" s="50" t="s">
        <v>133</v>
      </c>
      <c r="C3282" s="50" t="s">
        <v>243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>
      <c r="A3283" s="50" t="s">
        <v>2070</v>
      </c>
      <c r="B3283" s="50" t="s">
        <v>133</v>
      </c>
      <c r="C3283" s="50" t="s">
        <v>243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>
      <c r="A3284" s="50" t="s">
        <v>3250</v>
      </c>
      <c r="B3284" s="50" t="s">
        <v>133</v>
      </c>
      <c r="C3284" s="50" t="s">
        <v>243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>
      <c r="A3285" s="50" t="s">
        <v>3251</v>
      </c>
      <c r="B3285" s="50" t="s">
        <v>133</v>
      </c>
      <c r="C3285" s="50" t="s">
        <v>243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>
      <c r="A3286" s="50" t="s">
        <v>2071</v>
      </c>
      <c r="B3286" s="50" t="s">
        <v>133</v>
      </c>
      <c r="C3286" s="50" t="s">
        <v>243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>
      <c r="A3287" s="50" t="s">
        <v>695</v>
      </c>
      <c r="B3287" s="50" t="s">
        <v>133</v>
      </c>
      <c r="C3287" s="50" t="s">
        <v>241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>
      <c r="A3288" s="50" t="s">
        <v>2072</v>
      </c>
      <c r="B3288" s="50" t="s">
        <v>133</v>
      </c>
      <c r="C3288" s="50" t="s">
        <v>241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>
      <c r="A3289" s="50" t="s">
        <v>2073</v>
      </c>
      <c r="B3289" s="50" t="s">
        <v>133</v>
      </c>
      <c r="C3289" s="50" t="s">
        <v>241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>
      <c r="A3290" s="50" t="s">
        <v>439</v>
      </c>
      <c r="B3290" s="50" t="s">
        <v>133</v>
      </c>
      <c r="C3290" s="50" t="s">
        <v>241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>
      <c r="A3291" s="50" t="s">
        <v>698</v>
      </c>
      <c r="B3291" s="50" t="s">
        <v>133</v>
      </c>
      <c r="C3291" s="50" t="s">
        <v>241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>
      <c r="A3292" s="50" t="s">
        <v>3252</v>
      </c>
      <c r="B3292" s="50" t="s">
        <v>133</v>
      </c>
      <c r="C3292" s="50" t="s">
        <v>342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>
      <c r="A3293" s="50" t="s">
        <v>1229</v>
      </c>
      <c r="B3293" s="50" t="s">
        <v>133</v>
      </c>
      <c r="C3293" s="50" t="s">
        <v>238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>
      <c r="A3294" s="50" t="s">
        <v>2844</v>
      </c>
      <c r="B3294" s="50" t="s">
        <v>133</v>
      </c>
      <c r="C3294" s="50" t="s">
        <v>241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>
      <c r="A3295" s="50" t="s">
        <v>1230</v>
      </c>
      <c r="B3295" s="50" t="s">
        <v>133</v>
      </c>
      <c r="C3295" s="50" t="s">
        <v>238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>
      <c r="A3296" s="50" t="s">
        <v>412</v>
      </c>
      <c r="B3296" s="50" t="s">
        <v>133</v>
      </c>
      <c r="C3296" s="50" t="s">
        <v>238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>
      <c r="A3297" s="50" t="s">
        <v>2751</v>
      </c>
      <c r="B3297" s="50" t="s">
        <v>133</v>
      </c>
      <c r="C3297" s="50" t="s">
        <v>241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>
      <c r="A3298" s="50" t="s">
        <v>2752</v>
      </c>
      <c r="B3298" s="50" t="s">
        <v>133</v>
      </c>
      <c r="C3298" s="50" t="s">
        <v>241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>
      <c r="A3299" s="50" t="s">
        <v>3253</v>
      </c>
      <c r="B3299" s="50" t="s">
        <v>133</v>
      </c>
      <c r="C3299" s="50" t="s">
        <v>243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>
      <c r="A3300" s="50" t="s">
        <v>3254</v>
      </c>
      <c r="B3300" s="50" t="s">
        <v>133</v>
      </c>
      <c r="C3300" s="50" t="s">
        <v>243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>
      <c r="A3301" s="50" t="s">
        <v>3255</v>
      </c>
      <c r="B3301" s="50" t="s">
        <v>133</v>
      </c>
      <c r="C3301" s="50" t="s">
        <v>243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>
      <c r="A3302" s="50" t="s">
        <v>3256</v>
      </c>
      <c r="B3302" s="50" t="s">
        <v>133</v>
      </c>
      <c r="C3302" s="50" t="s">
        <v>243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>
      <c r="A3303" s="50" t="s">
        <v>3257</v>
      </c>
      <c r="B3303" s="50" t="s">
        <v>133</v>
      </c>
      <c r="C3303" s="50" t="s">
        <v>243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>
      <c r="A3304" s="50" t="s">
        <v>3258</v>
      </c>
      <c r="B3304" s="50" t="s">
        <v>133</v>
      </c>
      <c r="C3304" s="50" t="s">
        <v>243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>
      <c r="A3305" s="50" t="s">
        <v>377</v>
      </c>
      <c r="B3305" s="50" t="s">
        <v>133</v>
      </c>
      <c r="C3305" s="50" t="s">
        <v>310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>
      <c r="A3306" s="50" t="s">
        <v>3259</v>
      </c>
      <c r="B3306" s="50" t="s">
        <v>133</v>
      </c>
      <c r="C3306" s="50" t="s">
        <v>241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>
      <c r="A3307" s="50" t="s">
        <v>3260</v>
      </c>
      <c r="B3307" s="50" t="s">
        <v>133</v>
      </c>
      <c r="C3307" s="50" t="s">
        <v>241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>
      <c r="A3308" s="50" t="s">
        <v>1391</v>
      </c>
      <c r="B3308" s="50" t="s">
        <v>133</v>
      </c>
      <c r="C3308" s="50" t="s">
        <v>241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>
      <c r="A3309" s="50" t="s">
        <v>463</v>
      </c>
      <c r="B3309" s="50" t="s">
        <v>133</v>
      </c>
      <c r="C3309" s="50" t="s">
        <v>241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>
      <c r="A3310" s="50" t="s">
        <v>2074</v>
      </c>
      <c r="B3310" s="50" t="s">
        <v>113</v>
      </c>
      <c r="C3310" s="50" t="s">
        <v>1751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>
      <c r="A3311" s="50" t="s">
        <v>3261</v>
      </c>
      <c r="B3311" s="50" t="s">
        <v>8</v>
      </c>
      <c r="C3311" s="50" t="s">
        <v>2075</v>
      </c>
      <c r="D3311" s="51">
        <v>5542</v>
      </c>
      <c r="E3311" s="51">
        <v>87938</v>
      </c>
      <c r="F3311" s="52">
        <v>30194.1</v>
      </c>
      <c r="G3311" s="53" t="s">
        <v>2076</v>
      </c>
    </row>
    <row r="3312" spans="1:7">
      <c r="A3312" s="50" t="s">
        <v>3261</v>
      </c>
      <c r="B3312" s="50" t="s">
        <v>11</v>
      </c>
      <c r="C3312" s="50" t="s">
        <v>2075</v>
      </c>
      <c r="D3312" s="51">
        <v>-83099</v>
      </c>
      <c r="E3312" s="51">
        <v>0</v>
      </c>
      <c r="F3312" s="52">
        <v>0</v>
      </c>
      <c r="G3312" s="53" t="s">
        <v>2076</v>
      </c>
    </row>
    <row r="3313" spans="1:7">
      <c r="A3313" s="50" t="s">
        <v>3261</v>
      </c>
      <c r="B3313" s="50" t="s">
        <v>16</v>
      </c>
      <c r="C3313" s="50" t="s">
        <v>2075</v>
      </c>
      <c r="D3313" s="51">
        <v>-383660</v>
      </c>
      <c r="E3313" s="51">
        <v>0</v>
      </c>
      <c r="F3313" s="52">
        <v>0</v>
      </c>
      <c r="G3313" s="53" t="s">
        <v>2076</v>
      </c>
    </row>
    <row r="3314" spans="1:7">
      <c r="A3314" s="50" t="s">
        <v>3261</v>
      </c>
      <c r="B3314" s="50" t="s">
        <v>19</v>
      </c>
      <c r="C3314" s="50" t="s">
        <v>2075</v>
      </c>
      <c r="D3314" s="51">
        <v>-20602</v>
      </c>
      <c r="E3314" s="51">
        <v>7205</v>
      </c>
      <c r="F3314" s="52">
        <v>790.6</v>
      </c>
      <c r="G3314" s="53" t="s">
        <v>2076</v>
      </c>
    </row>
    <row r="3315" spans="1:7">
      <c r="A3315" s="50" t="s">
        <v>3261</v>
      </c>
      <c r="B3315" s="50" t="s">
        <v>21</v>
      </c>
      <c r="C3315" s="50" t="s">
        <v>2075</v>
      </c>
      <c r="D3315" s="51">
        <v>-24955</v>
      </c>
      <c r="E3315" s="51">
        <v>0</v>
      </c>
      <c r="F3315" s="52">
        <v>0</v>
      </c>
      <c r="G3315" s="53" t="s">
        <v>2076</v>
      </c>
    </row>
    <row r="3316" spans="1:7">
      <c r="A3316" s="50" t="s">
        <v>3261</v>
      </c>
      <c r="B3316" s="50" t="s">
        <v>226</v>
      </c>
      <c r="C3316" s="50" t="s">
        <v>2075</v>
      </c>
      <c r="D3316" s="51">
        <v>-533</v>
      </c>
      <c r="E3316" s="51">
        <v>0</v>
      </c>
      <c r="F3316" s="52">
        <v>0</v>
      </c>
      <c r="G3316" s="53" t="s">
        <v>2076</v>
      </c>
    </row>
    <row r="3317" spans="1:7">
      <c r="A3317" s="50" t="s">
        <v>3261</v>
      </c>
      <c r="B3317" s="50" t="s">
        <v>24</v>
      </c>
      <c r="C3317" s="50" t="s">
        <v>2075</v>
      </c>
      <c r="D3317" s="51">
        <v>-3749</v>
      </c>
      <c r="E3317" s="51">
        <v>0</v>
      </c>
      <c r="F3317" s="52">
        <v>0</v>
      </c>
      <c r="G3317" s="53" t="s">
        <v>2076</v>
      </c>
    </row>
    <row r="3318" spans="1:7">
      <c r="A3318" s="50" t="s">
        <v>3261</v>
      </c>
      <c r="B3318" s="50" t="s">
        <v>26</v>
      </c>
      <c r="C3318" s="50" t="s">
        <v>2075</v>
      </c>
      <c r="D3318" s="51">
        <v>-2323</v>
      </c>
      <c r="E3318" s="51">
        <v>0</v>
      </c>
      <c r="F3318" s="52">
        <v>0</v>
      </c>
      <c r="G3318" s="53" t="s">
        <v>2076</v>
      </c>
    </row>
    <row r="3319" spans="1:7">
      <c r="A3319" s="50" t="s">
        <v>3261</v>
      </c>
      <c r="B3319" s="50" t="s">
        <v>29</v>
      </c>
      <c r="C3319" s="50" t="s">
        <v>2075</v>
      </c>
      <c r="D3319" s="51">
        <v>3976</v>
      </c>
      <c r="E3319" s="51">
        <v>54759</v>
      </c>
      <c r="F3319" s="52">
        <v>5437.1</v>
      </c>
      <c r="G3319" s="53" t="s">
        <v>2076</v>
      </c>
    </row>
    <row r="3320" spans="1:7">
      <c r="A3320" s="50" t="s">
        <v>3261</v>
      </c>
      <c r="B3320" s="50" t="s">
        <v>31</v>
      </c>
      <c r="C3320" s="50" t="s">
        <v>2075</v>
      </c>
      <c r="D3320" s="51">
        <v>-17641</v>
      </c>
      <c r="E3320" s="51">
        <v>0</v>
      </c>
      <c r="F3320" s="52">
        <v>0</v>
      </c>
      <c r="G3320" s="53" t="s">
        <v>2076</v>
      </c>
    </row>
    <row r="3321" spans="1:7">
      <c r="A3321" s="50" t="s">
        <v>3261</v>
      </c>
      <c r="B3321" s="50" t="s">
        <v>41</v>
      </c>
      <c r="C3321" s="50" t="s">
        <v>2075</v>
      </c>
      <c r="D3321" s="51">
        <v>1562</v>
      </c>
      <c r="E3321" s="51">
        <v>29947</v>
      </c>
      <c r="F3321" s="52">
        <v>3587.6</v>
      </c>
      <c r="G3321" s="53" t="s">
        <v>2076</v>
      </c>
    </row>
    <row r="3322" spans="1:7">
      <c r="A3322" s="50" t="s">
        <v>3261</v>
      </c>
      <c r="B3322" s="50" t="s">
        <v>33</v>
      </c>
      <c r="C3322" s="50" t="s">
        <v>2075</v>
      </c>
      <c r="D3322" s="51">
        <v>52</v>
      </c>
      <c r="E3322" s="51">
        <v>794</v>
      </c>
      <c r="F3322" s="52">
        <v>70.3</v>
      </c>
      <c r="G3322" s="53" t="s">
        <v>2076</v>
      </c>
    </row>
    <row r="3323" spans="1:7">
      <c r="A3323" s="50" t="s">
        <v>3261</v>
      </c>
      <c r="B3323" s="50" t="s">
        <v>36</v>
      </c>
      <c r="C3323" s="50" t="s">
        <v>2075</v>
      </c>
      <c r="D3323" s="51">
        <v>-3641</v>
      </c>
      <c r="E3323" s="51">
        <v>0</v>
      </c>
      <c r="F3323" s="52">
        <v>0</v>
      </c>
      <c r="G3323" s="53" t="s">
        <v>2076</v>
      </c>
    </row>
    <row r="3324" spans="1:7">
      <c r="A3324" s="50" t="s">
        <v>3261</v>
      </c>
      <c r="B3324" s="50" t="s">
        <v>39</v>
      </c>
      <c r="C3324" s="50" t="s">
        <v>2075</v>
      </c>
      <c r="D3324" s="51">
        <v>4477</v>
      </c>
      <c r="E3324" s="51">
        <v>54477</v>
      </c>
      <c r="F3324" s="52">
        <v>5592.3</v>
      </c>
      <c r="G3324" s="53" t="s">
        <v>2076</v>
      </c>
    </row>
    <row r="3325" spans="1:7">
      <c r="A3325" s="50" t="s">
        <v>3261</v>
      </c>
      <c r="B3325" s="50" t="s">
        <v>44</v>
      </c>
      <c r="C3325" s="50" t="s">
        <v>2075</v>
      </c>
      <c r="D3325" s="51">
        <v>1378</v>
      </c>
      <c r="E3325" s="51">
        <v>15481</v>
      </c>
      <c r="F3325" s="52">
        <v>1501.6</v>
      </c>
      <c r="G3325" s="53" t="s">
        <v>2076</v>
      </c>
    </row>
    <row r="3326" spans="1:7">
      <c r="A3326" s="50" t="s">
        <v>3261</v>
      </c>
      <c r="B3326" s="50" t="s">
        <v>50</v>
      </c>
      <c r="C3326" s="50" t="s">
        <v>2075</v>
      </c>
      <c r="D3326" s="51">
        <v>2551</v>
      </c>
      <c r="E3326" s="51">
        <v>46959</v>
      </c>
      <c r="F3326" s="52">
        <v>3369.6</v>
      </c>
      <c r="G3326" s="53" t="s">
        <v>2076</v>
      </c>
    </row>
    <row r="3327" spans="1:7">
      <c r="A3327" s="50" t="s">
        <v>3261</v>
      </c>
      <c r="B3327" s="50" t="s">
        <v>56</v>
      </c>
      <c r="C3327" s="50" t="s">
        <v>2075</v>
      </c>
      <c r="D3327" s="51">
        <v>-53957</v>
      </c>
      <c r="E3327" s="51">
        <v>0</v>
      </c>
      <c r="F3327" s="52">
        <v>0</v>
      </c>
      <c r="G3327" s="53" t="s">
        <v>2076</v>
      </c>
    </row>
    <row r="3328" spans="1:7">
      <c r="A3328" s="50" t="s">
        <v>3261</v>
      </c>
      <c r="B3328" s="50" t="s">
        <v>54</v>
      </c>
      <c r="C3328" s="50" t="s">
        <v>2075</v>
      </c>
      <c r="D3328" s="51">
        <v>-52152</v>
      </c>
      <c r="E3328" s="51">
        <v>0</v>
      </c>
      <c r="F3328" s="52">
        <v>0</v>
      </c>
      <c r="G3328" s="53" t="s">
        <v>2076</v>
      </c>
    </row>
    <row r="3329" spans="1:7">
      <c r="A3329" s="50" t="s">
        <v>3261</v>
      </c>
      <c r="B3329" s="50" t="s">
        <v>52</v>
      </c>
      <c r="C3329" s="50" t="s">
        <v>2075</v>
      </c>
      <c r="D3329" s="51">
        <v>-5</v>
      </c>
      <c r="E3329" s="51">
        <v>0</v>
      </c>
      <c r="F3329" s="52">
        <v>0</v>
      </c>
      <c r="G3329" s="53" t="s">
        <v>2076</v>
      </c>
    </row>
    <row r="3330" spans="1:7">
      <c r="A3330" s="50" t="s">
        <v>3261</v>
      </c>
      <c r="B3330" s="50" t="s">
        <v>58</v>
      </c>
      <c r="C3330" s="50" t="s">
        <v>2075</v>
      </c>
      <c r="D3330" s="51">
        <v>-1</v>
      </c>
      <c r="E3330" s="51">
        <v>0</v>
      </c>
      <c r="F3330" s="52">
        <v>0</v>
      </c>
      <c r="G3330" s="53" t="s">
        <v>2076</v>
      </c>
    </row>
    <row r="3331" spans="1:7">
      <c r="A3331" s="50" t="s">
        <v>3261</v>
      </c>
      <c r="B3331" s="50" t="s">
        <v>60</v>
      </c>
      <c r="C3331" s="50" t="s">
        <v>2075</v>
      </c>
      <c r="D3331" s="51">
        <v>821</v>
      </c>
      <c r="E3331" s="51">
        <v>7789</v>
      </c>
      <c r="F3331" s="52">
        <v>887.1</v>
      </c>
      <c r="G3331" s="53" t="s">
        <v>2076</v>
      </c>
    </row>
    <row r="3332" spans="1:7">
      <c r="A3332" s="50" t="s">
        <v>3261</v>
      </c>
      <c r="B3332" s="50" t="s">
        <v>64</v>
      </c>
      <c r="C3332" s="50" t="s">
        <v>2075</v>
      </c>
      <c r="D3332" s="51">
        <v>6364</v>
      </c>
      <c r="E3332" s="51">
        <v>125136</v>
      </c>
      <c r="F3332" s="52">
        <v>12141.1</v>
      </c>
      <c r="G3332" s="53" t="s">
        <v>2076</v>
      </c>
    </row>
    <row r="3333" spans="1:7">
      <c r="A3333" s="50" t="s">
        <v>3261</v>
      </c>
      <c r="B3333" s="50" t="s">
        <v>62</v>
      </c>
      <c r="C3333" s="50" t="s">
        <v>2075</v>
      </c>
      <c r="D3333" s="51">
        <v>2535</v>
      </c>
      <c r="E3333" s="51">
        <v>38605</v>
      </c>
      <c r="F3333" s="52">
        <v>3632.5</v>
      </c>
      <c r="G3333" s="53" t="s">
        <v>2076</v>
      </c>
    </row>
    <row r="3334" spans="1:7">
      <c r="A3334" s="50" t="s">
        <v>3261</v>
      </c>
      <c r="B3334" s="50" t="s">
        <v>85</v>
      </c>
      <c r="C3334" s="50" t="s">
        <v>2075</v>
      </c>
      <c r="D3334" s="51">
        <v>270</v>
      </c>
      <c r="E3334" s="51">
        <v>3081</v>
      </c>
      <c r="F3334" s="52">
        <v>375.3</v>
      </c>
      <c r="G3334" s="53" t="s">
        <v>2076</v>
      </c>
    </row>
    <row r="3335" spans="1:7">
      <c r="A3335" s="50" t="s">
        <v>3261</v>
      </c>
      <c r="B3335" s="50" t="s">
        <v>88</v>
      </c>
      <c r="C3335" s="50" t="s">
        <v>2075</v>
      </c>
      <c r="D3335" s="51">
        <v>2117</v>
      </c>
      <c r="E3335" s="51">
        <v>44228</v>
      </c>
      <c r="F3335" s="52">
        <v>5454.3</v>
      </c>
      <c r="G3335" s="53" t="s">
        <v>2076</v>
      </c>
    </row>
    <row r="3336" spans="1:7">
      <c r="A3336" s="50" t="s">
        <v>3261</v>
      </c>
      <c r="B3336" s="50" t="s">
        <v>69</v>
      </c>
      <c r="C3336" s="50" t="s">
        <v>2075</v>
      </c>
      <c r="D3336" s="51">
        <v>240</v>
      </c>
      <c r="E3336" s="51">
        <v>7172</v>
      </c>
      <c r="F3336" s="52">
        <v>941.7</v>
      </c>
      <c r="G3336" s="53" t="s">
        <v>2076</v>
      </c>
    </row>
    <row r="3337" spans="1:7">
      <c r="A3337" s="50" t="s">
        <v>3261</v>
      </c>
      <c r="B3337" s="50" t="s">
        <v>74</v>
      </c>
      <c r="C3337" s="50" t="s">
        <v>2075</v>
      </c>
      <c r="D3337" s="51">
        <v>-1810</v>
      </c>
      <c r="E3337" s="51">
        <v>0</v>
      </c>
      <c r="F3337" s="52">
        <v>0</v>
      </c>
      <c r="G3337" s="53" t="s">
        <v>2076</v>
      </c>
    </row>
    <row r="3338" spans="1:7">
      <c r="A3338" s="50" t="s">
        <v>3261</v>
      </c>
      <c r="B3338" s="50" t="s">
        <v>77</v>
      </c>
      <c r="C3338" s="50" t="s">
        <v>2075</v>
      </c>
      <c r="D3338" s="51">
        <v>-60044</v>
      </c>
      <c r="E3338" s="51">
        <v>74152</v>
      </c>
      <c r="F3338" s="52">
        <v>15681.8</v>
      </c>
      <c r="G3338" s="53" t="s">
        <v>2076</v>
      </c>
    </row>
    <row r="3339" spans="1:7">
      <c r="A3339" s="50" t="s">
        <v>3261</v>
      </c>
      <c r="B3339" s="50" t="s">
        <v>80</v>
      </c>
      <c r="C3339" s="50" t="s">
        <v>2075</v>
      </c>
      <c r="D3339" s="51">
        <v>-4870</v>
      </c>
      <c r="E3339" s="51">
        <v>0</v>
      </c>
      <c r="F3339" s="52">
        <v>0</v>
      </c>
      <c r="G3339" s="53" t="s">
        <v>2076</v>
      </c>
    </row>
    <row r="3340" spans="1:7">
      <c r="A3340" s="50" t="s">
        <v>3261</v>
      </c>
      <c r="B3340" s="50" t="s">
        <v>71</v>
      </c>
      <c r="C3340" s="50" t="s">
        <v>2075</v>
      </c>
      <c r="D3340" s="51">
        <v>-24404</v>
      </c>
      <c r="E3340" s="51">
        <v>11319</v>
      </c>
      <c r="F3340" s="52">
        <v>1401.8</v>
      </c>
      <c r="G3340" s="53" t="s">
        <v>2076</v>
      </c>
    </row>
    <row r="3341" spans="1:7">
      <c r="A3341" s="50" t="s">
        <v>3261</v>
      </c>
      <c r="B3341" s="50" t="s">
        <v>82</v>
      </c>
      <c r="C3341" s="50" t="s">
        <v>2075</v>
      </c>
      <c r="D3341" s="51">
        <v>-53971</v>
      </c>
      <c r="E3341" s="51">
        <v>46786</v>
      </c>
      <c r="F3341" s="52">
        <v>5591.7</v>
      </c>
      <c r="G3341" s="53" t="s">
        <v>2076</v>
      </c>
    </row>
    <row r="3342" spans="1:7">
      <c r="A3342" s="50" t="s">
        <v>3261</v>
      </c>
      <c r="B3342" s="50" t="s">
        <v>91</v>
      </c>
      <c r="C3342" s="50" t="s">
        <v>2075</v>
      </c>
      <c r="D3342" s="51">
        <v>2714</v>
      </c>
      <c r="E3342" s="51">
        <v>69218</v>
      </c>
      <c r="F3342" s="52">
        <v>5841.5</v>
      </c>
      <c r="G3342" s="53" t="s">
        <v>2076</v>
      </c>
    </row>
    <row r="3343" spans="1:7">
      <c r="A3343" s="50" t="s">
        <v>3261</v>
      </c>
      <c r="B3343" s="50" t="s">
        <v>94</v>
      </c>
      <c r="C3343" s="50" t="s">
        <v>2075</v>
      </c>
      <c r="D3343" s="51">
        <v>8403</v>
      </c>
      <c r="E3343" s="51">
        <v>138428</v>
      </c>
      <c r="F3343" s="52">
        <v>15636.9</v>
      </c>
      <c r="G3343" s="53" t="s">
        <v>2076</v>
      </c>
    </row>
    <row r="3344" spans="1:7">
      <c r="A3344" s="50" t="s">
        <v>3261</v>
      </c>
      <c r="B3344" s="50" t="s">
        <v>96</v>
      </c>
      <c r="C3344" s="50" t="s">
        <v>2075</v>
      </c>
      <c r="D3344" s="51">
        <v>-3828</v>
      </c>
      <c r="E3344" s="51">
        <v>0</v>
      </c>
      <c r="F3344" s="52">
        <v>0</v>
      </c>
      <c r="G3344" s="53" t="s">
        <v>2076</v>
      </c>
    </row>
    <row r="3345" spans="1:7">
      <c r="A3345" s="50" t="s">
        <v>3261</v>
      </c>
      <c r="B3345" s="50" t="s">
        <v>99</v>
      </c>
      <c r="C3345" s="50" t="s">
        <v>2075</v>
      </c>
      <c r="D3345" s="51">
        <v>-11724</v>
      </c>
      <c r="E3345" s="51">
        <v>0</v>
      </c>
      <c r="F3345" s="52">
        <v>0</v>
      </c>
      <c r="G3345" s="53" t="s">
        <v>2076</v>
      </c>
    </row>
    <row r="3346" spans="1:7">
      <c r="A3346" s="50" t="s">
        <v>3261</v>
      </c>
      <c r="B3346" s="50" t="s">
        <v>102</v>
      </c>
      <c r="C3346" s="50" t="s">
        <v>2075</v>
      </c>
      <c r="D3346" s="51">
        <v>-1151</v>
      </c>
      <c r="E3346" s="51">
        <v>0</v>
      </c>
      <c r="F3346" s="52">
        <v>0</v>
      </c>
      <c r="G3346" s="53" t="s">
        <v>2076</v>
      </c>
    </row>
    <row r="3347" spans="1:7">
      <c r="A3347" s="50" t="s">
        <v>3261</v>
      </c>
      <c r="B3347" s="50" t="s">
        <v>104</v>
      </c>
      <c r="C3347" s="50" t="s">
        <v>2075</v>
      </c>
      <c r="D3347" s="51">
        <v>-7640</v>
      </c>
      <c r="E3347" s="51">
        <v>0</v>
      </c>
      <c r="F3347" s="52">
        <v>0</v>
      </c>
      <c r="G3347" s="53" t="s">
        <v>2076</v>
      </c>
    </row>
    <row r="3348" spans="1:7">
      <c r="A3348" s="50" t="s">
        <v>3261</v>
      </c>
      <c r="B3348" s="50" t="s">
        <v>113</v>
      </c>
      <c r="C3348" s="50" t="s">
        <v>2075</v>
      </c>
      <c r="D3348" s="51">
        <v>4649</v>
      </c>
      <c r="E3348" s="51">
        <v>312390</v>
      </c>
      <c r="F3348" s="52">
        <v>39638.6</v>
      </c>
      <c r="G3348" s="53" t="s">
        <v>2076</v>
      </c>
    </row>
    <row r="3349" spans="1:7">
      <c r="A3349" s="50" t="s">
        <v>3261</v>
      </c>
      <c r="B3349" s="50" t="s">
        <v>116</v>
      </c>
      <c r="C3349" s="50" t="s">
        <v>2075</v>
      </c>
      <c r="D3349" s="51">
        <v>1010</v>
      </c>
      <c r="E3349" s="51">
        <v>18920</v>
      </c>
      <c r="F3349" s="52">
        <v>2590.6999999999998</v>
      </c>
      <c r="G3349" s="53" t="s">
        <v>2076</v>
      </c>
    </row>
    <row r="3350" spans="1:7">
      <c r="A3350" s="50" t="s">
        <v>3261</v>
      </c>
      <c r="B3350" s="50" t="s">
        <v>121</v>
      </c>
      <c r="C3350" s="50" t="s">
        <v>2075</v>
      </c>
      <c r="D3350" s="51">
        <v>-68</v>
      </c>
      <c r="E3350" s="51">
        <v>0</v>
      </c>
      <c r="F3350" s="52">
        <v>0</v>
      </c>
      <c r="G3350" s="53" t="s">
        <v>2076</v>
      </c>
    </row>
    <row r="3351" spans="1:7">
      <c r="A3351" s="50" t="s">
        <v>3261</v>
      </c>
      <c r="B3351" s="50" t="s">
        <v>119</v>
      </c>
      <c r="C3351" s="50" t="s">
        <v>2075</v>
      </c>
      <c r="D3351" s="51">
        <v>-2623</v>
      </c>
      <c r="E3351" s="51">
        <v>0</v>
      </c>
      <c r="F3351" s="52">
        <v>0</v>
      </c>
      <c r="G3351" s="53" t="s">
        <v>2076</v>
      </c>
    </row>
    <row r="3352" spans="1:7">
      <c r="A3352" s="50" t="s">
        <v>3261</v>
      </c>
      <c r="B3352" s="50" t="s">
        <v>124</v>
      </c>
      <c r="C3352" s="50" t="s">
        <v>2075</v>
      </c>
      <c r="D3352" s="51">
        <v>4509</v>
      </c>
      <c r="E3352" s="51">
        <v>73097</v>
      </c>
      <c r="F3352" s="52">
        <v>5886.8</v>
      </c>
      <c r="G3352" s="53" t="s">
        <v>2076</v>
      </c>
    </row>
    <row r="3353" spans="1:7">
      <c r="A3353" s="50" t="s">
        <v>3261</v>
      </c>
      <c r="B3353" s="50" t="s">
        <v>129</v>
      </c>
      <c r="C3353" s="50" t="s">
        <v>2075</v>
      </c>
      <c r="D3353" s="51">
        <v>-4</v>
      </c>
      <c r="E3353" s="51">
        <v>0</v>
      </c>
      <c r="F3353" s="52">
        <v>0</v>
      </c>
      <c r="G3353" s="53" t="s">
        <v>2076</v>
      </c>
    </row>
    <row r="3354" spans="1:7"/>
    <row r="3355" spans="1:7"/>
    <row r="3356" spans="1:7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32" workbookViewId="0">
      <selection activeCell="C44" sqref="C44"/>
    </sheetView>
  </sheetViews>
  <sheetFormatPr baseColWidth="10" defaultColWidth="8.83203125" defaultRowHeight="15"/>
  <cols>
    <col min="1" max="1" width="32.5" style="15" bestFit="1" customWidth="1"/>
    <col min="2" max="2" width="14.5" style="15" bestFit="1" customWidth="1"/>
    <col min="3" max="3" width="10.5" style="15" bestFit="1" customWidth="1"/>
    <col min="4" max="4" width="23" style="15" bestFit="1" customWidth="1"/>
    <col min="5" max="6" width="10.5" style="15" bestFit="1" customWidth="1"/>
    <col min="7" max="7" width="8.5" style="15" bestFit="1" customWidth="1"/>
    <col min="8" max="8" width="12.5" style="15" bestFit="1" customWidth="1"/>
    <col min="9" max="9" width="10.5" style="15" bestFit="1" customWidth="1"/>
    <col min="10" max="10" width="9.5" style="15" bestFit="1" customWidth="1"/>
    <col min="11" max="11" width="14.5" style="15" bestFit="1" customWidth="1"/>
    <col min="12" max="12" width="26.5" style="15" bestFit="1" customWidth="1"/>
    <col min="13" max="13" width="11.5" style="15" bestFit="1" customWidth="1"/>
    <col min="14" max="14" width="10.5" style="15" bestFit="1" customWidth="1"/>
    <col min="15" max="15" width="26.5" style="15" bestFit="1" customWidth="1"/>
    <col min="16" max="16" width="11.5" style="15" bestFit="1" customWidth="1"/>
    <col min="17" max="16384" width="8.83203125" style="15"/>
  </cols>
  <sheetData>
    <row r="1" spans="1:16">
      <c r="A1" s="15" t="s">
        <v>2077</v>
      </c>
      <c r="B1" s="13">
        <v>2018</v>
      </c>
    </row>
    <row r="3" spans="1:16">
      <c r="A3" s="15" t="s">
        <v>3266</v>
      </c>
      <c r="B3" s="15" t="s">
        <v>3267</v>
      </c>
    </row>
    <row r="4" spans="1:16">
      <c r="A4" s="15" t="s">
        <v>3268</v>
      </c>
      <c r="B4" s="15" t="s">
        <v>2079</v>
      </c>
      <c r="C4" s="15" t="s">
        <v>2089</v>
      </c>
      <c r="D4" s="15" t="s">
        <v>2080</v>
      </c>
      <c r="E4" s="15" t="s">
        <v>2081</v>
      </c>
      <c r="F4" s="15" t="s">
        <v>2085</v>
      </c>
      <c r="G4" s="15" t="s">
        <v>2075</v>
      </c>
      <c r="H4" s="15" t="s">
        <v>2086</v>
      </c>
      <c r="I4" s="15" t="s">
        <v>2087</v>
      </c>
      <c r="J4" s="15" t="s">
        <v>2082</v>
      </c>
      <c r="K4" s="15" t="s">
        <v>2088</v>
      </c>
      <c r="L4" s="15" t="s">
        <v>2090</v>
      </c>
      <c r="M4" s="15" t="s">
        <v>2078</v>
      </c>
      <c r="N4" s="15" t="s">
        <v>2083</v>
      </c>
      <c r="O4" s="15" t="s">
        <v>2084</v>
      </c>
      <c r="P4" s="15" t="s">
        <v>3269</v>
      </c>
    </row>
    <row r="5" spans="1:16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>
      <c r="A12" s="13" t="s">
        <v>226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>
      <c r="A49" s="13" t="s">
        <v>2091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>
      <c r="A57" s="13" t="s">
        <v>3269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topLeftCell="A18" workbookViewId="0">
      <selection activeCell="B29" sqref="B29"/>
    </sheetView>
  </sheetViews>
  <sheetFormatPr baseColWidth="10" defaultColWidth="0" defaultRowHeight="15"/>
  <cols>
    <col min="1" max="1" width="50.1640625" style="15" customWidth="1"/>
    <col min="2" max="2" width="11.5" style="15" bestFit="1" customWidth="1"/>
    <col min="3" max="8" width="8.83203125" customWidth="1"/>
    <col min="9" max="9" width="9.5" style="15" customWidth="1"/>
    <col min="10" max="10" width="11.1640625" style="15" bestFit="1" customWidth="1"/>
    <col min="11" max="35" width="8.83203125" customWidth="1"/>
    <col min="36" max="16384" width="8.83203125" hidden="1"/>
  </cols>
  <sheetData>
    <row r="1" spans="1:34" s="3" customFormat="1">
      <c r="A1" s="3" t="s">
        <v>2092</v>
      </c>
    </row>
    <row r="2" spans="1:34">
      <c r="A2" s="1" t="s">
        <v>2093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>
      <c r="A3" t="s">
        <v>2094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>
      <c r="A4" t="s">
        <v>2095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>
      <c r="A5" t="s">
        <v>2096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>
      <c r="A6" t="s">
        <v>2097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>
      <c r="A7" t="s">
        <v>2098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>
      <c r="A8" t="s">
        <v>2099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>
      <c r="A9" t="s">
        <v>2100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>
      <c r="A10" t="s">
        <v>2101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>
      <c r="A11" t="s">
        <v>2102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>
      <c r="A12" t="s">
        <v>2103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>
      <c r="A13" t="s">
        <v>2104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>
      <c r="A14" t="s">
        <v>2105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>
      <c r="A15" t="s">
        <v>2106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>
      <c r="A16" t="s">
        <v>2107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2108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2109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>
      <c r="A20" s="3" t="s">
        <v>2110</v>
      </c>
      <c r="B20" s="8"/>
    </row>
    <row r="21" spans="1:34">
      <c r="A21" t="s">
        <v>2085</v>
      </c>
      <c r="B21">
        <f>B5/SUM(B3:B18)</f>
        <v>0.20302134502875849</v>
      </c>
    </row>
    <row r="22" spans="1:34">
      <c r="A22" t="s">
        <v>2111</v>
      </c>
      <c r="B22">
        <f>B6/SUM(B3:B18)</f>
        <v>9.7695614331731975E-2</v>
      </c>
    </row>
    <row r="24" spans="1:34" ht="16" customHeight="1">
      <c r="A24" s="16" t="s">
        <v>2112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>
      <c r="A25" s="12" t="s">
        <v>2113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>
      <c r="A26" s="12" t="s">
        <v>2114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/>
    <row r="28" spans="1:34" s="12" customFormat="1" ht="16" customHeight="1">
      <c r="A28" s="16" t="s">
        <v>2115</v>
      </c>
      <c r="B28" s="16"/>
    </row>
    <row r="29" spans="1:34" s="12" customFormat="1" ht="16" customHeight="1">
      <c r="A29" s="12" t="s">
        <v>2085</v>
      </c>
      <c r="B29" s="12">
        <f>B21*(1-B25)</f>
        <v>0.19272303701646654</v>
      </c>
    </row>
    <row r="30" spans="1:34" s="12" customFormat="1" ht="16" customHeight="1">
      <c r="A30" s="12" t="s">
        <v>2111</v>
      </c>
      <c r="B30" s="12">
        <f>B22*(1-B26)</f>
        <v>7.7651799637079896E-2</v>
      </c>
    </row>
    <row r="31" spans="1:34" s="12" customFormat="1" ht="16" customHeight="1">
      <c r="A31" s="12" t="s">
        <v>2078</v>
      </c>
      <c r="B31" s="12">
        <f>SUM(B29:B30)</f>
        <v>0.27037483665354645</v>
      </c>
    </row>
    <row r="32" spans="1:3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8"/>
  <sheetViews>
    <sheetView workbookViewId="0">
      <selection activeCell="B29" sqref="B29"/>
    </sheetView>
  </sheetViews>
  <sheetFormatPr baseColWidth="10" defaultColWidth="8.83203125" defaultRowHeight="15"/>
  <cols>
    <col min="1" max="1" width="42.5" style="15" customWidth="1"/>
    <col min="2" max="2" width="14.5" style="15" bestFit="1" customWidth="1"/>
  </cols>
  <sheetData>
    <row r="1" spans="1:4">
      <c r="A1" s="3" t="s">
        <v>1</v>
      </c>
      <c r="B1" s="8"/>
      <c r="C1" s="8"/>
    </row>
    <row r="2" spans="1:4">
      <c r="A2" t="s">
        <v>2116</v>
      </c>
      <c r="B2" s="10">
        <v>14104547</v>
      </c>
      <c r="C2" t="s">
        <v>2117</v>
      </c>
      <c r="D2" s="55" t="s">
        <v>3263</v>
      </c>
    </row>
    <row r="3" spans="1:4">
      <c r="A3" t="s">
        <v>3262</v>
      </c>
      <c r="B3" s="10">
        <f>SUMIFS('EIA 2019 ESRAP Table 10'!E:E,'EIA 2019 ESRAP Table 10'!B:B,"MN",'EIA 2019 ESRAP Table 10'!C:C,"Investor Owned")-B2</f>
        <v>26737366</v>
      </c>
      <c r="C3" t="s">
        <v>2117</v>
      </c>
    </row>
    <row r="4" spans="1:4">
      <c r="A4" t="s">
        <v>2119</v>
      </c>
      <c r="B4" s="10">
        <f>SUMIFS('EIA 2019 ESRAP Table 10'!E:E,'EIA 2019 ESRAP Table 10'!B:B,"MN")</f>
        <v>66162260</v>
      </c>
      <c r="C4" t="s">
        <v>2117</v>
      </c>
    </row>
    <row r="5" spans="1:4">
      <c r="A5" t="s">
        <v>2120</v>
      </c>
      <c r="B5" s="10">
        <f>B4-SUM(B2:B3)</f>
        <v>25320347</v>
      </c>
      <c r="C5" t="s">
        <v>2117</v>
      </c>
    </row>
    <row r="7" spans="1:4">
      <c r="A7" s="3" t="s">
        <v>79</v>
      </c>
      <c r="B7" s="8"/>
      <c r="C7" s="8"/>
    </row>
    <row r="8" spans="1:4">
      <c r="A8" t="s">
        <v>2118</v>
      </c>
      <c r="B8" s="10">
        <f>SUMIFS('EIA 2019 ESRAP Table 10'!E:E,'EIA 2019 ESRAP Table 10'!B:B,"NM",'EIA 2019 ESRAP Table 10'!C:C,"Investor Owned")</f>
        <v>17688444</v>
      </c>
      <c r="C8" t="s">
        <v>2117</v>
      </c>
    </row>
    <row r="9" spans="1:4">
      <c r="A9" t="s">
        <v>2121</v>
      </c>
      <c r="B9" s="10">
        <f>SUMIFS('EIA 2019 ESRAP Table 10'!E:E,'EIA 2019 ESRAP Table 10'!B:B,"NM",'EIA 2019 ESRAP Table 10'!C:C,"Cooperative")</f>
        <v>4935849</v>
      </c>
      <c r="C9" t="s">
        <v>2117</v>
      </c>
    </row>
    <row r="10" spans="1:4">
      <c r="A10" t="s">
        <v>2119</v>
      </c>
      <c r="B10" s="10">
        <f>SUMIFS('EIA 2019 ESRAP Table 10'!E:E,'EIA 2019 ESRAP Table 10'!B:B,"NM")</f>
        <v>24856955</v>
      </c>
      <c r="C10" t="s">
        <v>2117</v>
      </c>
    </row>
    <row r="12" spans="1:4">
      <c r="A12" s="3" t="s">
        <v>84</v>
      </c>
      <c r="B12" s="8"/>
      <c r="C12" s="8"/>
    </row>
    <row r="13" spans="1:4">
      <c r="A13" t="s">
        <v>2118</v>
      </c>
      <c r="B13" s="54">
        <f>SUMIFS('EIA 2019 ESRAP Table 10'!E:E,'EIA 2019 ESRAP Table 10'!B:B,"NC",'EIA 2019 ESRAP Table 10'!C:C,"Investor Owned")</f>
        <v>100680265</v>
      </c>
      <c r="C13" t="s">
        <v>2117</v>
      </c>
    </row>
    <row r="14" spans="1:4">
      <c r="A14" t="s">
        <v>2121</v>
      </c>
      <c r="B14" s="54">
        <f>SUMIFS('EIA 2019 ESRAP Table 10'!E:E,'EIA 2019 ESRAP Table 10'!B:B,"NC",'EIA 2019 ESRAP Table 10'!C:C,"Cooperative")</f>
        <v>19174932</v>
      </c>
      <c r="C14" t="s">
        <v>2117</v>
      </c>
    </row>
    <row r="15" spans="1:4">
      <c r="A15" t="s">
        <v>2122</v>
      </c>
      <c r="B15" s="54">
        <f>SUMIFS('EIA 2019 ESRAP Table 10'!E:E,'EIA 2019 ESRAP Table 10'!B:B,"NM",'EIA 2019 ESRAP Table 10'!C:C,"Municipal")</f>
        <v>1870941</v>
      </c>
      <c r="C15" t="s">
        <v>2117</v>
      </c>
    </row>
    <row r="17" spans="1:3">
      <c r="A17" s="3" t="s">
        <v>18</v>
      </c>
      <c r="B17" s="8"/>
      <c r="C17" s="8"/>
    </row>
    <row r="18" spans="1:3">
      <c r="A18" t="s">
        <v>2118</v>
      </c>
      <c r="B18" s="54">
        <f>SUMIFS('EIA 2019 ESRAP Table 10'!E:E,'EIA 2019 ESRAP Table 10'!B:B,"CO",'EIA 2019 ESRAP Table 10'!C:C,"Investor Owned")</f>
        <v>31111206</v>
      </c>
      <c r="C18" t="s">
        <v>2117</v>
      </c>
    </row>
    <row r="19" spans="1:3">
      <c r="A19" t="s">
        <v>2121</v>
      </c>
      <c r="B19" s="54">
        <f>SUMIFS('EIA 2019 ESRAP Table 10'!E:E,'EIA 2019 ESRAP Table 10'!B:B,"CO",'EIA 2019 ESRAP Table 10'!C:C,"Cooperative")</f>
        <v>16059210</v>
      </c>
      <c r="C19" t="s">
        <v>2117</v>
      </c>
    </row>
    <row r="20" spans="1:3">
      <c r="A20" t="s">
        <v>2122</v>
      </c>
      <c r="B20" s="54">
        <f>SUMIFS('EIA 2019 ESRAP Table 10'!E:E,'EIA 2019 ESRAP Table 10'!B:B,"CO",'EIA 2019 ESRAP Table 10'!C:C,"Municipal")</f>
        <v>9036274</v>
      </c>
      <c r="C20" t="s">
        <v>2117</v>
      </c>
    </row>
    <row r="21" spans="1:3">
      <c r="A21" t="s">
        <v>2123</v>
      </c>
      <c r="B21" s="54">
        <f>SUMIFS('EIA 2019 ESRAP Table 10'!E:E,'EIA 2019 ESRAP Table 10'!B:B,"CO",'EIA 2019 ESRAP Table 10'!D:D,"&gt;500000")</f>
        <v>29156848</v>
      </c>
      <c r="C21" t="s">
        <v>2117</v>
      </c>
    </row>
    <row r="22" spans="1:3">
      <c r="A22" t="s">
        <v>2078</v>
      </c>
      <c r="B22" s="54">
        <f>SUMIFS('EIA 2019 ESRAP Table 10'!E:E,'EIA 2019 ESRAP Table 10'!B:B,"CO")</f>
        <v>56450435</v>
      </c>
      <c r="C22" t="s">
        <v>2117</v>
      </c>
    </row>
    <row r="24" spans="1:3">
      <c r="A24" s="3" t="s">
        <v>95</v>
      </c>
      <c r="B24" s="8"/>
      <c r="C24" s="8"/>
    </row>
    <row r="25" spans="1:3">
      <c r="A25" t="s">
        <v>2119</v>
      </c>
      <c r="B25" s="54">
        <f>SUMIFS('EIA 2019 ESRAP Table 10'!E:E,'EIA 2019 ESRAP Table 10'!B:B,"OR")</f>
        <v>47728372</v>
      </c>
      <c r="C25" t="s">
        <v>2117</v>
      </c>
    </row>
    <row r="26" spans="1:3">
      <c r="A26" t="s">
        <v>2124</v>
      </c>
      <c r="B26" s="54">
        <f>0.03*B25</f>
        <v>1431851.16</v>
      </c>
      <c r="C26" t="s">
        <v>2117</v>
      </c>
    </row>
    <row r="27" spans="1:3">
      <c r="A27" t="s">
        <v>2125</v>
      </c>
      <c r="B27" s="54">
        <f>0.015*B25</f>
        <v>715925.58</v>
      </c>
      <c r="C27" t="s">
        <v>2117</v>
      </c>
    </row>
    <row r="28" spans="1:3">
      <c r="A28" t="s">
        <v>2126</v>
      </c>
      <c r="B28" s="54">
        <f>SUMIFS('EIA 2019 ESRAP Table 10'!E:E,'EIA 2019 ESRAP Table 10'!B:B,"OR",'EIA 2019 ESRAP Table 10'!E:E,"&gt;"&amp;B26,'EIA 2019 ESRAP Table 10'!C:C,"Investor Owned")</f>
        <v>30393355</v>
      </c>
      <c r="C28" t="s">
        <v>2117</v>
      </c>
    </row>
    <row r="29" spans="1:3">
      <c r="A29" t="s">
        <v>2127</v>
      </c>
      <c r="B29" s="54">
        <f>SUMIFS('EIA 2019 ESRAP Table 10'!E:E,'EIA 2019 ESRAP Table 10'!B:B,"OR",'EIA 2019 ESRAP Table 10'!E:E,"&gt;"&amp;B26)-B28</f>
        <v>5402398</v>
      </c>
      <c r="C29" t="s">
        <v>2117</v>
      </c>
    </row>
    <row r="30" spans="1:3">
      <c r="A30" t="s">
        <v>2128</v>
      </c>
      <c r="B30" s="54">
        <f>SUMIFS('EIA 2019 ESRAP Table 10'!E:E,'EIA 2019 ESRAP Table 10'!B:B,"OR",'EIA 2019 ESRAP Table 10'!E:E,"&lt;"&amp;B26,'EIA 2019 ESRAP Table 10'!E:E,"&gt;"&amp;B27)</f>
        <v>4684206</v>
      </c>
      <c r="C30" t="s">
        <v>2117</v>
      </c>
    </row>
    <row r="31" spans="1:3">
      <c r="A31" t="s">
        <v>2129</v>
      </c>
      <c r="B31" s="54">
        <f>SUMIFS('EIA 2019 ESRAP Table 10'!E:E,'EIA 2019 ESRAP Table 10'!B:B,"OR",'EIA 2019 ESRAP Table 10'!E:E,"&lt;"&amp;B27)</f>
        <v>7248413</v>
      </c>
      <c r="C31" t="s">
        <v>2117</v>
      </c>
    </row>
    <row r="33" spans="1:4">
      <c r="A33" s="3" t="s">
        <v>112</v>
      </c>
      <c r="B33" s="8"/>
      <c r="C33" s="8"/>
    </row>
    <row r="34" spans="1:4">
      <c r="A34" t="s">
        <v>3273</v>
      </c>
      <c r="B34" s="56">
        <v>125117</v>
      </c>
      <c r="C34" t="s">
        <v>2130</v>
      </c>
      <c r="D34" s="55" t="s">
        <v>3274</v>
      </c>
    </row>
    <row r="36" spans="1:4">
      <c r="A36" s="3" t="s">
        <v>63</v>
      </c>
      <c r="B36" s="3"/>
      <c r="C36" s="3"/>
    </row>
    <row r="37" spans="1:4">
      <c r="A37" t="s">
        <v>2118</v>
      </c>
      <c r="B37" s="54">
        <f>SUMIFS('EIA 2019 ESRAP Table 10'!E:E,'EIA 2019 ESRAP Table 10'!B:B,"MO",'EIA 2019 ESRAP Table 10'!C:$C,"Investor Owned")</f>
        <v>52868088</v>
      </c>
      <c r="C37" t="s">
        <v>2117</v>
      </c>
    </row>
    <row r="38" spans="1:4">
      <c r="A38" t="s">
        <v>2119</v>
      </c>
      <c r="B38" s="54">
        <f>SUMIF('EIA 2019 ESRAP Table 10'!B:B,"MO",'EIA 2019 ESRAP Table 10'!E:E)</f>
        <v>78857775</v>
      </c>
      <c r="C38" t="s">
        <v>2117</v>
      </c>
    </row>
    <row r="39" spans="1:4">
      <c r="A39" t="s">
        <v>2120</v>
      </c>
      <c r="B39" s="54">
        <f>B38-B37</f>
        <v>25989687</v>
      </c>
      <c r="C39" t="s">
        <v>2117</v>
      </c>
    </row>
    <row r="41" spans="1:4">
      <c r="A41" s="3" t="s">
        <v>70</v>
      </c>
      <c r="B41" s="3"/>
      <c r="C41" s="3"/>
    </row>
    <row r="42" spans="1:4">
      <c r="A42" t="s">
        <v>2118</v>
      </c>
      <c r="B42" s="54">
        <f>SUMIFS('EIA 2019 ESRAP Table 10'!E:E,'EIA 2019 ESRAP Table 10'!B:B,"NV",'EIA 2019 ESRAP Table 10'!C:C,"Investor Owned")</f>
        <v>28700861</v>
      </c>
      <c r="C42" t="s">
        <v>2117</v>
      </c>
    </row>
    <row r="43" spans="1:4">
      <c r="A43" t="s">
        <v>2119</v>
      </c>
      <c r="B43" s="54">
        <f>SUMIF('EIA 2019 ESRAP Table 10'!B:B,"NV",'EIA 2019 ESRAP Table 10'!E:E)</f>
        <v>32328433</v>
      </c>
      <c r="C43" t="s">
        <v>2117</v>
      </c>
    </row>
    <row r="44" spans="1:4">
      <c r="A44" t="s">
        <v>2120</v>
      </c>
      <c r="B44" s="54">
        <f>B43-B42</f>
        <v>3627572</v>
      </c>
      <c r="C44" t="s">
        <v>2117</v>
      </c>
    </row>
    <row r="46" spans="1:4">
      <c r="A46" s="3" t="s">
        <v>73</v>
      </c>
      <c r="B46" s="3"/>
      <c r="C46" s="3"/>
    </row>
    <row r="47" spans="1:4">
      <c r="A47" t="s">
        <v>2131</v>
      </c>
      <c r="B47" s="54">
        <f>SUMIFS('EIA 2019 ESRAP Table 10'!E:E,'EIA 2019 ESRAP Table 10'!B:B,"NH",'EIA 2019 ESRAP Table 10'!C:C,"Investor Owned")</f>
        <v>4438174</v>
      </c>
      <c r="C47" t="s">
        <v>2117</v>
      </c>
    </row>
    <row r="48" spans="1:4">
      <c r="A48" t="s">
        <v>2132</v>
      </c>
      <c r="B48" s="54">
        <f>SUMIFS('EIA 2019 ESRAP Table 10'!E:E,'EIA 2019 ESRAP Table 10'!B:B,"NH",'EIA 2019 ESRAP Table 10'!C:C,"Cooperative")</f>
        <v>645500</v>
      </c>
      <c r="C48" t="s">
        <v>2117</v>
      </c>
    </row>
    <row r="49" spans="1:3">
      <c r="A49" t="s">
        <v>2119</v>
      </c>
      <c r="B49" s="54">
        <f>SUMIF('EIA 2019 ESRAP Table 10'!B:B,"NH",'EIA 2019 ESRAP Table 10'!E:E)</f>
        <v>5281168</v>
      </c>
      <c r="C49" t="s">
        <v>2117</v>
      </c>
    </row>
    <row r="51" spans="1:3">
      <c r="A51" s="3" t="s">
        <v>90</v>
      </c>
      <c r="B51" s="3"/>
      <c r="C51" s="3"/>
    </row>
    <row r="52" spans="1:3">
      <c r="A52" t="s">
        <v>2118</v>
      </c>
      <c r="B52" s="54">
        <f>SUMIFS('EIA 2019 ESRAP Table 10'!E:E,'EIA 2019 ESRAP Table 10'!B:B,"OH",'EIA 2019 ESRAP Table 10'!C:C,"Investor Owned")</f>
        <v>26765283</v>
      </c>
      <c r="C52" t="s">
        <v>2117</v>
      </c>
    </row>
    <row r="53" spans="1:3">
      <c r="A53" t="s">
        <v>2119</v>
      </c>
      <c r="B53" s="54">
        <f>SUMIF('EIA 2019 ESRAP Table 10'!B:B,"OH",'EIA 2019 ESRAP Table 10'!E:E)</f>
        <v>45384477</v>
      </c>
      <c r="C53" t="s">
        <v>2117</v>
      </c>
    </row>
    <row r="54" spans="1:3">
      <c r="A54" t="s">
        <v>2120</v>
      </c>
      <c r="B54" s="54">
        <f>B53-B52</f>
        <v>18619194</v>
      </c>
      <c r="C54" t="s">
        <v>2117</v>
      </c>
    </row>
    <row r="56" spans="1:3">
      <c r="A56" s="3" t="s">
        <v>123</v>
      </c>
      <c r="B56" s="3"/>
      <c r="C56" s="3"/>
    </row>
    <row r="57" spans="1:3">
      <c r="A57" t="s">
        <v>2133</v>
      </c>
      <c r="B57" s="54">
        <f>SUMIFS('EIA 2019 ESRAP Table 10'!E:E,'EIA 2019 ESRAP Table 10'!B:B,"WA",'EIA 2019 ESRAP Table 10'!D:D,"&gt;25000")</f>
        <v>74335883</v>
      </c>
      <c r="C57" t="s">
        <v>2117</v>
      </c>
    </row>
    <row r="58" spans="1:3">
      <c r="A58" t="s">
        <v>2119</v>
      </c>
      <c r="B58" s="54">
        <f>SUMIF('EIA 2019 ESRAP Table 10'!B:B,"WA",'EIA 2019 ESRAP Table 10'!E:E)</f>
        <v>88730775</v>
      </c>
      <c r="C58" t="s">
        <v>2117</v>
      </c>
    </row>
    <row r="60" spans="1:3">
      <c r="A60" s="3" t="s">
        <v>120</v>
      </c>
      <c r="B60" s="3"/>
      <c r="C60" s="3"/>
    </row>
    <row r="61" spans="1:3">
      <c r="A61" t="s">
        <v>2118</v>
      </c>
      <c r="B61" s="54">
        <f>SUMIFS('EIA 2019 ESRAP Table 10'!E:E,'EIA 2019 ESRAP Table 10'!B:B,"VA",'EIA 2019 ESRAP Table 10'!C:C,"Investor Owned")</f>
        <v>96160437</v>
      </c>
      <c r="C61" t="s">
        <v>2117</v>
      </c>
    </row>
    <row r="62" spans="1:3">
      <c r="A62" t="s">
        <v>2119</v>
      </c>
      <c r="B62" s="54">
        <f>SUMIF('EIA 2019 ESRAP Table 10'!B:B,"VA",'EIA 2019 ESRAP Table 10'!E:E)</f>
        <v>116816747</v>
      </c>
      <c r="C62" t="s">
        <v>2117</v>
      </c>
    </row>
    <row r="63" spans="1:3">
      <c r="A63" t="s">
        <v>2120</v>
      </c>
      <c r="B63" s="54">
        <f>B62-B61</f>
        <v>20656310</v>
      </c>
      <c r="C63" t="s">
        <v>2117</v>
      </c>
    </row>
    <row r="65" spans="1:3">
      <c r="A65" s="3" t="s">
        <v>15</v>
      </c>
      <c r="B65" s="3"/>
      <c r="C65" s="3"/>
    </row>
    <row r="66" spans="1:3">
      <c r="A66" t="s">
        <v>2118</v>
      </c>
      <c r="B66" s="54">
        <f>SUMIFS('EIA 2019 ESRAP Table 10'!E:E,'EIA 2019 ESRAP Table 10'!B:B,"CA",'EIA 2019 ESRAP Table 10'!C:C,"Investor Owned")</f>
        <v>114564141</v>
      </c>
      <c r="C66" t="s">
        <v>2117</v>
      </c>
    </row>
    <row r="67" spans="1:3">
      <c r="A67" t="s">
        <v>2134</v>
      </c>
      <c r="B67" s="54">
        <f>SUMIFS('EIA 2019 ESRAP Table 10'!E:E,'EIA 2019 ESRAP Table 10'!B:B,"CA",'EIA 2019 ESRAP Table 10'!C:C,"Municipal")</f>
        <v>40128512</v>
      </c>
      <c r="C67" t="s">
        <v>2117</v>
      </c>
    </row>
    <row r="68" spans="1:3">
      <c r="A68" t="s">
        <v>2119</v>
      </c>
      <c r="B68" s="54">
        <f>SUMIF('EIA 2019 ESRAP Table 10'!B:B,"CA",'EIA 2019 ESRAP Table 10'!E:E)</f>
        <v>181470082</v>
      </c>
      <c r="C68" t="s">
        <v>2117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CD2"/>
  <sheetViews>
    <sheetView tabSelected="1" workbookViewId="0">
      <selection activeCell="A2" sqref="A2"/>
    </sheetView>
  </sheetViews>
  <sheetFormatPr baseColWidth="10" defaultColWidth="8.83203125" defaultRowHeight="15"/>
  <cols>
    <col min="1" max="1" width="14" style="15" customWidth="1"/>
  </cols>
  <sheetData>
    <row r="1" spans="1:82">
      <c r="A1" s="70" t="s">
        <v>3282</v>
      </c>
      <c r="B1" s="71" t="s">
        <v>3283</v>
      </c>
      <c r="C1" s="71" t="s">
        <v>3284</v>
      </c>
      <c r="D1" s="71" t="s">
        <v>3285</v>
      </c>
      <c r="E1" s="71" t="s">
        <v>3286</v>
      </c>
      <c r="F1" s="71" t="s">
        <v>3287</v>
      </c>
      <c r="G1" s="71" t="s">
        <v>3288</v>
      </c>
      <c r="H1" s="71" t="s">
        <v>3289</v>
      </c>
      <c r="I1" s="71" t="s">
        <v>3290</v>
      </c>
      <c r="J1" s="71" t="s">
        <v>3291</v>
      </c>
      <c r="K1" s="71" t="s">
        <v>3292</v>
      </c>
      <c r="L1" s="71" t="s">
        <v>3293</v>
      </c>
      <c r="M1" s="71" t="s">
        <v>3294</v>
      </c>
      <c r="N1" s="71" t="s">
        <v>3295</v>
      </c>
      <c r="O1" s="71" t="s">
        <v>3296</v>
      </c>
      <c r="P1" s="71" t="s">
        <v>3297</v>
      </c>
      <c r="Q1" s="71" t="s">
        <v>3298</v>
      </c>
      <c r="R1" s="71" t="s">
        <v>3299</v>
      </c>
      <c r="S1" s="71" t="s">
        <v>3300</v>
      </c>
      <c r="T1" s="71" t="s">
        <v>3301</v>
      </c>
      <c r="U1" s="71" t="s">
        <v>3302</v>
      </c>
      <c r="V1" s="71" t="s">
        <v>3303</v>
      </c>
      <c r="W1" s="71" t="s">
        <v>3304</v>
      </c>
      <c r="X1" s="71" t="s">
        <v>3305</v>
      </c>
      <c r="Y1" s="71" t="s">
        <v>3306</v>
      </c>
      <c r="Z1" s="71" t="s">
        <v>3307</v>
      </c>
      <c r="AA1" s="71" t="s">
        <v>3308</v>
      </c>
      <c r="AB1" s="71" t="s">
        <v>3309</v>
      </c>
      <c r="AC1" s="71" t="s">
        <v>3310</v>
      </c>
      <c r="AD1" s="71" t="s">
        <v>3311</v>
      </c>
      <c r="AE1" s="71" t="s">
        <v>3312</v>
      </c>
      <c r="AF1" s="71" t="s">
        <v>3313</v>
      </c>
      <c r="AG1" s="71" t="s">
        <v>3314</v>
      </c>
      <c r="AH1" s="71" t="s">
        <v>3315</v>
      </c>
      <c r="AI1" s="71" t="s">
        <v>3316</v>
      </c>
      <c r="AJ1" s="71" t="s">
        <v>3317</v>
      </c>
      <c r="AK1" s="71" t="s">
        <v>3318</v>
      </c>
      <c r="AL1" s="71" t="s">
        <v>3319</v>
      </c>
      <c r="AM1" s="71" t="s">
        <v>3320</v>
      </c>
      <c r="AN1" s="71" t="s">
        <v>3321</v>
      </c>
      <c r="AO1" s="71" t="s">
        <v>3322</v>
      </c>
      <c r="AP1" s="71" t="s">
        <v>3323</v>
      </c>
      <c r="AQ1" s="71" t="s">
        <v>3324</v>
      </c>
      <c r="AR1" s="71" t="s">
        <v>3325</v>
      </c>
      <c r="AS1" s="71" t="s">
        <v>3326</v>
      </c>
      <c r="AT1" s="71" t="s">
        <v>3327</v>
      </c>
      <c r="AU1" s="71" t="s">
        <v>3328</v>
      </c>
      <c r="AV1" s="71" t="s">
        <v>3329</v>
      </c>
      <c r="AW1" s="71" t="s">
        <v>3330</v>
      </c>
      <c r="AX1" s="71" t="s">
        <v>3331</v>
      </c>
      <c r="AY1" s="71" t="s">
        <v>3332</v>
      </c>
      <c r="AZ1" s="71" t="s">
        <v>3333</v>
      </c>
      <c r="BA1" s="71" t="s">
        <v>3334</v>
      </c>
      <c r="BB1" s="71" t="s">
        <v>3335</v>
      </c>
      <c r="BC1" s="71" t="s">
        <v>3336</v>
      </c>
      <c r="BD1" s="71" t="s">
        <v>3337</v>
      </c>
      <c r="BE1" s="71" t="s">
        <v>3338</v>
      </c>
      <c r="BF1" s="71" t="s">
        <v>3339</v>
      </c>
      <c r="BG1" s="71" t="s">
        <v>3340</v>
      </c>
      <c r="BH1" s="71" t="s">
        <v>3341</v>
      </c>
      <c r="BI1" s="71" t="s">
        <v>3342</v>
      </c>
      <c r="BJ1" s="71" t="s">
        <v>3343</v>
      </c>
      <c r="BK1" s="71" t="s">
        <v>3344</v>
      </c>
      <c r="BL1" s="71" t="s">
        <v>3345</v>
      </c>
      <c r="BM1" s="71" t="s">
        <v>3346</v>
      </c>
      <c r="BN1" s="71" t="s">
        <v>3347</v>
      </c>
      <c r="BO1" s="71" t="s">
        <v>3348</v>
      </c>
      <c r="BP1" s="71" t="s">
        <v>3349</v>
      </c>
      <c r="BQ1" s="71" t="s">
        <v>3350</v>
      </c>
      <c r="BR1" s="71" t="s">
        <v>3351</v>
      </c>
      <c r="BS1" s="71" t="s">
        <v>3352</v>
      </c>
      <c r="BT1" s="71" t="s">
        <v>3353</v>
      </c>
      <c r="BU1" s="71" t="s">
        <v>3354</v>
      </c>
      <c r="BV1" s="71" t="s">
        <v>3355</v>
      </c>
      <c r="BW1" s="71" t="s">
        <v>3356</v>
      </c>
      <c r="BX1" s="71" t="s">
        <v>3357</v>
      </c>
      <c r="BY1" s="71" t="s">
        <v>3358</v>
      </c>
      <c r="BZ1" s="71" t="s">
        <v>3359</v>
      </c>
      <c r="CA1" s="71" t="s">
        <v>3360</v>
      </c>
      <c r="CB1" s="71" t="s">
        <v>3361</v>
      </c>
      <c r="CC1" s="71" t="s">
        <v>3362</v>
      </c>
      <c r="CD1" s="71" t="s">
        <v>3363</v>
      </c>
    </row>
    <row r="2" spans="1:82" ht="32" customHeight="1">
      <c r="A2" s="12" t="s">
        <v>2135</v>
      </c>
      <c r="B2" s="21">
        <f>'RPS by State'!J60</f>
        <v>7.5372824201104189E-3</v>
      </c>
      <c r="C2" s="21">
        <f>'RPS by State'!K60</f>
        <v>7.5372824201104189E-3</v>
      </c>
      <c r="D2" s="21">
        <f>'RPS by State'!L60</f>
        <v>7.5372824201104189E-3</v>
      </c>
      <c r="E2" s="21">
        <f>'RPS by State'!M60</f>
        <v>7.5372824201104189E-3</v>
      </c>
      <c r="F2" s="21">
        <f>'RPS by State'!N60</f>
        <v>7.5372824201104189E-3</v>
      </c>
      <c r="G2" s="21">
        <f>'RPS by State'!O60</f>
        <v>7.5372824201104189E-3</v>
      </c>
      <c r="H2" s="21">
        <f>'RPS by State'!P60</f>
        <v>7.5372824201104189E-3</v>
      </c>
      <c r="I2" s="21">
        <f>'RPS by State'!Q60</f>
        <v>7.5372824201104189E-3</v>
      </c>
      <c r="J2" s="21">
        <f>'RPS by State'!R60</f>
        <v>7.5372824201104189E-3</v>
      </c>
      <c r="K2" s="21">
        <f>'RPS by State'!S60</f>
        <v>7.5372824201104189E-3</v>
      </c>
      <c r="L2" s="21">
        <f>'RPS by State'!T60</f>
        <v>7.5372824201104189E-3</v>
      </c>
      <c r="M2" s="21">
        <f>'RPS by State'!U60</f>
        <v>7.5372824201104189E-3</v>
      </c>
      <c r="N2" s="21">
        <f>'RPS by State'!V60</f>
        <v>7.5372824201104189E-3</v>
      </c>
      <c r="O2" s="21">
        <f>'RPS by State'!W60</f>
        <v>7.5372824201104189E-3</v>
      </c>
      <c r="P2" s="21">
        <f>'RPS by State'!X60</f>
        <v>7.5372824201104189E-3</v>
      </c>
      <c r="Q2" s="21">
        <f>'RPS by State'!Y60</f>
        <v>7.5372824201104189E-3</v>
      </c>
      <c r="R2" s="21">
        <f>'RPS by State'!Z60</f>
        <v>7.5372824201104189E-3</v>
      </c>
      <c r="S2" s="21">
        <f>'RPS by State'!AA60</f>
        <v>7.5372824201104189E-3</v>
      </c>
      <c r="T2" s="21">
        <f>'RPS by State'!AB60</f>
        <v>7.5372824201104189E-3</v>
      </c>
      <c r="U2" s="21">
        <f>'RPS by State'!AC60</f>
        <v>7.5372824201104189E-3</v>
      </c>
      <c r="V2" s="21">
        <f>'RPS by State'!AD60</f>
        <v>7.5372824201104189E-3</v>
      </c>
      <c r="W2" s="21">
        <f>'RPS by State'!AE60</f>
        <v>7.5372824201104189E-3</v>
      </c>
      <c r="X2" s="21">
        <f>'RPS by State'!AF60</f>
        <v>7.5372824201104189E-3</v>
      </c>
      <c r="Y2" s="21">
        <f>'RPS by State'!AG60</f>
        <v>7.5372824201104189E-3</v>
      </c>
      <c r="Z2" s="21">
        <f>'RPS by State'!AH60</f>
        <v>7.5372824201104189E-3</v>
      </c>
      <c r="AA2" s="21">
        <f>'RPS by State'!AI60</f>
        <v>7.5372824201104189E-3</v>
      </c>
      <c r="AB2" s="21">
        <f>'RPS by State'!AJ60</f>
        <v>7.5372824201104189E-3</v>
      </c>
      <c r="AC2" s="21">
        <f>'RPS by State'!AK60</f>
        <v>7.5372824201104189E-3</v>
      </c>
      <c r="AD2" s="21">
        <f>'RPS by State'!AL60</f>
        <v>7.5372824201104189E-3</v>
      </c>
      <c r="AE2" s="21">
        <f>'RPS by State'!AM60</f>
        <v>7.5372824201104189E-3</v>
      </c>
      <c r="AF2" s="21">
        <f>'RPS by State'!AN60</f>
        <v>7.5372824201104189E-3</v>
      </c>
      <c r="AG2" s="21">
        <f>'RPS by State'!AO60</f>
        <v>7.5372824201104189E-3</v>
      </c>
      <c r="AH2" s="21">
        <f>'RPS by State'!AP60</f>
        <v>7.5372824201104189E-3</v>
      </c>
      <c r="AI2" s="21">
        <f>'RPS by State'!AQ60</f>
        <v>7.5372824201104189E-3</v>
      </c>
      <c r="AJ2" s="72">
        <f>AI2</f>
        <v>7.5372824201104189E-3</v>
      </c>
      <c r="AK2" s="72">
        <f t="shared" ref="AK2:CD2" si="0">AJ2</f>
        <v>7.5372824201104189E-3</v>
      </c>
      <c r="AL2" s="72">
        <f t="shared" si="0"/>
        <v>7.5372824201104189E-3</v>
      </c>
      <c r="AM2" s="72">
        <f t="shared" si="0"/>
        <v>7.5372824201104189E-3</v>
      </c>
      <c r="AN2" s="72">
        <f t="shared" si="0"/>
        <v>7.5372824201104189E-3</v>
      </c>
      <c r="AO2" s="72">
        <f t="shared" si="0"/>
        <v>7.5372824201104189E-3</v>
      </c>
      <c r="AP2" s="72">
        <f t="shared" si="0"/>
        <v>7.5372824201104189E-3</v>
      </c>
      <c r="AQ2" s="72">
        <f t="shared" si="0"/>
        <v>7.5372824201104189E-3</v>
      </c>
      <c r="AR2" s="72">
        <f t="shared" si="0"/>
        <v>7.5372824201104189E-3</v>
      </c>
      <c r="AS2" s="72">
        <f t="shared" si="0"/>
        <v>7.5372824201104189E-3</v>
      </c>
      <c r="AT2" s="72">
        <f t="shared" si="0"/>
        <v>7.5372824201104189E-3</v>
      </c>
      <c r="AU2" s="72">
        <f t="shared" si="0"/>
        <v>7.5372824201104189E-3</v>
      </c>
      <c r="AV2" s="72">
        <f t="shared" si="0"/>
        <v>7.5372824201104189E-3</v>
      </c>
      <c r="AW2" s="72">
        <f t="shared" si="0"/>
        <v>7.5372824201104189E-3</v>
      </c>
      <c r="AX2" s="72">
        <f t="shared" si="0"/>
        <v>7.5372824201104189E-3</v>
      </c>
      <c r="AY2" s="72">
        <f t="shared" si="0"/>
        <v>7.5372824201104189E-3</v>
      </c>
      <c r="AZ2" s="72">
        <f t="shared" si="0"/>
        <v>7.5372824201104189E-3</v>
      </c>
      <c r="BA2" s="72">
        <f t="shared" si="0"/>
        <v>7.5372824201104189E-3</v>
      </c>
      <c r="BB2" s="72">
        <f t="shared" si="0"/>
        <v>7.5372824201104189E-3</v>
      </c>
      <c r="BC2" s="72">
        <f t="shared" si="0"/>
        <v>7.5372824201104189E-3</v>
      </c>
      <c r="BD2" s="72">
        <f t="shared" si="0"/>
        <v>7.5372824201104189E-3</v>
      </c>
      <c r="BE2" s="72">
        <f t="shared" si="0"/>
        <v>7.5372824201104189E-3</v>
      </c>
      <c r="BF2" s="72">
        <f t="shared" si="0"/>
        <v>7.5372824201104189E-3</v>
      </c>
      <c r="BG2" s="72">
        <f t="shared" si="0"/>
        <v>7.5372824201104189E-3</v>
      </c>
      <c r="BH2" s="72">
        <f t="shared" si="0"/>
        <v>7.5372824201104189E-3</v>
      </c>
      <c r="BI2" s="72">
        <f t="shared" si="0"/>
        <v>7.5372824201104189E-3</v>
      </c>
      <c r="BJ2" s="72">
        <f t="shared" si="0"/>
        <v>7.5372824201104189E-3</v>
      </c>
      <c r="BK2" s="72">
        <f t="shared" si="0"/>
        <v>7.5372824201104189E-3</v>
      </c>
      <c r="BL2" s="72">
        <f t="shared" si="0"/>
        <v>7.5372824201104189E-3</v>
      </c>
      <c r="BM2" s="72">
        <f t="shared" si="0"/>
        <v>7.5372824201104189E-3</v>
      </c>
      <c r="BN2" s="72">
        <f t="shared" si="0"/>
        <v>7.5372824201104189E-3</v>
      </c>
      <c r="BO2" s="72">
        <f t="shared" si="0"/>
        <v>7.5372824201104189E-3</v>
      </c>
      <c r="BP2" s="72">
        <f t="shared" si="0"/>
        <v>7.5372824201104189E-3</v>
      </c>
      <c r="BQ2" s="72">
        <f t="shared" si="0"/>
        <v>7.5372824201104189E-3</v>
      </c>
      <c r="BR2" s="72">
        <f t="shared" si="0"/>
        <v>7.5372824201104189E-3</v>
      </c>
      <c r="BS2" s="72">
        <f t="shared" si="0"/>
        <v>7.5372824201104189E-3</v>
      </c>
      <c r="BT2" s="72">
        <f t="shared" si="0"/>
        <v>7.5372824201104189E-3</v>
      </c>
      <c r="BU2" s="72">
        <f t="shared" si="0"/>
        <v>7.5372824201104189E-3</v>
      </c>
      <c r="BV2" s="72">
        <f t="shared" si="0"/>
        <v>7.5372824201104189E-3</v>
      </c>
      <c r="BW2" s="72">
        <f t="shared" si="0"/>
        <v>7.5372824201104189E-3</v>
      </c>
      <c r="BX2" s="72">
        <f t="shared" si="0"/>
        <v>7.5372824201104189E-3</v>
      </c>
      <c r="BY2" s="72">
        <f t="shared" si="0"/>
        <v>7.5372824201104189E-3</v>
      </c>
      <c r="BZ2" s="72">
        <f t="shared" si="0"/>
        <v>7.5372824201104189E-3</v>
      </c>
      <c r="CA2" s="72">
        <f t="shared" si="0"/>
        <v>7.5372824201104189E-3</v>
      </c>
      <c r="CB2" s="72">
        <f t="shared" si="0"/>
        <v>7.5372824201104189E-3</v>
      </c>
      <c r="CC2" s="72">
        <f t="shared" si="0"/>
        <v>7.5372824201104189E-3</v>
      </c>
      <c r="CD2" s="72">
        <f t="shared" si="0"/>
        <v>7.5372824201104189E-3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2019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2016-01-06T02:12:13Z</dcterms:created>
  <dcterms:modified xsi:type="dcterms:W3CDTF">2021-12-02T05:36:48Z</dcterms:modified>
</cp:coreProperties>
</file>