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FL\elec\EIaE\"/>
    </mc:Choice>
  </mc:AlternateContent>
  <xr:revisionPtr revIDLastSave="0" documentId="8_{46AAE1DB-EEF5-48C2-AB96-7E4D96BB57CF}" xr6:coauthVersionLast="47" xr6:coauthVersionMax="47" xr10:uidLastSave="{00000000-0000-0000-0000-000000000000}"/>
  <bookViews>
    <workbookView xWindow="4590" yWindow="120" windowWidth="17430" windowHeight="17160" firstSheet="22" activeTab="26"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3" i="34" l="1"/>
  <c r="D3" i="34"/>
  <c r="C4" i="34"/>
  <c r="D4" i="34"/>
  <c r="C5" i="34"/>
  <c r="D5" i="34"/>
  <c r="C6" i="34"/>
  <c r="D6" i="34"/>
  <c r="C7" i="34"/>
  <c r="D7" i="34"/>
  <c r="C8" i="34"/>
  <c r="D8" i="34"/>
  <c r="C9" i="34"/>
  <c r="D9" i="34"/>
  <c r="C10" i="34"/>
  <c r="D10" i="34"/>
  <c r="C11" i="34"/>
  <c r="D11" i="34"/>
  <c r="C12" i="34"/>
  <c r="D12" i="34"/>
  <c r="C13" i="34"/>
  <c r="D13" i="34"/>
  <c r="C14" i="34"/>
  <c r="D14" i="34"/>
  <c r="C15" i="34"/>
  <c r="D15" i="34"/>
  <c r="C16" i="34"/>
  <c r="D16" i="34"/>
  <c r="C17" i="34"/>
  <c r="D17" i="34"/>
  <c r="C18" i="34"/>
  <c r="D18" i="34"/>
  <c r="C19" i="34"/>
  <c r="D19" i="34"/>
  <c r="C20" i="34"/>
  <c r="D20" i="34"/>
  <c r="C21" i="34"/>
  <c r="D21" i="34"/>
  <c r="C22" i="34"/>
  <c r="D22" i="34"/>
  <c r="C23" i="34"/>
  <c r="D23" i="34"/>
  <c r="C24" i="34"/>
  <c r="D24" i="34"/>
  <c r="C25" i="34"/>
  <c r="D25" i="34"/>
  <c r="C26" i="34"/>
  <c r="D26" i="34"/>
  <c r="C27" i="34"/>
  <c r="D27" i="34"/>
  <c r="C28" i="34"/>
  <c r="D28" i="34"/>
  <c r="C29" i="34"/>
  <c r="D29" i="34"/>
  <c r="C30" i="34"/>
  <c r="D30" i="34"/>
  <c r="C31" i="34"/>
  <c r="D31" i="34"/>
  <c r="C32" i="34"/>
  <c r="D32" i="34"/>
  <c r="C33" i="34"/>
  <c r="D33" i="34"/>
  <c r="C34" i="34"/>
  <c r="D34" i="34"/>
  <c r="C35" i="34"/>
  <c r="D35" i="34"/>
  <c r="C36" i="34"/>
  <c r="D36" i="34"/>
  <c r="C37" i="34"/>
  <c r="D37" i="34"/>
  <c r="C38" i="34"/>
  <c r="D38" i="34"/>
  <c r="C39" i="34"/>
  <c r="D39" i="34"/>
  <c r="C40" i="34"/>
  <c r="D40" i="34"/>
  <c r="C41" i="34"/>
  <c r="D41" i="34"/>
  <c r="C42" i="34"/>
  <c r="D42" i="34"/>
  <c r="C43" i="34"/>
  <c r="D43" i="34"/>
  <c r="C44" i="34"/>
  <c r="D44" i="34"/>
  <c r="C45" i="34"/>
  <c r="D45" i="34"/>
  <c r="C46" i="34"/>
  <c r="D46" i="34"/>
  <c r="C47" i="34"/>
  <c r="D47" i="34"/>
  <c r="C48" i="34"/>
  <c r="D48" i="34"/>
  <c r="C49" i="34"/>
  <c r="D49" i="34"/>
  <c r="C50" i="34"/>
  <c r="D50" i="34"/>
  <c r="C51" i="34"/>
  <c r="D51" i="34"/>
  <c r="D2" i="34"/>
  <c r="C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AE15" i="26" l="1"/>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D4" i="3"/>
  <c r="O14" i="26"/>
  <c r="B27" i="28"/>
  <c r="C22" i="28"/>
  <c r="C31" i="28"/>
  <c r="C15" i="26"/>
  <c r="K14" i="26"/>
  <c r="B29" i="28"/>
  <c r="C29" i="28"/>
  <c r="C26" i="28"/>
  <c r="E12" i="28"/>
  <c r="E4" i="3" s="1"/>
  <c r="E21" i="28"/>
  <c r="E13" i="3" s="1"/>
  <c r="E22" i="28"/>
  <c r="E14" i="3" s="1"/>
  <c r="E27" i="28"/>
  <c r="E19" i="3" s="1"/>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E33" i="28" l="1"/>
  <c r="E25" i="3" s="1"/>
  <c r="F5" i="28"/>
  <c r="E29" i="28"/>
  <c r="E21" i="3" s="1"/>
  <c r="B30" i="28"/>
  <c r="E31" i="28"/>
  <c r="E23" i="3" s="1"/>
  <c r="E25" i="28"/>
  <c r="E17" i="3" s="1"/>
  <c r="E17" i="28"/>
  <c r="E9" i="3" s="1"/>
  <c r="E32" i="28"/>
  <c r="E24" i="3" s="1"/>
  <c r="E30" i="28"/>
  <c r="E22" i="3" s="1"/>
  <c r="E28" i="28"/>
  <c r="E20" i="3" s="1"/>
  <c r="E26" i="28"/>
  <c r="E18" i="3" s="1"/>
  <c r="C17" i="28"/>
  <c r="B26" i="28"/>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H2" i="20" l="1"/>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I19" i="28" s="1"/>
  <c r="I11" i="3" s="1"/>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23" i="28"/>
  <c r="I15"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D10" i="28" l="1"/>
  <c r="B10" i="28" s="1"/>
  <c r="B2" i="3" s="1"/>
  <c r="I50" i="28"/>
  <c r="K2" i="20"/>
  <c r="H2" i="5"/>
  <c r="C19" i="28"/>
  <c r="C11" i="3" s="1"/>
  <c r="B19" i="28"/>
  <c r="B11" i="3" s="1"/>
  <c r="E16" i="23"/>
  <c r="G890" i="22" s="1"/>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J923" i="22" s="1"/>
  <c r="E13" i="23"/>
  <c r="E47" i="23"/>
  <c r="H1357" i="22" s="1"/>
  <c r="E9" i="23"/>
  <c r="G2" i="3"/>
  <c r="E40" i="23"/>
  <c r="E2" i="3"/>
  <c r="C50" i="28"/>
  <c r="D18" i="28"/>
  <c r="F2" i="3"/>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F771"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H740" i="22" s="1"/>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I920" i="22"/>
  <c r="F919" i="22"/>
  <c r="J915" i="22"/>
  <c r="G914" i="22"/>
  <c r="K910" i="22"/>
  <c r="H909" i="22"/>
  <c r="P920" i="22"/>
  <c r="M919" i="22"/>
  <c r="Q915" i="22"/>
  <c r="N914" i="22"/>
  <c r="R910" i="22"/>
  <c r="O909" i="22"/>
  <c r="J921" i="22"/>
  <c r="G920" i="22"/>
  <c r="K916" i="22"/>
  <c r="H915" i="22"/>
  <c r="L911" i="22"/>
  <c r="I910" i="22"/>
  <c r="Q921" i="22"/>
  <c r="N920" i="22"/>
  <c r="R916" i="22"/>
  <c r="O915" i="22"/>
  <c r="F912" i="22"/>
  <c r="P910" i="22"/>
  <c r="P921" i="22"/>
  <c r="M920" i="22"/>
  <c r="Q916" i="22"/>
  <c r="N915" i="22"/>
  <c r="R911" i="22"/>
  <c r="O910" i="22"/>
  <c r="O921" i="22"/>
  <c r="L920" i="22"/>
  <c r="P916" i="22"/>
  <c r="M915" i="22"/>
  <c r="Q911" i="22"/>
  <c r="N910" i="22"/>
  <c r="N921" i="22"/>
  <c r="K920" i="22"/>
  <c r="O916" i="22"/>
  <c r="L915" i="22"/>
  <c r="P911" i="22"/>
  <c r="M910" i="22"/>
  <c r="M921" i="22"/>
  <c r="J920" i="22"/>
  <c r="N916" i="22"/>
  <c r="K915" i="22"/>
  <c r="O911" i="22"/>
  <c r="L910" i="22"/>
  <c r="R891" i="22"/>
  <c r="O890" i="22"/>
  <c r="F887" i="22"/>
  <c r="P885" i="22"/>
  <c r="G882" i="22"/>
  <c r="Q880" i="22"/>
  <c r="L892" i="22"/>
  <c r="I891" i="22"/>
  <c r="M887" i="22"/>
  <c r="J886" i="22"/>
  <c r="N882" i="22"/>
  <c r="K881" i="22"/>
  <c r="K892" i="22"/>
  <c r="H891" i="22"/>
  <c r="L887" i="22"/>
  <c r="I886" i="22"/>
  <c r="M882" i="22"/>
  <c r="J881" i="22"/>
  <c r="J892" i="22"/>
  <c r="G891" i="22"/>
  <c r="K887" i="22"/>
  <c r="H886" i="22"/>
  <c r="L882" i="22"/>
  <c r="I881" i="22"/>
  <c r="I892" i="22"/>
  <c r="F891" i="22"/>
  <c r="J887" i="22"/>
  <c r="G886" i="22"/>
  <c r="K882" i="22"/>
  <c r="H881" i="22"/>
  <c r="H892" i="22"/>
  <c r="R890" i="22"/>
  <c r="I887" i="22"/>
  <c r="F886" i="22"/>
  <c r="J882" i="22"/>
  <c r="G881" i="22"/>
  <c r="O892" i="22"/>
  <c r="L891" i="22"/>
  <c r="P887" i="22"/>
  <c r="M886" i="22"/>
  <c r="Q882" i="22"/>
  <c r="N881" i="22"/>
  <c r="I893" i="22"/>
  <c r="F892" i="22"/>
  <c r="J888" i="22"/>
  <c r="G887" i="22"/>
  <c r="K883" i="22"/>
  <c r="H882"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N771" i="22"/>
  <c r="O766" i="22"/>
  <c r="M771" i="22"/>
  <c r="N766" i="22"/>
  <c r="O761" i="22"/>
  <c r="G772" i="22"/>
  <c r="H767" i="22"/>
  <c r="N772" i="22"/>
  <c r="O767" i="22"/>
  <c r="M772" i="22"/>
  <c r="N767" i="22"/>
  <c r="K772" i="22"/>
  <c r="L767" i="22"/>
  <c r="O771" i="22"/>
  <c r="P766" i="22"/>
  <c r="H762" i="22"/>
  <c r="L763" i="22"/>
  <c r="H768" i="22"/>
  <c r="H759" i="22"/>
  <c r="N762" i="22"/>
  <c r="F761" i="22"/>
  <c r="K760" i="22"/>
  <c r="P763" i="22"/>
  <c r="G765"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P740" i="22"/>
  <c r="Q735" i="22"/>
  <c r="R730" i="22"/>
  <c r="H743" i="22"/>
  <c r="I738" i="22"/>
  <c r="J733" i="22"/>
  <c r="J737" i="22"/>
  <c r="K739" i="22"/>
  <c r="L734" i="22"/>
  <c r="M729" i="22"/>
  <c r="K742" i="22"/>
  <c r="L737" i="22"/>
  <c r="M732" i="22"/>
  <c r="G736" i="22"/>
  <c r="L740" i="22"/>
  <c r="M735" i="22"/>
  <c r="N730" i="22"/>
  <c r="P742" i="22"/>
  <c r="Q737" i="22"/>
  <c r="R732" i="22"/>
  <c r="L735" i="22"/>
  <c r="I740" i="22"/>
  <c r="J735" i="22"/>
  <c r="K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O1054" i="22"/>
  <c r="G1054" i="22"/>
  <c r="K1050" i="22"/>
  <c r="P1049" i="22"/>
  <c r="H1049" i="22"/>
  <c r="L1045" i="22"/>
  <c r="Q1044" i="22"/>
  <c r="I1044" i="22"/>
  <c r="Q1055" i="22"/>
  <c r="I1055" i="22"/>
  <c r="N1054" i="22"/>
  <c r="R1050" i="22"/>
  <c r="J1050" i="22"/>
  <c r="O1049" i="22"/>
  <c r="F1046" i="22"/>
  <c r="K1045" i="22"/>
  <c r="P1044" i="22"/>
  <c r="K1056" i="22"/>
  <c r="P1055" i="22"/>
  <c r="H1055" i="22"/>
  <c r="L1051" i="22"/>
  <c r="Q1050" i="22"/>
  <c r="I1050" i="22"/>
  <c r="M1046" i="22"/>
  <c r="R1045" i="22"/>
  <c r="J1045" i="22"/>
  <c r="R1056" i="22"/>
  <c r="J1056" i="22"/>
  <c r="O1055" i="22"/>
  <c r="F1052" i="22"/>
  <c r="K1051" i="22"/>
  <c r="P1050" i="22"/>
  <c r="G1047" i="22"/>
  <c r="L1046" i="22"/>
  <c r="Q1045" i="22"/>
  <c r="L1057" i="22"/>
  <c r="Q1056" i="22"/>
  <c r="I1056" i="22"/>
  <c r="M1052" i="22"/>
  <c r="R1051" i="22"/>
  <c r="J1051" i="22"/>
  <c r="N1047" i="22"/>
  <c r="F1047" i="22"/>
  <c r="K1046" i="22"/>
  <c r="K1057" i="22"/>
  <c r="P1056" i="22"/>
  <c r="H1056" i="22"/>
  <c r="L1052" i="22"/>
  <c r="Q1051" i="22"/>
  <c r="I1051" i="22"/>
  <c r="M1047" i="22"/>
  <c r="R1046" i="22"/>
  <c r="J1046" i="22"/>
  <c r="J1057" i="22"/>
  <c r="O1056" i="22"/>
  <c r="G1056" i="22"/>
  <c r="K1052" i="22"/>
  <c r="P1051" i="22"/>
  <c r="H1051" i="22"/>
  <c r="L1047" i="22"/>
  <c r="Q1046" i="22"/>
  <c r="I1046" i="22"/>
  <c r="I1057" i="22"/>
  <c r="N1056" i="22"/>
  <c r="F1056" i="22"/>
  <c r="J1052" i="22"/>
  <c r="O1051" i="22"/>
  <c r="G1051" i="22"/>
  <c r="K1047" i="22"/>
  <c r="P1046" i="22"/>
  <c r="H1046"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E54" i="23"/>
  <c r="H833" i="22"/>
  <c r="M832" i="22"/>
  <c r="R831" i="22"/>
  <c r="O830" i="22"/>
  <c r="G830" i="22"/>
  <c r="L829" i="22"/>
  <c r="I828" i="22"/>
  <c r="N827" i="22"/>
  <c r="F827" i="22"/>
  <c r="P825" i="22"/>
  <c r="H825" i="22"/>
  <c r="M824" i="22"/>
  <c r="J823" i="22"/>
  <c r="O822" i="22"/>
  <c r="G822" i="22"/>
  <c r="Q820" i="22"/>
  <c r="I820" i="22"/>
  <c r="N819" i="22"/>
  <c r="O833" i="22"/>
  <c r="G833" i="22"/>
  <c r="L832" i="22"/>
  <c r="I831" i="22"/>
  <c r="N830" i="22"/>
  <c r="F830" i="22"/>
  <c r="P828" i="22"/>
  <c r="H828" i="22"/>
  <c r="M827" i="22"/>
  <c r="J826" i="22"/>
  <c r="O825" i="22"/>
  <c r="G825" i="22"/>
  <c r="Q823" i="22"/>
  <c r="I823" i="22"/>
  <c r="N822" i="22"/>
  <c r="K821" i="22"/>
  <c r="P820" i="22"/>
  <c r="H820" i="22"/>
  <c r="N833" i="22"/>
  <c r="F833" i="22"/>
  <c r="K832" i="22"/>
  <c r="H831" i="22"/>
  <c r="M830" i="22"/>
  <c r="R829" i="22"/>
  <c r="O828" i="22"/>
  <c r="G828" i="22"/>
  <c r="L827" i="22"/>
  <c r="I826" i="22"/>
  <c r="N825" i="22"/>
  <c r="F825" i="22"/>
  <c r="P823" i="22"/>
  <c r="H823" i="22"/>
  <c r="M822" i="22"/>
  <c r="J821" i="22"/>
  <c r="O820" i="22"/>
  <c r="G820" i="22"/>
  <c r="M833" i="22"/>
  <c r="R832" i="22"/>
  <c r="J832" i="22"/>
  <c r="G831" i="22"/>
  <c r="L830" i="22"/>
  <c r="Q829" i="22"/>
  <c r="I829" i="22"/>
  <c r="N828" i="22"/>
  <c r="F828" i="22"/>
  <c r="K827" i="22"/>
  <c r="H826" i="22"/>
  <c r="M825" i="22"/>
  <c r="R824" i="22"/>
  <c r="J824" i="22"/>
  <c r="O823" i="22"/>
  <c r="G823" i="22"/>
  <c r="L822"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P833" i="22" l="1"/>
  <c r="Q828" i="22"/>
  <c r="R823" i="22"/>
  <c r="F819" i="22"/>
  <c r="K829" i="22"/>
  <c r="L824" i="22"/>
  <c r="M819" i="22"/>
  <c r="J829" i="22"/>
  <c r="K824" i="22"/>
  <c r="L819" i="22"/>
  <c r="J831" i="22"/>
  <c r="K826" i="22"/>
  <c r="L821" i="22"/>
  <c r="Q831" i="22"/>
  <c r="R826" i="22"/>
  <c r="F822" i="22"/>
  <c r="P831" i="22"/>
  <c r="Q826" i="22"/>
  <c r="R821" i="22"/>
  <c r="O831" i="22"/>
  <c r="P826" i="22"/>
  <c r="Q821"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P882" i="22"/>
  <c r="O887" i="22"/>
  <c r="N892" i="22"/>
  <c r="I882" i="22"/>
  <c r="H887" i="22"/>
  <c r="G892" i="22"/>
  <c r="O881" i="22"/>
  <c r="N886" i="22"/>
  <c r="M891" i="22"/>
  <c r="P881" i="22"/>
  <c r="O886" i="22"/>
  <c r="N891" i="22"/>
  <c r="Q881" i="22"/>
  <c r="P886" i="22"/>
  <c r="O891" i="22"/>
  <c r="R881" i="22"/>
  <c r="Q886" i="22"/>
  <c r="P891" i="22"/>
  <c r="F882" i="22"/>
  <c r="R886" i="22"/>
  <c r="Q891" i="22"/>
  <c r="L881" i="22"/>
  <c r="K886" i="22"/>
  <c r="J891" i="22"/>
  <c r="G911" i="22"/>
  <c r="F916" i="22"/>
  <c r="R920" i="22"/>
  <c r="H911" i="22"/>
  <c r="G916" i="22"/>
  <c r="F921" i="22"/>
  <c r="I911" i="22"/>
  <c r="H916" i="22"/>
  <c r="G921" i="22"/>
  <c r="J911" i="22"/>
  <c r="I916" i="22"/>
  <c r="H921" i="22"/>
  <c r="K911" i="22"/>
  <c r="J916" i="22"/>
  <c r="I921" i="22"/>
  <c r="Q910" i="22"/>
  <c r="P915" i="22"/>
  <c r="O920" i="22"/>
  <c r="J910" i="22"/>
  <c r="I915" i="22"/>
  <c r="H920" i="22"/>
  <c r="P909" i="22"/>
  <c r="O914" i="22"/>
  <c r="N919" i="22"/>
  <c r="G879" i="22"/>
  <c r="F884" i="22"/>
  <c r="R888" i="22"/>
  <c r="Q893" i="22"/>
  <c r="L883" i="22"/>
  <c r="K888" i="22"/>
  <c r="J893" i="22"/>
  <c r="R882" i="22"/>
  <c r="Q887" i="22"/>
  <c r="P892" i="22"/>
  <c r="F883" i="22"/>
  <c r="R887" i="22"/>
  <c r="Q892" i="22"/>
  <c r="G883" i="22"/>
  <c r="F888" i="22"/>
  <c r="R892" i="22"/>
  <c r="H883" i="22"/>
  <c r="G888" i="22"/>
  <c r="F893" i="22"/>
  <c r="I883" i="22"/>
  <c r="H888" i="22"/>
  <c r="G893" i="22"/>
  <c r="O882" i="22"/>
  <c r="N887" i="22"/>
  <c r="M892" i="22"/>
  <c r="J912" i="22"/>
  <c r="I917" i="22"/>
  <c r="H922" i="22"/>
  <c r="K912" i="22"/>
  <c r="J917" i="22"/>
  <c r="I922" i="22"/>
  <c r="L912" i="22"/>
  <c r="K917" i="22"/>
  <c r="J922" i="22"/>
  <c r="M912" i="22"/>
  <c r="L917" i="22"/>
  <c r="K922" i="22"/>
  <c r="N912" i="22"/>
  <c r="M917" i="22"/>
  <c r="L922" i="22"/>
  <c r="G912" i="22"/>
  <c r="F917" i="22"/>
  <c r="R921" i="22"/>
  <c r="M911" i="22"/>
  <c r="L916" i="22"/>
  <c r="K921" i="22"/>
  <c r="F911" i="22"/>
  <c r="R915" i="22"/>
  <c r="Q920" i="22"/>
  <c r="O879" i="22"/>
  <c r="N884" i="22"/>
  <c r="M889" i="22"/>
  <c r="H879" i="22"/>
  <c r="G884" i="22"/>
  <c r="F889" i="22"/>
  <c r="R893" i="22"/>
  <c r="M883" i="22"/>
  <c r="L888" i="22"/>
  <c r="K893" i="22"/>
  <c r="N883" i="22"/>
  <c r="M888" i="22"/>
  <c r="L893" i="22"/>
  <c r="O883" i="22"/>
  <c r="N888" i="22"/>
  <c r="M893" i="22"/>
  <c r="P883" i="22"/>
  <c r="O888" i="22"/>
  <c r="N893" i="22"/>
  <c r="Q883" i="22"/>
  <c r="P888" i="22"/>
  <c r="O893" i="22"/>
  <c r="J883" i="22"/>
  <c r="I888" i="22"/>
  <c r="H893" i="22"/>
  <c r="R912" i="22"/>
  <c r="Q917" i="22"/>
  <c r="P922" i="22"/>
  <c r="F913" i="22"/>
  <c r="R917" i="22"/>
  <c r="Q922" i="22"/>
  <c r="G913" i="22"/>
  <c r="F918" i="22"/>
  <c r="R922" i="22"/>
  <c r="H913" i="22"/>
  <c r="G918" i="22"/>
  <c r="F923" i="22"/>
  <c r="I913" i="22"/>
  <c r="H918" i="22"/>
  <c r="G923" i="22"/>
  <c r="O912" i="22"/>
  <c r="N917" i="22"/>
  <c r="M922" i="22"/>
  <c r="H912" i="22"/>
  <c r="G917" i="22"/>
  <c r="F922" i="22"/>
  <c r="N911" i="22"/>
  <c r="M916" i="22"/>
  <c r="L921" i="22"/>
  <c r="J880" i="22"/>
  <c r="I885" i="22"/>
  <c r="H890" i="22"/>
  <c r="P879" i="22"/>
  <c r="O884" i="22"/>
  <c r="N889" i="22"/>
  <c r="I879" i="22"/>
  <c r="H884" i="22"/>
  <c r="G889" i="22"/>
  <c r="J879" i="22"/>
  <c r="I884" i="22"/>
  <c r="H889" i="22"/>
  <c r="K879" i="22"/>
  <c r="J884" i="22"/>
  <c r="I889" i="22"/>
  <c r="L879" i="22"/>
  <c r="K884" i="22"/>
  <c r="J889" i="22"/>
  <c r="M879" i="22"/>
  <c r="L884" i="22"/>
  <c r="K889" i="22"/>
  <c r="F879" i="22"/>
  <c r="R883" i="22"/>
  <c r="Q888" i="22"/>
  <c r="P893" i="22"/>
  <c r="M913" i="22"/>
  <c r="L918" i="22"/>
  <c r="K923" i="22"/>
  <c r="N913" i="22"/>
  <c r="M918" i="22"/>
  <c r="L923" i="22"/>
  <c r="O913" i="22"/>
  <c r="N918" i="22"/>
  <c r="M923" i="22"/>
  <c r="P913" i="22"/>
  <c r="O918" i="22"/>
  <c r="N923" i="22"/>
  <c r="Q913" i="22"/>
  <c r="P918" i="22"/>
  <c r="O923" i="22"/>
  <c r="J913" i="22"/>
  <c r="I918" i="22"/>
  <c r="H923" i="22"/>
  <c r="P912" i="22"/>
  <c r="O917" i="22"/>
  <c r="N922" i="22"/>
  <c r="I912" i="22"/>
  <c r="H917" i="22"/>
  <c r="G922" i="22"/>
  <c r="R880" i="22"/>
  <c r="Q885" i="22"/>
  <c r="P890" i="22"/>
  <c r="K880" i="22"/>
  <c r="J885" i="22"/>
  <c r="E64" i="23" s="1"/>
  <c r="I890" i="22"/>
  <c r="Q879" i="22"/>
  <c r="P884" i="22"/>
  <c r="O889" i="22"/>
  <c r="R879" i="22"/>
  <c r="Q884" i="22"/>
  <c r="P889" i="22"/>
  <c r="F880" i="22"/>
  <c r="R884" i="22"/>
  <c r="Q889" i="22"/>
  <c r="G880" i="22"/>
  <c r="F885" i="22"/>
  <c r="R889" i="22"/>
  <c r="H880" i="22"/>
  <c r="G885" i="22"/>
  <c r="F890" i="22"/>
  <c r="N879" i="22"/>
  <c r="M884" i="22"/>
  <c r="L889" i="22"/>
  <c r="I909" i="22"/>
  <c r="H914" i="22"/>
  <c r="G919" i="22"/>
  <c r="J909" i="22"/>
  <c r="I914" i="22"/>
  <c r="H919" i="22"/>
  <c r="K909" i="22"/>
  <c r="J914" i="22"/>
  <c r="I919" i="22"/>
  <c r="L909" i="22"/>
  <c r="K914" i="22"/>
  <c r="J919" i="22"/>
  <c r="M909" i="22"/>
  <c r="L914" i="22"/>
  <c r="K919" i="22"/>
  <c r="F909" i="22"/>
  <c r="R913" i="22"/>
  <c r="Q918" i="22"/>
  <c r="P923" i="22"/>
  <c r="K913" i="22"/>
  <c r="J918" i="22"/>
  <c r="I923" i="22"/>
  <c r="Q912" i="22"/>
  <c r="P917" i="22"/>
  <c r="O922" i="22"/>
  <c r="M881" i="22"/>
  <c r="L886" i="22"/>
  <c r="K891" i="22"/>
  <c r="F881" i="22"/>
  <c r="R885" i="22"/>
  <c r="Q890" i="22"/>
  <c r="L880" i="22"/>
  <c r="K885" i="22"/>
  <c r="J890" i="22"/>
  <c r="M880" i="22"/>
  <c r="L885" i="22"/>
  <c r="K890" i="22"/>
  <c r="F73" i="23" s="1"/>
  <c r="N880" i="22"/>
  <c r="M885" i="22"/>
  <c r="L890" i="22"/>
  <c r="O880" i="22"/>
  <c r="N885" i="22"/>
  <c r="M890" i="22"/>
  <c r="P880" i="22"/>
  <c r="O885" i="22"/>
  <c r="N890" i="22"/>
  <c r="I880" i="22"/>
  <c r="H885" i="22"/>
  <c r="Q909" i="22"/>
  <c r="P914" i="22"/>
  <c r="O919" i="22"/>
  <c r="R909" i="22"/>
  <c r="Q914" i="22"/>
  <c r="P919" i="22"/>
  <c r="F910" i="22"/>
  <c r="R914" i="22"/>
  <c r="Q919" i="22"/>
  <c r="G910" i="22"/>
  <c r="F915" i="22"/>
  <c r="R919" i="22"/>
  <c r="H910" i="22"/>
  <c r="G915" i="22"/>
  <c r="F920" i="22"/>
  <c r="N909" i="22"/>
  <c r="M914" i="22"/>
  <c r="L919" i="22"/>
  <c r="G909" i="22"/>
  <c r="F914" i="22"/>
  <c r="R918" i="22"/>
  <c r="Q923" i="22"/>
  <c r="L913" i="22"/>
  <c r="K918" i="22"/>
  <c r="F731" i="22"/>
  <c r="R735" i="22"/>
  <c r="Q740" i="22"/>
  <c r="P739" i="22"/>
  <c r="M733" i="22"/>
  <c r="H63" i="23" s="1"/>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C63" i="23" s="1"/>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G65" i="23" s="1"/>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I73" i="23" s="1"/>
  <c r="Q761" i="22"/>
  <c r="I771" i="22"/>
  <c r="F764" i="22"/>
  <c r="N760" i="22"/>
  <c r="J759" i="22"/>
  <c r="P768" i="22"/>
  <c r="N763" i="22"/>
  <c r="F768" i="22"/>
  <c r="R772" i="22"/>
  <c r="O768" i="22"/>
  <c r="N773" i="22"/>
  <c r="Q768" i="22"/>
  <c r="P773" i="22"/>
  <c r="R768" i="22"/>
  <c r="Q773" i="22"/>
  <c r="K768" i="22"/>
  <c r="F62" i="23" s="1"/>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C73" i="23" s="1"/>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H68" i="23" s="1"/>
  <c r="G759" i="22"/>
  <c r="M767" i="22"/>
  <c r="J761" i="22"/>
  <c r="F760" i="22"/>
  <c r="O773" i="22"/>
  <c r="J65" i="23" s="1"/>
  <c r="L764" i="22"/>
  <c r="N768" i="22"/>
  <c r="M773" i="22"/>
  <c r="J769" i="22"/>
  <c r="M764" i="22"/>
  <c r="L769" i="22"/>
  <c r="N764" i="22"/>
  <c r="M769" i="22"/>
  <c r="H72" i="23" s="1"/>
  <c r="G764" i="22"/>
  <c r="F769" i="22"/>
  <c r="R773" i="22"/>
  <c r="M763" i="22"/>
  <c r="L768" i="22"/>
  <c r="K773" i="22"/>
  <c r="M768" i="22"/>
  <c r="L773" i="22"/>
  <c r="I1351" i="22"/>
  <c r="P1348" i="22"/>
  <c r="R1354" i="22"/>
  <c r="P1346" i="22"/>
  <c r="O1351" i="22"/>
  <c r="N1356" i="22"/>
  <c r="Q1346" i="22"/>
  <c r="P1351" i="22"/>
  <c r="K61" i="23" s="1"/>
  <c r="O1356" i="22"/>
  <c r="F1347" i="22"/>
  <c r="R1351" i="22"/>
  <c r="Q1356" i="22"/>
  <c r="L1346" i="22"/>
  <c r="K1351" i="22"/>
  <c r="J1356" i="22"/>
  <c r="R1345" i="22"/>
  <c r="Q1350" i="22"/>
  <c r="P1355" i="22"/>
  <c r="K1345" i="22"/>
  <c r="F60" i="23" s="1"/>
  <c r="J1350" i="22"/>
  <c r="I1355" i="22"/>
  <c r="Q1344" i="22"/>
  <c r="P1349" i="22"/>
  <c r="O1354" i="22"/>
  <c r="Q734" i="22"/>
  <c r="Q732" i="22"/>
  <c r="P737" i="22"/>
  <c r="O742" i="22"/>
  <c r="L730" i="22"/>
  <c r="K735" i="22"/>
  <c r="J740" i="22"/>
  <c r="F741" i="22"/>
  <c r="G733" i="22"/>
  <c r="F738" i="22"/>
  <c r="R742" i="22"/>
  <c r="G730" i="22"/>
  <c r="F735" i="22"/>
  <c r="R739" i="22"/>
  <c r="I734" i="22"/>
  <c r="F732" i="22"/>
  <c r="F1449" i="22" s="1"/>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B73" i="23" s="1"/>
  <c r="I765" i="22"/>
  <c r="H770" i="22"/>
  <c r="O764" i="22"/>
  <c r="N769" i="22"/>
  <c r="I759" i="22"/>
  <c r="H764" i="22"/>
  <c r="G769" i="22"/>
  <c r="I764" i="22"/>
  <c r="D63" i="23" s="1"/>
  <c r="H769" i="22"/>
  <c r="H1356" i="22"/>
  <c r="O1353" i="22"/>
  <c r="O1345" i="22"/>
  <c r="K1347" i="22"/>
  <c r="J1352" i="22"/>
  <c r="I1357" i="22"/>
  <c r="L1347" i="22"/>
  <c r="G68" i="23" s="1"/>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M70" i="23" s="1"/>
  <c r="N732" i="22"/>
  <c r="M737" i="22"/>
  <c r="L742" i="22"/>
  <c r="L731" i="22"/>
  <c r="K736" i="22"/>
  <c r="F61" i="23" s="1"/>
  <c r="J741" i="22"/>
  <c r="G729" i="22"/>
  <c r="F734" i="22"/>
  <c r="R738" i="22"/>
  <c r="Q743" i="22"/>
  <c r="I762" i="22"/>
  <c r="N761" i="22"/>
  <c r="J766" i="22"/>
  <c r="R763" i="22"/>
  <c r="M760" i="22"/>
  <c r="N759" i="22"/>
  <c r="I67" i="23" s="1"/>
  <c r="O762" i="22"/>
  <c r="K761" i="22"/>
  <c r="G760" i="22"/>
  <c r="B60" i="23" s="1"/>
  <c r="R764" i="22"/>
  <c r="Q769" i="22"/>
  <c r="L72" i="23" s="1"/>
  <c r="N765" i="22"/>
  <c r="M770" i="22"/>
  <c r="P765" i="22"/>
  <c r="K64" i="23" s="1"/>
  <c r="O770" i="22"/>
  <c r="Q765" i="22"/>
  <c r="P770" i="22"/>
  <c r="K73" i="23" s="1"/>
  <c r="J765" i="22"/>
  <c r="I770" i="22"/>
  <c r="Q759" i="22"/>
  <c r="P764" i="22"/>
  <c r="O769" i="22"/>
  <c r="J72" i="23" s="1"/>
  <c r="Q764" i="22"/>
  <c r="P769" i="22"/>
  <c r="R1346" i="22"/>
  <c r="N1358" i="22"/>
  <c r="N1350" i="22"/>
  <c r="F1348" i="22"/>
  <c r="R1352" i="22"/>
  <c r="Q1357" i="22"/>
  <c r="G1348" i="22"/>
  <c r="F1353" i="22"/>
  <c r="R1357" i="22"/>
  <c r="I1348" i="22"/>
  <c r="H1353" i="22"/>
  <c r="G1358" i="22"/>
  <c r="O1347" i="22"/>
  <c r="N1352" i="22"/>
  <c r="M1357" i="22"/>
  <c r="H1347" i="22"/>
  <c r="G1352" i="22"/>
  <c r="F1357" i="22"/>
  <c r="N1346" i="22"/>
  <c r="I66" i="23" s="1"/>
  <c r="M1351" i="22"/>
  <c r="L1356" i="22"/>
  <c r="G1346" i="22"/>
  <c r="B66" i="23" s="1"/>
  <c r="F1351" i="22"/>
  <c r="R1355" i="22"/>
  <c r="H729" i="22"/>
  <c r="G734" i="22"/>
  <c r="F739" i="22"/>
  <c r="R743" i="22"/>
  <c r="O731" i="22"/>
  <c r="N736" i="22"/>
  <c r="M741" i="22"/>
  <c r="K729" i="22"/>
  <c r="J734" i="22"/>
  <c r="I739" i="22"/>
  <c r="J729" i="22"/>
  <c r="J731" i="22"/>
  <c r="I736" i="22"/>
  <c r="H741" i="22"/>
  <c r="N741" i="22"/>
  <c r="I65" i="23" s="1"/>
  <c r="I733" i="22"/>
  <c r="H738" i="22"/>
  <c r="G743" i="22"/>
  <c r="G732" i="22"/>
  <c r="F737" i="22"/>
  <c r="R741" i="22"/>
  <c r="O729" i="22"/>
  <c r="N734" i="22"/>
  <c r="M739" i="22"/>
  <c r="F763" i="22"/>
  <c r="K762" i="22"/>
  <c r="F759" i="22"/>
  <c r="R766" i="22"/>
  <c r="I761" i="22"/>
  <c r="P761" i="22"/>
  <c r="K66" i="23" s="1"/>
  <c r="K763" i="22"/>
  <c r="G762" i="22"/>
  <c r="P760" i="22"/>
  <c r="K60" i="23" s="1"/>
  <c r="M765" i="22"/>
  <c r="L770" i="22"/>
  <c r="I766" i="22"/>
  <c r="H771" i="22"/>
  <c r="K766" i="22"/>
  <c r="J771" i="22"/>
  <c r="L766" i="22"/>
  <c r="K771" i="22"/>
  <c r="F65" i="23" s="1"/>
  <c r="R765" i="22"/>
  <c r="Q770" i="22"/>
  <c r="L760" i="22"/>
  <c r="K765" i="22"/>
  <c r="J770" i="22"/>
  <c r="L765" i="22"/>
  <c r="G64" i="23" s="1"/>
  <c r="K770" i="22"/>
  <c r="Q1351" i="22"/>
  <c r="L1344" i="22"/>
  <c r="M1355" i="22"/>
  <c r="H73" i="23" s="1"/>
  <c r="N1348" i="22"/>
  <c r="M1353" i="22"/>
  <c r="L1358" i="22"/>
  <c r="O1348" i="22"/>
  <c r="J63" i="23" s="1"/>
  <c r="N1353" i="22"/>
  <c r="M1358" i="22"/>
  <c r="Q1348" i="22"/>
  <c r="P1353" i="22"/>
  <c r="O1358" i="22"/>
  <c r="J1348" i="22"/>
  <c r="I1353" i="22"/>
  <c r="D62" i="23" s="1"/>
  <c r="H1358" i="22"/>
  <c r="P1347" i="22"/>
  <c r="O1352" i="22"/>
  <c r="N1357" i="22"/>
  <c r="I1347" i="22"/>
  <c r="H1352" i="22"/>
  <c r="G1357" i="22"/>
  <c r="O1346" i="22"/>
  <c r="J66" i="23" s="1"/>
  <c r="N1351" i="22"/>
  <c r="M1356" i="22"/>
  <c r="L2" i="20"/>
  <c r="I2" i="5"/>
  <c r="P729" i="22"/>
  <c r="P1449" i="22" s="1"/>
  <c r="O734" i="22"/>
  <c r="N739" i="22"/>
  <c r="K732" i="22"/>
  <c r="F68" i="23" s="1"/>
  <c r="J732" i="22"/>
  <c r="I737" i="22"/>
  <c r="H742" i="22"/>
  <c r="F730" i="22"/>
  <c r="R734" i="22"/>
  <c r="Q739" i="22"/>
  <c r="P731" i="22"/>
  <c r="R731" i="22"/>
  <c r="R1449" i="22" s="1"/>
  <c r="Q736" i="22"/>
  <c r="P741" i="22"/>
  <c r="L743" i="22"/>
  <c r="Q733" i="22"/>
  <c r="P738" i="22"/>
  <c r="K62" i="23" s="1"/>
  <c r="O743" i="22"/>
  <c r="O732" i="22"/>
  <c r="N737" i="22"/>
  <c r="I70" i="23" s="1"/>
  <c r="M742" i="22"/>
  <c r="J730" i="22"/>
  <c r="I735" i="22"/>
  <c r="D64" i="23" s="1"/>
  <c r="O763" i="22"/>
  <c r="G763" i="22"/>
  <c r="O759" i="22"/>
  <c r="Q771" i="22"/>
  <c r="R761" i="22"/>
  <c r="Q763" i="22"/>
  <c r="L63" i="23" s="1"/>
  <c r="J764" i="22"/>
  <c r="P762" i="22"/>
  <c r="K68" i="23" s="1"/>
  <c r="L761" i="22"/>
  <c r="H766" i="22"/>
  <c r="G771" i="22"/>
  <c r="B65" i="23" s="1"/>
  <c r="Q766" i="22"/>
  <c r="P771" i="22"/>
  <c r="F767" i="22"/>
  <c r="R771" i="22"/>
  <c r="G767" i="22"/>
  <c r="B70" i="23" s="1"/>
  <c r="F772" i="22"/>
  <c r="M766" i="22"/>
  <c r="H61" i="23" s="1"/>
  <c r="L771" i="22"/>
  <c r="G761" i="22"/>
  <c r="F766" i="22"/>
  <c r="R770" i="22"/>
  <c r="G766" i="22"/>
  <c r="K1357" i="22"/>
  <c r="P1356" i="22"/>
  <c r="K1349" i="22"/>
  <c r="F63" i="23" s="1"/>
  <c r="J1344" i="22"/>
  <c r="I1349" i="22"/>
  <c r="H1354" i="22"/>
  <c r="K1344" i="22"/>
  <c r="F67" i="23" s="1"/>
  <c r="J1349" i="22"/>
  <c r="I1354" i="22"/>
  <c r="D72" i="23" s="1"/>
  <c r="M1344" i="22"/>
  <c r="L1349" i="22"/>
  <c r="K1354" i="22"/>
  <c r="F1344" i="22"/>
  <c r="R1348" i="22"/>
  <c r="Q1353" i="22"/>
  <c r="L62" i="23" s="1"/>
  <c r="P1358" i="22"/>
  <c r="K1348" i="22"/>
  <c r="J1353" i="22"/>
  <c r="I1358" i="22"/>
  <c r="Q1347" i="22"/>
  <c r="P1352" i="22"/>
  <c r="O1357" i="22"/>
  <c r="J1347" i="22"/>
  <c r="I1352" i="22"/>
  <c r="G35" i="28"/>
  <c r="F35" i="28"/>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E67" i="23"/>
  <c r="E66" i="23"/>
  <c r="B68" i="23"/>
  <c r="J67" i="23"/>
  <c r="I72" i="23"/>
  <c r="L61" i="23"/>
  <c r="K65" i="23"/>
  <c r="E60" i="23"/>
  <c r="D73" i="23"/>
  <c r="M68" i="23"/>
  <c r="L70" i="23"/>
  <c r="I60" i="23"/>
  <c r="H64" i="23"/>
  <c r="G73" i="23"/>
  <c r="B61" i="23"/>
  <c r="G70" i="23"/>
  <c r="H67" i="23"/>
  <c r="E70" i="23"/>
  <c r="M64" i="23"/>
  <c r="L73" i="23"/>
  <c r="K72" i="23"/>
  <c r="G62" i="23"/>
  <c r="D66" i="23"/>
  <c r="C61" i="23"/>
  <c r="B62" i="23"/>
  <c r="B64" i="23"/>
  <c r="M63" i="23"/>
  <c r="G61" i="23"/>
  <c r="B72" i="23"/>
  <c r="J62" i="23"/>
  <c r="J64" i="23"/>
  <c r="G72" i="23"/>
  <c r="M67" i="23"/>
  <c r="C68" i="23"/>
  <c r="H60" i="23"/>
  <c r="L67" i="23"/>
  <c r="J61" i="23"/>
  <c r="G67" i="23"/>
  <c r="E72" i="23"/>
  <c r="C66" i="23"/>
  <c r="F66" i="23"/>
  <c r="C64" i="23"/>
  <c r="I63" i="23"/>
  <c r="J70" i="23"/>
  <c r="L68" i="23"/>
  <c r="K70" i="23"/>
  <c r="G60" i="23"/>
  <c r="F64" i="23"/>
  <c r="B63" i="23"/>
  <c r="M72" i="23"/>
  <c r="M61" i="23"/>
  <c r="L65" i="23"/>
  <c r="L60" i="23"/>
  <c r="E62" i="23"/>
  <c r="H62" i="23"/>
  <c r="I62" i="23"/>
  <c r="I64" i="23"/>
  <c r="H70" i="23"/>
  <c r="G66" i="23"/>
  <c r="B67" i="23"/>
  <c r="AM10" i="26"/>
  <c r="AL14" i="26"/>
  <c r="AL15" i="26"/>
  <c r="AM11" i="26"/>
  <c r="AF93" i="23"/>
  <c r="AG87" i="23"/>
  <c r="AG93" i="23" s="1"/>
  <c r="AF101" i="23"/>
  <c r="AG88" i="23"/>
  <c r="AG101" i="23" s="1"/>
  <c r="AF96" i="23"/>
  <c r="AG82" i="23"/>
  <c r="AG96" i="23" s="1"/>
  <c r="AF100" i="23"/>
  <c r="AF99" i="23"/>
  <c r="AG83" i="23"/>
  <c r="AF92" i="23"/>
  <c r="AG86" i="23"/>
  <c r="AG92" i="23" s="1"/>
  <c r="K1449" i="22" l="1"/>
  <c r="C62" i="23"/>
  <c r="E63" i="23"/>
  <c r="H1449" i="22"/>
  <c r="M66" i="23"/>
  <c r="D68" i="23"/>
  <c r="G63" i="23"/>
  <c r="F72" i="23"/>
  <c r="M60" i="23"/>
  <c r="M65" i="23"/>
  <c r="C67" i="23"/>
  <c r="M73" i="23"/>
  <c r="J1449" i="22"/>
  <c r="I61" i="23"/>
  <c r="C65" i="23"/>
  <c r="E65" i="23"/>
  <c r="H65" i="23"/>
  <c r="J73" i="23"/>
  <c r="J68" i="23"/>
  <c r="M62" i="23"/>
  <c r="I68" i="23"/>
  <c r="E73" i="23"/>
  <c r="F70" i="23"/>
  <c r="C72" i="23"/>
  <c r="O1449" i="22"/>
  <c r="D65" i="23"/>
  <c r="G1449" i="22"/>
  <c r="Q1449" i="22"/>
  <c r="L64" i="23"/>
  <c r="D61" i="23"/>
  <c r="D60" i="23"/>
  <c r="C70" i="23"/>
  <c r="K67" i="23"/>
  <c r="E61" i="23"/>
  <c r="L66" i="23"/>
  <c r="K63" i="23"/>
  <c r="D67" i="23"/>
  <c r="D70" i="23"/>
  <c r="H66" i="23"/>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<sst xmlns="http://schemas.openxmlformats.org/spreadsheetml/2006/main" count="14980" uniqueCount="1049">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</sst>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4">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0">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7" borderId="0" xfId="0" applyFont="1" applyFill="1"/>
    <xf numFmtId="0" fontId="1" fillId="22" borderId="0" xfId="0" applyFont="1" applyFill="1"/>
    <xf numFmtId="0" fontId="1" fillId="23" borderId="0" xfId="0" applyFont="1" applyFill="1"/>
    <xf numFmtId="167" fontId="0" fillId="3"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C2" sqref="C2"/>
    </sheetView>
  </sheetViews>
  <sheetFormatPr defaultRowHeight="15"/>
  <cols>
    <col min="2" max="2" width="70.140625" customWidth="1"/>
    <col min="3" max="3" width="10.7109375" bestFit="1" customWidth="1"/>
    <col min="13" max="14" width="8.7109375" style="163"/>
  </cols>
  <sheetData>
    <row r="1" spans="1:12">
      <c r="A1" s="1" t="s">
        <v>0</v>
      </c>
      <c r="B1" s="85" t="s">
        <v>526</v>
      </c>
      <c r="C1" s="86">
        <v>45272</v>
      </c>
      <c r="D1" s="87"/>
      <c r="E1" s="87"/>
      <c r="F1" s="87"/>
      <c r="G1" s="87"/>
      <c r="H1" s="87"/>
      <c r="I1" s="87"/>
      <c r="J1" s="87"/>
      <c r="K1" s="85" t="s">
        <v>534</v>
      </c>
      <c r="L1" s="85" t="s">
        <v>536</v>
      </c>
    </row>
    <row r="2" spans="1:12">
      <c r="A2" s="1" t="s">
        <v>1</v>
      </c>
      <c r="B2" s="87" t="str">
        <f>LOOKUP(B1,K1:L50,L1:L50)</f>
        <v>FL</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c r="AB112" s="175"/>
      <c r="AC112" s="175"/>
      <c r="AD112" s="175"/>
      <c r="AE112" s="175"/>
      <c r="AF112" s="175"/>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6"/>
      <c r="C500" s="175"/>
      <c r="D500" s="175"/>
      <c r="E500" s="175"/>
      <c r="F500" s="175"/>
      <c r="G500" s="175"/>
      <c r="H500" s="175"/>
      <c r="I500" s="175"/>
      <c r="J500" s="175"/>
      <c r="K500" s="175"/>
      <c r="L500" s="175"/>
      <c r="M500" s="175"/>
      <c r="N500" s="175"/>
      <c r="O500" s="175"/>
      <c r="P500" s="175"/>
      <c r="Q500" s="175"/>
      <c r="R500" s="175"/>
      <c r="S500" s="175"/>
      <c r="T500" s="175"/>
      <c r="U500" s="175"/>
      <c r="V500" s="175"/>
      <c r="W500" s="175"/>
      <c r="X500" s="175"/>
      <c r="Y500" s="175"/>
      <c r="Z500" s="175"/>
      <c r="AA500" s="175"/>
      <c r="AB500" s="175"/>
      <c r="AC500" s="175"/>
      <c r="AD500" s="175"/>
      <c r="AE500" s="175"/>
      <c r="AF500" s="175"/>
      <c r="AG500" s="175"/>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c r="AH112" s="177"/>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00" spans="2:34" ht="15" customHeight="1">
      <c r="B500" s="178"/>
      <c r="C500" s="177"/>
      <c r="D500" s="177"/>
      <c r="E500" s="177"/>
      <c r="F500" s="177"/>
      <c r="G500" s="177"/>
      <c r="H500" s="177"/>
      <c r="I500" s="177"/>
      <c r="J500" s="177"/>
      <c r="K500" s="177"/>
      <c r="L500" s="177"/>
      <c r="M500" s="177"/>
      <c r="N500" s="177"/>
      <c r="O500" s="177"/>
      <c r="P500" s="177"/>
      <c r="Q500" s="177"/>
      <c r="R500" s="177"/>
      <c r="S500" s="177"/>
      <c r="T500" s="177"/>
      <c r="U500" s="177"/>
      <c r="V500" s="177"/>
      <c r="W500" s="177"/>
      <c r="X500" s="177"/>
      <c r="Y500" s="177"/>
      <c r="Z500" s="177"/>
      <c r="AA500" s="177"/>
      <c r="AB500" s="177"/>
      <c r="AC500" s="177"/>
      <c r="AD500" s="177"/>
      <c r="AE500" s="177"/>
      <c r="AF500" s="177"/>
      <c r="AG500"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9" t="s">
        <v>409</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81" t="s">
        <v>182</v>
      </c>
      <c r="C112" s="182">
        <v>12.999203</v>
      </c>
      <c r="D112" s="182">
        <v>13.756338</v>
      </c>
      <c r="E112" s="182">
        <v>14.272468</v>
      </c>
      <c r="F112" s="182">
        <v>13.87274</v>
      </c>
      <c r="G112" s="182">
        <v>13.379066999999999</v>
      </c>
      <c r="H112" s="182">
        <v>13.404615</v>
      </c>
      <c r="I112" s="182">
        <v>13.498896999999999</v>
      </c>
      <c r="J112" s="182">
        <v>13.628196000000001</v>
      </c>
      <c r="K112" s="182">
        <v>13.736962</v>
      </c>
      <c r="L112" s="182">
        <v>13.932218000000001</v>
      </c>
      <c r="M112" s="182">
        <v>14.950908999999999</v>
      </c>
      <c r="N112" s="182">
        <v>15.044097000000001</v>
      </c>
      <c r="O112" s="182">
        <v>15.321702</v>
      </c>
      <c r="P112" s="182">
        <v>15.516894000000001</v>
      </c>
      <c r="Q112" s="182">
        <v>15.691060999999999</v>
      </c>
      <c r="R112" s="182">
        <v>15.773815000000001</v>
      </c>
      <c r="S112" s="182">
        <v>15.950137</v>
      </c>
      <c r="T112" s="182">
        <v>16.117809000000001</v>
      </c>
      <c r="U112" s="182">
        <v>16.291615</v>
      </c>
      <c r="V112" s="182">
        <v>16.466549000000001</v>
      </c>
      <c r="W112" s="182">
        <v>16.700437999999998</v>
      </c>
      <c r="X112" s="182">
        <v>16.943705000000001</v>
      </c>
      <c r="Y112" s="182">
        <v>17.277073000000001</v>
      </c>
      <c r="Z112" s="182">
        <v>17.574244</v>
      </c>
      <c r="AA112" s="182">
        <v>17.982026999999999</v>
      </c>
      <c r="AB112" s="182">
        <v>18.336407000000001</v>
      </c>
      <c r="AC112" s="182">
        <v>18.741672999999999</v>
      </c>
      <c r="AD112" s="182">
        <v>19.208071</v>
      </c>
      <c r="AE112" s="182">
        <v>19.600466000000001</v>
      </c>
      <c r="AF112" s="182">
        <v>20.057380999999999</v>
      </c>
      <c r="AG112" s="182">
        <v>20.632099</v>
      </c>
      <c r="AH112" s="183">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84" t="s">
        <v>306</v>
      </c>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6" t="s">
        <v>609</v>
      </c>
      <c r="B3" s="187"/>
      <c r="C3" s="187"/>
      <c r="D3" s="187"/>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FL</v>
      </c>
      <c r="C6" s="91">
        <f t="shared" ref="C6:AE6" si="1">SUMIFS(C$20:C$119,$B$20:$B$119,$B$6,$A$20:$A$119,$A$6)</f>
        <v>29300599</v>
      </c>
      <c r="D6" s="91">
        <f t="shared" si="1"/>
        <v>24490120</v>
      </c>
      <c r="E6" s="91">
        <f t="shared" si="1"/>
        <v>21659866</v>
      </c>
      <c r="F6" s="91">
        <f t="shared" si="1"/>
        <v>20166689</v>
      </c>
      <c r="G6" s="91">
        <f t="shared" si="1"/>
        <v>20796253</v>
      </c>
      <c r="H6" s="91">
        <f t="shared" si="1"/>
        <v>21123877</v>
      </c>
      <c r="I6" s="91">
        <f t="shared" si="1"/>
        <v>25934642</v>
      </c>
      <c r="J6" s="91">
        <f t="shared" si="1"/>
        <v>27941977</v>
      </c>
      <c r="K6" s="91">
        <f t="shared" si="1"/>
        <v>19643197</v>
      </c>
      <c r="L6" s="91">
        <f t="shared" si="1"/>
        <v>23299324</v>
      </c>
      <c r="M6" s="91">
        <f t="shared" si="1"/>
        <v>27751457</v>
      </c>
      <c r="N6" s="91">
        <f t="shared" si="1"/>
        <v>31233565</v>
      </c>
      <c r="O6" s="91">
        <f t="shared" si="1"/>
        <v>30936022</v>
      </c>
      <c r="P6" s="91">
        <f t="shared" si="1"/>
        <v>29423864</v>
      </c>
      <c r="Q6" s="91">
        <f t="shared" si="1"/>
        <v>27284768</v>
      </c>
      <c r="R6" s="91">
        <f t="shared" si="1"/>
        <v>30494258</v>
      </c>
      <c r="S6" s="91">
        <f t="shared" si="1"/>
        <v>30184830</v>
      </c>
      <c r="T6" s="91">
        <f t="shared" si="1"/>
        <v>28855311</v>
      </c>
      <c r="U6" s="91">
        <f t="shared" si="1"/>
        <v>28820791</v>
      </c>
      <c r="V6" s="91">
        <f t="shared" si="1"/>
        <v>28117427</v>
      </c>
      <c r="W6" s="91">
        <f t="shared" si="1"/>
        <v>23308564</v>
      </c>
      <c r="X6" s="91">
        <f t="shared" si="1"/>
        <v>23985137</v>
      </c>
      <c r="Y6" s="91">
        <f t="shared" si="1"/>
        <v>20558679</v>
      </c>
      <c r="Z6" s="91">
        <f t="shared" si="1"/>
        <v>20153632</v>
      </c>
      <c r="AA6" s="91">
        <f t="shared" si="1"/>
        <v>16134883</v>
      </c>
      <c r="AB6" s="91">
        <f t="shared" si="1"/>
        <v>18931178</v>
      </c>
      <c r="AC6" s="91">
        <f t="shared" si="1"/>
        <v>17608064</v>
      </c>
      <c r="AD6" s="91">
        <f t="shared" si="1"/>
        <v>14212881</v>
      </c>
      <c r="AE6" s="91">
        <f t="shared" si="1"/>
        <v>13061875</v>
      </c>
      <c r="AF6" s="119">
        <f t="shared" ref="AF6:BK7" si="2">AE6</f>
        <v>13061875</v>
      </c>
      <c r="AG6" s="119">
        <f t="shared" si="2"/>
        <v>13061875</v>
      </c>
      <c r="AH6" s="119">
        <f t="shared" si="2"/>
        <v>13061875</v>
      </c>
      <c r="AI6" s="119">
        <f t="shared" si="2"/>
        <v>13061875</v>
      </c>
      <c r="AJ6" s="119">
        <f t="shared" si="2"/>
        <v>13061875</v>
      </c>
      <c r="AK6" s="119">
        <f t="shared" si="2"/>
        <v>13061875</v>
      </c>
      <c r="AL6" s="119">
        <f t="shared" si="2"/>
        <v>13061875</v>
      </c>
      <c r="AM6" s="119">
        <f t="shared" si="2"/>
        <v>13061875</v>
      </c>
      <c r="AN6" s="119">
        <f t="shared" si="2"/>
        <v>13061875</v>
      </c>
      <c r="AO6" s="119">
        <f t="shared" si="2"/>
        <v>13061875</v>
      </c>
      <c r="AP6" s="119">
        <f t="shared" si="2"/>
        <v>13061875</v>
      </c>
      <c r="AQ6" s="119">
        <f t="shared" si="2"/>
        <v>13061875</v>
      </c>
      <c r="AR6" s="119">
        <f t="shared" si="2"/>
        <v>13061875</v>
      </c>
      <c r="AS6" s="119">
        <f t="shared" si="2"/>
        <v>13061875</v>
      </c>
      <c r="AT6" s="119">
        <f t="shared" si="2"/>
        <v>13061875</v>
      </c>
      <c r="AU6" s="119">
        <f t="shared" si="2"/>
        <v>13061875</v>
      </c>
      <c r="AV6" s="119">
        <f t="shared" si="2"/>
        <v>13061875</v>
      </c>
      <c r="AW6" s="119">
        <f t="shared" si="2"/>
        <v>13061875</v>
      </c>
      <c r="AX6" s="119">
        <f t="shared" si="2"/>
        <v>13061875</v>
      </c>
      <c r="AY6" s="119">
        <f t="shared" si="2"/>
        <v>13061875</v>
      </c>
      <c r="AZ6" s="119">
        <f t="shared" si="2"/>
        <v>13061875</v>
      </c>
      <c r="BA6" s="119">
        <f t="shared" si="2"/>
        <v>13061875</v>
      </c>
      <c r="BB6" s="119">
        <f t="shared" si="2"/>
        <v>13061875</v>
      </c>
      <c r="BC6" s="119">
        <f t="shared" si="2"/>
        <v>13061875</v>
      </c>
      <c r="BD6" s="119">
        <f t="shared" si="2"/>
        <v>13061875</v>
      </c>
      <c r="BE6" s="119">
        <f t="shared" si="2"/>
        <v>13061875</v>
      </c>
      <c r="BF6" s="119">
        <f t="shared" si="2"/>
        <v>13061875</v>
      </c>
      <c r="BG6" s="119">
        <f t="shared" si="2"/>
        <v>13061875</v>
      </c>
      <c r="BH6" s="119">
        <f t="shared" si="2"/>
        <v>13061875</v>
      </c>
      <c r="BI6" s="119">
        <f t="shared" si="2"/>
        <v>13061875</v>
      </c>
      <c r="BJ6" s="119">
        <f t="shared" si="2"/>
        <v>13061875</v>
      </c>
      <c r="BK6" s="119">
        <f t="shared" si="2"/>
        <v>13061875</v>
      </c>
    </row>
    <row r="7" spans="1:63">
      <c r="A7" s="91" t="s">
        <v>849</v>
      </c>
      <c r="B7" s="91" t="str">
        <f>About!B2</f>
        <v>FL</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FL</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c r="A11" s="91" t="s">
        <v>849</v>
      </c>
      <c r="B11" s="91" t="str">
        <f>About!B2</f>
        <v>FL</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FL</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FL</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0.1938283075176451</v>
      </c>
      <c r="G730" s="107">
        <f>G4/SUMIFS(G$3:G$722,$B$3:$B$722,$B730)*SUMIFS(Calculations!$E$3:$E$53,Calculations!$A$3:$A$53,$B730)</f>
        <v>0.17032475917783366</v>
      </c>
      <c r="H730" s="107">
        <f>H4/SUMIFS(H$3:H$722,$B$3:$B$722,$B730)*SUMIFS(Calculations!$E$3:$E$53,Calculations!$A$3:$A$53,$B730)</f>
        <v>0.1461797097852246</v>
      </c>
      <c r="I730" s="107">
        <f>I4/SUMIFS(I$3:I$722,$B$3:$B$722,$B730)*SUMIFS(Calculations!$E$3:$E$53,Calculations!$A$3:$A$53,$B730)</f>
        <v>0.16712224257709721</v>
      </c>
      <c r="J730" s="107">
        <f>J4/SUMIFS(J$3:J$722,$B$3:$B$722,$B730)*SUMIFS(Calculations!$E$3:$E$53,Calculations!$A$3:$A$53,$B730)</f>
        <v>0.18801006896084074</v>
      </c>
      <c r="K730" s="107">
        <f>K4/SUMIFS(K$3:K$722,$B$3:$B$722,$B730)*SUMIFS(Calculations!$E$3:$E$53,Calculations!$A$3:$A$53,$B730)</f>
        <v>0.21458816359287483</v>
      </c>
      <c r="L730" s="107">
        <f>L4/SUMIFS(L$3:L$722,$B$3:$B$722,$B730)*SUMIFS(Calculations!$E$3:$E$53,Calculations!$A$3:$A$53,$B730)</f>
        <v>0.24319873544862691</v>
      </c>
      <c r="M730" s="107">
        <f>M4/SUMIFS(M$3:M$722,$B$3:$B$722,$B730)*SUMIFS(Calculations!$E$3:$E$53,Calculations!$A$3:$A$53,$B730)</f>
        <v>0.24746605418712017</v>
      </c>
      <c r="N730" s="107">
        <f>N4/SUMIFS(N$3:N$722,$B$3:$B$722,$B730)*SUMIFS(Calculations!$E$3:$E$53,Calculations!$A$3:$A$53,$B730)</f>
        <v>0.25191859940226841</v>
      </c>
      <c r="O730" s="107">
        <f>O4/SUMIFS(O$3:O$722,$B$3:$B$722,$B730)*SUMIFS(Calculations!$E$3:$E$53,Calculations!$A$3:$A$53,$B730)</f>
        <v>0.25187533962026626</v>
      </c>
      <c r="P730" s="107">
        <f>P4/SUMIFS(P$3:P$722,$B$3:$B$722,$B730)*SUMIFS(Calculations!$E$3:$E$53,Calculations!$A$3:$A$53,$B730)</f>
        <v>0.25183233953522882</v>
      </c>
      <c r="Q730" s="107">
        <f>Q4/SUMIFS(Q$3:Q$722,$B$3:$B$722,$B730)*SUMIFS(Calculations!$E$3:$E$53,Calculations!$A$3:$A$53,$B730)</f>
        <v>0.25442792173991857</v>
      </c>
      <c r="R730" s="107">
        <f>R4/SUMIFS(R$3:R$722,$B$3:$B$722,$B730)*SUMIFS(Calculations!$E$3:$E$53,Calculations!$A$3:$A$53,$B730)</f>
        <v>0.25702804062707718</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5.3452640329225844E-2</v>
      </c>
      <c r="G733" s="107">
        <f>G7/SUMIFS(G$3:G$722,$B$3:$B$722,$B733)*SUMIFS(Calculations!$E$3:$E$53,Calculations!$A$3:$A$53,$B733)</f>
        <v>5.530042073317204E-2</v>
      </c>
      <c r="H733" s="107">
        <f>H7/SUMIFS(H$3:H$722,$B$3:$B$722,$B733)*SUMIFS(Calculations!$E$3:$E$53,Calculations!$A$3:$A$53,$B733)</f>
        <v>5.7198634078448309E-2</v>
      </c>
      <c r="I733" s="107">
        <f>I7/SUMIFS(I$3:I$722,$B$3:$B$722,$B733)*SUMIFS(Calculations!$E$3:$E$53,Calculations!$A$3:$A$53,$B733)</f>
        <v>5.7132528169347226E-2</v>
      </c>
      <c r="J733" s="107">
        <f>J7/SUMIFS(J$3:J$722,$B$3:$B$722,$B733)*SUMIFS(Calculations!$E$3:$E$53,Calculations!$A$3:$A$53,$B733)</f>
        <v>5.7066594943124514E-2</v>
      </c>
      <c r="K733" s="107">
        <f>K7/SUMIFS(K$3:K$722,$B$3:$B$722,$B733)*SUMIFS(Calculations!$E$3:$E$53,Calculations!$A$3:$A$53,$B733)</f>
        <v>5.9161154719229198E-2</v>
      </c>
      <c r="L733" s="107">
        <f>L7/SUMIFS(L$3:L$722,$B$3:$B$722,$B733)*SUMIFS(Calculations!$E$3:$E$53,Calculations!$A$3:$A$53,$B733)</f>
        <v>6.1415889447586372E-2</v>
      </c>
      <c r="M733" s="107">
        <f>M7/SUMIFS(M$3:M$722,$B$3:$B$722,$B733)*SUMIFS(Calculations!$E$3:$E$53,Calculations!$A$3:$A$53,$B733)</f>
        <v>6.2757469243817476E-2</v>
      </c>
      <c r="N733" s="107">
        <f>N7/SUMIFS(N$3:N$722,$B$3:$B$722,$B733)*SUMIFS(Calculations!$E$3:$E$53,Calculations!$A$3:$A$53,$B733)</f>
        <v>6.4157281413591699E-2</v>
      </c>
      <c r="O733" s="107">
        <f>O7/SUMIFS(O$3:O$722,$B$3:$B$722,$B733)*SUMIFS(Calculations!$E$3:$E$53,Calculations!$A$3:$A$53,$B733)</f>
        <v>6.4026578925698685E-2</v>
      </c>
      <c r="P733" s="107">
        <f>P7/SUMIFS(P$3:P$722,$B$3:$B$722,$B733)*SUMIFS(Calculations!$E$3:$E$53,Calculations!$A$3:$A$53,$B733)</f>
        <v>6.3896661070501751E-2</v>
      </c>
      <c r="Q733" s="107">
        <f>Q7/SUMIFS(Q$3:Q$722,$B$3:$B$722,$B733)*SUMIFS(Calculations!$E$3:$E$53,Calculations!$A$3:$A$53,$B733)</f>
        <v>6.395245312954706E-2</v>
      </c>
      <c r="R733" s="107">
        <f>R7/SUMIFS(R$3:R$722,$B$3:$B$722,$B733)*SUMIFS(Calculations!$E$3:$E$53,Calculations!$A$3:$A$53,$B733)</f>
        <v>6.4008342704616222E-2</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0.46736176521945716</v>
      </c>
      <c r="G736" s="107">
        <f>G10/SUMIFS(G$3:G$722,$B$3:$B$722,$B736)*SUMIFS(Calculations!$E$3:$E$53,Calculations!$A$3:$A$53,$B736)</f>
        <v>0.47213522540494235</v>
      </c>
      <c r="H736" s="107">
        <f>H10/SUMIFS(H$3:H$722,$B$3:$B$722,$B736)*SUMIFS(Calculations!$E$3:$E$53,Calculations!$A$3:$A$53,$B736)</f>
        <v>0.47703897143876856</v>
      </c>
      <c r="I736" s="107">
        <f>I10/SUMIFS(I$3:I$722,$B$3:$B$722,$B736)*SUMIFS(Calculations!$E$3:$E$53,Calculations!$A$3:$A$53,$B736)</f>
        <v>0.45651351220177416</v>
      </c>
      <c r="J736" s="107">
        <f>J10/SUMIFS(J$3:J$722,$B$3:$B$722,$B736)*SUMIFS(Calculations!$E$3:$E$53,Calculations!$A$3:$A$53,$B736)</f>
        <v>0.43604166988691695</v>
      </c>
      <c r="K736" s="107">
        <f>K10/SUMIFS(K$3:K$722,$B$3:$B$722,$B736)*SUMIFS(Calculations!$E$3:$E$53,Calculations!$A$3:$A$53,$B736)</f>
        <v>0.395505227196564</v>
      </c>
      <c r="L736" s="107">
        <f>L10/SUMIFS(L$3:L$722,$B$3:$B$722,$B736)*SUMIFS(Calculations!$E$3:$E$53,Calculations!$A$3:$A$53,$B736)</f>
        <v>0.35186888597550958</v>
      </c>
      <c r="M736" s="107">
        <f>M10/SUMIFS(M$3:M$722,$B$3:$B$722,$B736)*SUMIFS(Calculations!$E$3:$E$53,Calculations!$A$3:$A$53,$B736)</f>
        <v>0.33861208787142627</v>
      </c>
      <c r="N736" s="107">
        <f>N10/SUMIFS(N$3:N$722,$B$3:$B$722,$B736)*SUMIFS(Calculations!$E$3:$E$53,Calculations!$A$3:$A$53,$B736)</f>
        <v>0.32477986755142146</v>
      </c>
      <c r="O736" s="107">
        <f>O10/SUMIFS(O$3:O$722,$B$3:$B$722,$B736)*SUMIFS(Calculations!$E$3:$E$53,Calculations!$A$3:$A$53,$B736)</f>
        <v>0.32528516793527962</v>
      </c>
      <c r="P736" s="107">
        <f>P10/SUMIFS(P$3:P$722,$B$3:$B$722,$B736)*SUMIFS(Calculations!$E$3:$E$53,Calculations!$A$3:$A$53,$B736)</f>
        <v>0.32578743490172624</v>
      </c>
      <c r="Q736" s="107">
        <f>Q10/SUMIFS(Q$3:Q$722,$B$3:$B$722,$B736)*SUMIFS(Calculations!$E$3:$E$53,Calculations!$A$3:$A$53,$B736)</f>
        <v>0.32125465308459727</v>
      </c>
      <c r="R736" s="107">
        <f>R10/SUMIFS(R$3:R$722,$B$3:$B$722,$B736)*SUMIFS(Calculations!$E$3:$E$53,Calculations!$A$3:$A$53,$B736)</f>
        <v>0.31671394865505104</v>
      </c>
    </row>
    <row r="737" spans="2:18" ht="15.75" customHeight="1">
      <c r="B737" s="107" t="s">
        <v>536</v>
      </c>
      <c r="C737" s="107" t="s">
        <v>449</v>
      </c>
      <c r="D737" s="107" t="s">
        <v>646</v>
      </c>
      <c r="E737" s="107" t="str">
        <f t="shared" si="300"/>
        <v>natural gas peaker</v>
      </c>
      <c r="F737" s="107">
        <f>F11/SUMIFS(F$3:F$722,$B$3:$B$722,$B737)*SUMIFS(Calculations!$E$3:$E$53,Calculations!$A$3:$A$53,$B737)</f>
        <v>8.2558495649047436E-4</v>
      </c>
      <c r="G737" s="107">
        <f>G11/SUMIFS(G$3:G$722,$B$3:$B$722,$B737)*SUMIFS(Calculations!$E$3:$E$53,Calculations!$A$3:$A$53,$B737)</f>
        <v>7.1482746718980791E-4</v>
      </c>
      <c r="H737" s="107">
        <f>H11/SUMIFS(H$3:H$722,$B$3:$B$722,$B737)*SUMIFS(Calculations!$E$3:$E$53,Calculations!$A$3:$A$53,$B737)</f>
        <v>6.0104698557477472E-4</v>
      </c>
      <c r="I737" s="107">
        <f>I11/SUMIFS(I$3:I$722,$B$3:$B$722,$B737)*SUMIFS(Calculations!$E$3:$E$53,Calculations!$A$3:$A$53,$B737)</f>
        <v>6.0026092678050111E-4</v>
      </c>
      <c r="J737" s="107">
        <f>J11/SUMIFS(J$3:J$722,$B$3:$B$722,$B737)*SUMIFS(Calculations!$E$3:$E$53,Calculations!$A$3:$A$53,$B737)</f>
        <v>5.9947692134116985E-4</v>
      </c>
      <c r="K737" s="107">
        <f>K11/SUMIFS(K$3:K$722,$B$3:$B$722,$B737)*SUMIFS(Calculations!$E$3:$E$53,Calculations!$A$3:$A$53,$B737)</f>
        <v>6.2155433807020298E-4</v>
      </c>
      <c r="L737" s="107">
        <f>L11/SUMIFS(L$3:L$722,$B$3:$B$722,$B737)*SUMIFS(Calculations!$E$3:$E$53,Calculations!$A$3:$A$53,$B737)</f>
        <v>6.4532005666140984E-4</v>
      </c>
      <c r="M737" s="107">
        <f>M11/SUMIFS(M$3:M$722,$B$3:$B$722,$B737)*SUMIFS(Calculations!$E$3:$E$53,Calculations!$A$3:$A$53,$B737)</f>
        <v>6.5902788066482271E-4</v>
      </c>
      <c r="N737" s="107">
        <f>N11/SUMIFS(N$3:N$722,$B$3:$B$722,$B737)*SUMIFS(Calculations!$E$3:$E$53,Calculations!$A$3:$A$53,$B737)</f>
        <v>6.7333070403396262E-4</v>
      </c>
      <c r="O737" s="107">
        <f>O11/SUMIFS(O$3:O$722,$B$3:$B$722,$B737)*SUMIFS(Calculations!$E$3:$E$53,Calculations!$A$3:$A$53,$B737)</f>
        <v>6.7130355112877125E-4</v>
      </c>
      <c r="P737" s="107">
        <f>P11/SUMIFS(P$3:P$722,$B$3:$B$722,$B737)*SUMIFS(Calculations!$E$3:$E$53,Calculations!$A$3:$A$53,$B737)</f>
        <v>6.6928856762046721E-4</v>
      </c>
      <c r="Q737" s="107">
        <f>Q11/SUMIFS(Q$3:Q$722,$B$3:$B$722,$B737)*SUMIFS(Calculations!$E$3:$E$53,Calculations!$A$3:$A$53,$B737)</f>
        <v>6.6987296415476868E-4</v>
      </c>
      <c r="R737" s="107">
        <f>R11/SUMIFS(R$3:R$722,$B$3:$B$722,$B737)*SUMIFS(Calculations!$E$3:$E$53,Calculations!$A$3:$A$53,$B737)</f>
        <v>6.7045838212522694E-4</v>
      </c>
    </row>
    <row r="738" spans="2:18" ht="15.75" customHeight="1">
      <c r="B738" s="107" t="s">
        <v>536</v>
      </c>
      <c r="C738" s="107" t="s">
        <v>449</v>
      </c>
      <c r="D738" s="107" t="s">
        <v>647</v>
      </c>
      <c r="E738" s="107" t="str">
        <f t="shared" si="300"/>
        <v>nuclear</v>
      </c>
      <c r="F738" s="107">
        <f>F12/SUMIFS(F$3:F$722,$B$3:$B$722,$B738)*SUMIFS(Calculations!$E$3:$E$53,Calculations!$A$3:$A$53,$B738)</f>
        <v>0.28122034158261022</v>
      </c>
      <c r="G738" s="107">
        <f>G12/SUMIFS(G$3:G$722,$B$3:$B$722,$B738)*SUMIFS(Calculations!$E$3:$E$53,Calculations!$A$3:$A$53,$B738)</f>
        <v>0.29810107547407605</v>
      </c>
      <c r="H738" s="107">
        <f>H12/SUMIFS(H$3:H$722,$B$3:$B$722,$B738)*SUMIFS(Calculations!$E$3:$E$53,Calculations!$A$3:$A$53,$B738)</f>
        <v>0.31544254867208438</v>
      </c>
      <c r="I738" s="107">
        <f>I12/SUMIFS(I$3:I$722,$B$3:$B$722,$B738)*SUMIFS(Calculations!$E$3:$E$53,Calculations!$A$3:$A$53,$B738)</f>
        <v>0.31503000789669949</v>
      </c>
      <c r="J738" s="107">
        <f>J12/SUMIFS(J$3:J$722,$B$3:$B$722,$B738)*SUMIFS(Calculations!$E$3:$E$53,Calculations!$A$3:$A$53,$B738)</f>
        <v>0.31461854476670986</v>
      </c>
      <c r="K738" s="107">
        <f>K12/SUMIFS(K$3:K$722,$B$3:$B$722,$B738)*SUMIFS(Calculations!$E$3:$E$53,Calculations!$A$3:$A$53,$B738)</f>
        <v>0.32620525390633259</v>
      </c>
      <c r="L738" s="107">
        <f>L12/SUMIFS(L$3:L$722,$B$3:$B$722,$B738)*SUMIFS(Calculations!$E$3:$E$53,Calculations!$A$3:$A$53,$B738)</f>
        <v>0.33867802063398667</v>
      </c>
      <c r="M738" s="107">
        <f>M12/SUMIFS(M$3:M$722,$B$3:$B$722,$B738)*SUMIFS(Calculations!$E$3:$E$53,Calculations!$A$3:$A$53,$B738)</f>
        <v>0.34587218522371488</v>
      </c>
      <c r="N738" s="107">
        <f>N12/SUMIFS(N$3:N$722,$B$3:$B$722,$B738)*SUMIFS(Calculations!$E$3:$E$53,Calculations!$A$3:$A$53,$B738)</f>
        <v>0.35337861843950358</v>
      </c>
      <c r="O738" s="107">
        <f>O12/SUMIFS(O$3:O$722,$B$3:$B$722,$B738)*SUMIFS(Calculations!$E$3:$E$53,Calculations!$A$3:$A$53,$B738)</f>
        <v>0.35231472444401152</v>
      </c>
      <c r="P738" s="107">
        <f>P12/SUMIFS(P$3:P$722,$B$3:$B$722,$B738)*SUMIFS(Calculations!$E$3:$E$53,Calculations!$A$3:$A$53,$B738)</f>
        <v>0.3512572172130522</v>
      </c>
      <c r="Q738" s="107">
        <f>Q12/SUMIFS(Q$3:Q$722,$B$3:$B$722,$B738)*SUMIFS(Calculations!$E$3:$E$53,Calculations!$A$3:$A$53,$B738)</f>
        <v>0.35156392124225366</v>
      </c>
      <c r="R738" s="107">
        <f>R12/SUMIFS(R$3:R$722,$B$3:$B$722,$B738)*SUMIFS(Calculations!$E$3:$E$53,Calculations!$A$3:$A$53,$B738)</f>
        <v>0.35187116134339685</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2.0592299359183577E-4</v>
      </c>
      <c r="G740" s="107">
        <f>G14/SUMIFS(G$3:G$722,$B$3:$B$722,$B740)*SUMIFS(Calculations!$E$3:$E$53,Calculations!$A$3:$A$53,$B740)</f>
        <v>2.0869536934833198E-4</v>
      </c>
      <c r="H740" s="107">
        <f>H14/SUMIFS(H$3:H$722,$B$3:$B$722,$B740)*SUMIFS(Calculations!$E$3:$E$53,Calculations!$A$3:$A$53,$B740)</f>
        <v>2.1154341376305923E-4</v>
      </c>
      <c r="I740" s="107">
        <f>I14/SUMIFS(I$3:I$722,$B$3:$B$722,$B740)*SUMIFS(Calculations!$E$3:$E$53,Calculations!$A$3:$A$53,$B740)</f>
        <v>2.1126675392655727E-4</v>
      </c>
      <c r="J740" s="107">
        <f>J14/SUMIFS(J$3:J$722,$B$3:$B$722,$B740)*SUMIFS(Calculations!$E$3:$E$53,Calculations!$A$3:$A$53,$B740)</f>
        <v>2.1099081678516003E-4</v>
      </c>
      <c r="K740" s="107">
        <f>K14/SUMIFS(K$3:K$722,$B$3:$B$722,$B740)*SUMIFS(Calculations!$E$3:$E$53,Calculations!$A$3:$A$53,$B740)</f>
        <v>2.1876114458651012E-4</v>
      </c>
      <c r="L740" s="107">
        <f>L14/SUMIFS(L$3:L$722,$B$3:$B$722,$B740)*SUMIFS(Calculations!$E$3:$E$53,Calculations!$A$3:$A$53,$B740)</f>
        <v>2.2712568406840831E-4</v>
      </c>
      <c r="M740" s="107">
        <f>M14/SUMIFS(M$3:M$722,$B$3:$B$722,$B740)*SUMIFS(Calculations!$E$3:$E$53,Calculations!$A$3:$A$53,$B740)</f>
        <v>2.3195026509874509E-4</v>
      </c>
      <c r="N740" s="107">
        <f>N14/SUMIFS(N$3:N$722,$B$3:$B$722,$B740)*SUMIFS(Calculations!$E$3:$E$53,Calculations!$A$3:$A$53,$B740)</f>
        <v>2.3698426103346311E-4</v>
      </c>
      <c r="O740" s="107">
        <f>O14/SUMIFS(O$3:O$722,$B$3:$B$722,$B740)*SUMIFS(Calculations!$E$3:$E$53,Calculations!$A$3:$A$53,$B740)</f>
        <v>2.3627078795053301E-4</v>
      </c>
      <c r="P740" s="107">
        <f>P14/SUMIFS(P$3:P$722,$B$3:$B$722,$B740)*SUMIFS(Calculations!$E$3:$E$53,Calculations!$A$3:$A$53,$B740)</f>
        <v>2.3556159798659819E-4</v>
      </c>
      <c r="Q740" s="107">
        <f>Q14/SUMIFS(Q$3:Q$722,$B$3:$B$722,$B740)*SUMIFS(Calculations!$E$3:$E$53,Calculations!$A$3:$A$53,$B740)</f>
        <v>2.3576728113754053E-4</v>
      </c>
      <c r="R740" s="107">
        <f>R14/SUMIFS(R$3:R$722,$B$3:$B$722,$B740)*SUMIFS(Calculations!$E$3:$E$53,Calculations!$A$3:$A$53,$B740)</f>
        <v>2.3597332379131171E-4</v>
      </c>
    </row>
    <row r="741" spans="2:18" ht="15.75" customHeight="1">
      <c r="B741" s="107" t="s">
        <v>536</v>
      </c>
      <c r="C741" s="107" t="s">
        <v>449</v>
      </c>
      <c r="D741" s="107" t="s">
        <v>650</v>
      </c>
      <c r="E741" s="107" t="str">
        <f t="shared" si="300"/>
        <v>solar PV</v>
      </c>
      <c r="F741" s="107">
        <f>F15/SUMIFS(F$3:F$722,$B$3:$B$722,$B741)*SUMIFS(Calculations!$E$3:$E$53,Calculations!$A$3:$A$53,$B741)</f>
        <v>1.9889736488500144E-4</v>
      </c>
      <c r="G741" s="107">
        <f>G15/SUMIFS(G$3:G$722,$B$3:$B$722,$B741)*SUMIFS(Calculations!$E$3:$E$53,Calculations!$A$3:$A$53,$B741)</f>
        <v>2.6932510196838279E-4</v>
      </c>
      <c r="H741" s="107">
        <f>H15/SUMIFS(H$3:H$722,$B$3:$B$722,$B741)*SUMIFS(Calculations!$E$3:$E$53,Calculations!$A$3:$A$53,$B741)</f>
        <v>3.4167507933786673E-4</v>
      </c>
      <c r="I741" s="107">
        <f>I15/SUMIFS(I$3:I$722,$B$3:$B$722,$B741)*SUMIFS(Calculations!$E$3:$E$53,Calculations!$A$3:$A$53,$B741)</f>
        <v>4.0821589650265962E-4</v>
      </c>
      <c r="J741" s="107">
        <f>J15/SUMIFS(J$3:J$722,$B$3:$B$722,$B741)*SUMIFS(Calculations!$E$3:$E$53,Calculations!$A$3:$A$53,$B741)</f>
        <v>4.7458289471550246E-4</v>
      </c>
      <c r="K741" s="107">
        <f>K15/SUMIFS(K$3:K$722,$B$3:$B$722,$B741)*SUMIFS(Calculations!$E$3:$E$53,Calculations!$A$3:$A$53,$B741)</f>
        <v>6.2747596323193731E-4</v>
      </c>
      <c r="L741" s="107">
        <f>L15/SUMIFS(L$3:L$722,$B$3:$B$722,$B741)*SUMIFS(Calculations!$E$3:$E$53,Calculations!$A$3:$A$53,$B741)</f>
        <v>7.9206105420996187E-4</v>
      </c>
      <c r="M741" s="107">
        <f>M15/SUMIFS(M$3:M$722,$B$3:$B$722,$B741)*SUMIFS(Calculations!$E$3:$E$53,Calculations!$A$3:$A$53,$B741)</f>
        <v>1.1760395290545413E-3</v>
      </c>
      <c r="N741" s="107">
        <f>N15/SUMIFS(N$3:N$722,$B$3:$B$722,$B741)*SUMIFS(Calculations!$E$3:$E$53,Calculations!$A$3:$A$53,$B741)</f>
        <v>1.5766849051467992E-3</v>
      </c>
      <c r="O741" s="107">
        <f>O15/SUMIFS(O$3:O$722,$B$3:$B$722,$B741)*SUMIFS(Calculations!$E$3:$E$53,Calculations!$A$3:$A$53,$B741)</f>
        <v>2.3381800729718044E-3</v>
      </c>
      <c r="P741" s="107">
        <f>P15/SUMIFS(P$3:P$722,$B$3:$B$722,$B741)*SUMIFS(Calculations!$E$3:$E$53,Calculations!$A$3:$A$53,$B741)</f>
        <v>3.0951038357975641E-3</v>
      </c>
      <c r="Q741" s="107">
        <f>Q15/SUMIFS(Q$3:Q$722,$B$3:$B$722,$B741)*SUMIFS(Calculations!$E$3:$E$53,Calculations!$A$3:$A$53,$B741)</f>
        <v>4.6823245506584033E-3</v>
      </c>
      <c r="R741" s="107">
        <f>R15/SUMIFS(R$3:R$722,$B$3:$B$722,$B741)*SUMIFS(Calculations!$E$3:$E$53,Calculations!$A$3:$A$53,$B741)</f>
        <v>6.2723194856453982E-3</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2.9065400360945288E-3</v>
      </c>
      <c r="G743" s="107">
        <f>G17/SUMIFS(G$3:G$722,$B$3:$B$722,$B743)*SUMIFS(Calculations!$E$3:$E$53,Calculations!$A$3:$A$53,$B743)</f>
        <v>2.9456712714694671E-3</v>
      </c>
      <c r="H743" s="107">
        <f>H17/SUMIFS(H$3:H$722,$B$3:$B$722,$B743)*SUMIFS(Calculations!$E$3:$E$53,Calculations!$A$3:$A$53,$B743)</f>
        <v>2.9858705467985165E-3</v>
      </c>
      <c r="I743" s="107">
        <f>I17/SUMIFS(I$3:I$722,$B$3:$B$722,$B743)*SUMIFS(Calculations!$E$3:$E$53,Calculations!$A$3:$A$53,$B743)</f>
        <v>2.9819655778722865E-3</v>
      </c>
      <c r="J743" s="107">
        <f>J17/SUMIFS(J$3:J$722,$B$3:$B$722,$B743)*SUMIFS(Calculations!$E$3:$E$53,Calculations!$A$3:$A$53,$B743)</f>
        <v>2.978070809566294E-3</v>
      </c>
      <c r="K743" s="107">
        <f>K17/SUMIFS(K$3:K$722,$B$3:$B$722,$B743)*SUMIFS(Calculations!$E$3:$E$53,Calculations!$A$3:$A$53,$B743)</f>
        <v>3.0724091391106968E-3</v>
      </c>
      <c r="L743" s="107">
        <f>L17/SUMIFS(L$3:L$722,$B$3:$B$722,$B743)*SUMIFS(Calculations!$E$3:$E$53,Calculations!$A$3:$A$53,$B743)</f>
        <v>3.1739616993506103E-3</v>
      </c>
      <c r="M743" s="107">
        <f>M17/SUMIFS(M$3:M$722,$B$3:$B$722,$B743)*SUMIFS(Calculations!$E$3:$E$53,Calculations!$A$3:$A$53,$B743)</f>
        <v>3.225185799103161E-3</v>
      </c>
      <c r="N743" s="107">
        <f>N17/SUMIFS(N$3:N$722,$B$3:$B$722,$B743)*SUMIFS(Calculations!$E$3:$E$53,Calculations!$A$3:$A$53,$B743)</f>
        <v>3.2786333230005742E-3</v>
      </c>
      <c r="O743" s="107">
        <f>O17/SUMIFS(O$3:O$722,$B$3:$B$722,$B743)*SUMIFS(Calculations!$E$3:$E$53,Calculations!$A$3:$A$53,$B743)</f>
        <v>3.2524346626927425E-3</v>
      </c>
      <c r="P743" s="107">
        <f>P17/SUMIFS(P$3:P$722,$B$3:$B$722,$B743)*SUMIFS(Calculations!$E$3:$E$53,Calculations!$A$3:$A$53,$B743)</f>
        <v>3.2263932780864069E-3</v>
      </c>
      <c r="Q743" s="107">
        <f>Q17/SUMIFS(Q$3:Q$722,$B$3:$B$722,$B743)*SUMIFS(Calculations!$E$3:$E$53,Calculations!$A$3:$A$53,$B743)</f>
        <v>3.2130860077326626E-3</v>
      </c>
      <c r="R743" s="107">
        <f>R17/SUMIFS(R$3:R$722,$B$3:$B$722,$B743)*SUMIFS(Calculations!$E$3:$E$53,Calculations!$A$3:$A$53,$B743)</f>
        <v>3.1997554782966157E-3</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1</v>
      </c>
      <c r="I1449" s="95">
        <f t="shared" si="312"/>
        <v>1</v>
      </c>
      <c r="J1449" s="95">
        <f t="shared" si="312"/>
        <v>1.0000000000000002</v>
      </c>
      <c r="K1449" s="95">
        <f t="shared" si="312"/>
        <v>1</v>
      </c>
      <c r="L1449" s="95">
        <f t="shared" si="312"/>
        <v>0.99999999999999989</v>
      </c>
      <c r="M1449" s="95">
        <f t="shared" si="312"/>
        <v>1</v>
      </c>
      <c r="N1449" s="95">
        <f t="shared" si="312"/>
        <v>1</v>
      </c>
      <c r="O1449" s="95">
        <f t="shared" si="312"/>
        <v>0.99999999999999989</v>
      </c>
      <c r="P1449" s="95">
        <f t="shared" si="312"/>
        <v>0.99999999999999989</v>
      </c>
      <c r="Q1449" s="95">
        <f t="shared" si="312"/>
        <v>0.99999999999999989</v>
      </c>
      <c r="R1449" s="95">
        <f t="shared" si="312"/>
        <v>0.99999999999999978</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FL</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2856.8809999999999</v>
      </c>
      <c r="R4" s="91">
        <f t="shared" ref="R4:R53" si="2">Q4/$Q$54</f>
        <v>0.48053878329699978</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3088.2811790000001</v>
      </c>
      <c r="R13" s="91">
        <f t="shared" si="2"/>
        <v>0.51946121670300027</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5945.1621789999999</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f t="shared" si="8"/>
        <v>2856.8809999999999</v>
      </c>
      <c r="M221" s="91" t="str">
        <f t="shared" si="9"/>
        <v>AL</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f t="shared" si="8"/>
        <v>640.53470000000004</v>
      </c>
      <c r="M223" s="91" t="str">
        <f t="shared" si="9"/>
        <v>GA</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f t="shared" si="8"/>
        <v>2447.7464789999999</v>
      </c>
      <c r="M236" s="91" t="str">
        <f t="shared" si="9"/>
        <v>GA</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5945.1621789999999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8" t="s">
        <v>678</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0.48053878329699978</v>
      </c>
      <c r="D4" s="91">
        <f t="shared" si="0"/>
        <v>0.48053878329699978</v>
      </c>
      <c r="E4" s="91">
        <f t="shared" si="1"/>
        <v>1</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0.51946121670300027</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0.48053878329699978</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0.17032475917783366</v>
      </c>
      <c r="C60" s="91">
        <f>SUMIFS('ReEDs Generation Data'!H$729:H$1448,'ReEDs Generation Data'!$E$729:$E$1448,Calculations!$A60)</f>
        <v>0.1461797097852246</v>
      </c>
      <c r="D60" s="91">
        <f>SUMIFS('ReEDs Generation Data'!I$729:I$1448,'ReEDs Generation Data'!$E$729:$E$1448,Calculations!$A60)</f>
        <v>0.16712224257709721</v>
      </c>
      <c r="E60" s="91">
        <f>SUMIFS('ReEDs Generation Data'!J$729:J$1448,'ReEDs Generation Data'!$E$729:$E$1448,Calculations!$A60)</f>
        <v>0.18801006896084074</v>
      </c>
      <c r="F60" s="91">
        <f>SUMIFS('ReEDs Generation Data'!K$729:K$1448,'ReEDs Generation Data'!$E$729:$E$1448,Calculations!$A60)</f>
        <v>0.21458816359287483</v>
      </c>
      <c r="G60" s="91">
        <f>SUMIFS('ReEDs Generation Data'!L$729:L$1448,'ReEDs Generation Data'!$E$729:$E$1448,Calculations!$A60)</f>
        <v>0.24319873544862691</v>
      </c>
      <c r="H60" s="91">
        <f>SUMIFS('ReEDs Generation Data'!M$729:M$1448,'ReEDs Generation Data'!$E$729:$E$1448,Calculations!$A60)</f>
        <v>0.24746605418712017</v>
      </c>
      <c r="I60" s="91">
        <f>SUMIFS('ReEDs Generation Data'!N$729:N$1448,'ReEDs Generation Data'!$E$729:$E$1448,Calculations!$A60)</f>
        <v>0.25191859940226841</v>
      </c>
      <c r="J60" s="91">
        <f>SUMIFS('ReEDs Generation Data'!O$729:O$1448,'ReEDs Generation Data'!$E$729:$E$1448,Calculations!$A60)</f>
        <v>0.25187533962026626</v>
      </c>
      <c r="K60" s="91">
        <f>SUMIFS('ReEDs Generation Data'!P$729:P$1448,'ReEDs Generation Data'!$E$729:$E$1448,Calculations!$A60)</f>
        <v>0.25183233953522882</v>
      </c>
      <c r="L60" s="91">
        <f>SUMIFS('ReEDs Generation Data'!Q$729:Q$1448,'ReEDs Generation Data'!$E$729:$E$1448,Calculations!$A60)</f>
        <v>0.25442792173991857</v>
      </c>
      <c r="M60" s="91">
        <f>SUMIFS('ReEDs Generation Data'!R$729:R$1448,'ReEDs Generation Data'!$E$729:$E$1448,Calculations!$A60)</f>
        <v>0.25702804062707718</v>
      </c>
    </row>
    <row r="61" spans="1:33" ht="15.75" customHeight="1">
      <c r="A61" s="111" t="s">
        <v>634</v>
      </c>
      <c r="B61" s="91">
        <f>SUMIFS('ReEDs Generation Data'!G$729:G$1448,'ReEDs Generation Data'!$E$729:$E$1448,Calculations!$A61)</f>
        <v>0.47213522540494235</v>
      </c>
      <c r="C61" s="91">
        <f>SUMIFS('ReEDs Generation Data'!H$729:H$1448,'ReEDs Generation Data'!$E$729:$E$1448,Calculations!$A61)</f>
        <v>0.47703897143876856</v>
      </c>
      <c r="D61" s="91">
        <f>SUMIFS('ReEDs Generation Data'!I$729:I$1448,'ReEDs Generation Data'!$E$729:$E$1448,Calculations!$A61)</f>
        <v>0.45651351220177416</v>
      </c>
      <c r="E61" s="91">
        <f>SUMIFS('ReEDs Generation Data'!J$729:J$1448,'ReEDs Generation Data'!$E$729:$E$1448,Calculations!$A61)</f>
        <v>0.43604166988691695</v>
      </c>
      <c r="F61" s="91">
        <f>SUMIFS('ReEDs Generation Data'!K$729:K$1448,'ReEDs Generation Data'!$E$729:$E$1448,Calculations!$A61)</f>
        <v>0.395505227196564</v>
      </c>
      <c r="G61" s="91">
        <f>SUMIFS('ReEDs Generation Data'!L$729:L$1448,'ReEDs Generation Data'!$E$729:$E$1448,Calculations!$A61)</f>
        <v>0.35186888597550958</v>
      </c>
      <c r="H61" s="91">
        <f>SUMIFS('ReEDs Generation Data'!M$729:M$1448,'ReEDs Generation Data'!$E$729:$E$1448,Calculations!$A61)</f>
        <v>0.33861208787142627</v>
      </c>
      <c r="I61" s="91">
        <f>SUMIFS('ReEDs Generation Data'!N$729:N$1448,'ReEDs Generation Data'!$E$729:$E$1448,Calculations!$A61)</f>
        <v>0.32477986755142146</v>
      </c>
      <c r="J61" s="91">
        <f>SUMIFS('ReEDs Generation Data'!O$729:O$1448,'ReEDs Generation Data'!$E$729:$E$1448,Calculations!$A61)</f>
        <v>0.32528516793527962</v>
      </c>
      <c r="K61" s="91">
        <f>SUMIFS('ReEDs Generation Data'!P$729:P$1448,'ReEDs Generation Data'!$E$729:$E$1448,Calculations!$A61)</f>
        <v>0.32578743490172624</v>
      </c>
      <c r="L61" s="91">
        <f>SUMIFS('ReEDs Generation Data'!Q$729:Q$1448,'ReEDs Generation Data'!$E$729:$E$1448,Calculations!$A61)</f>
        <v>0.32125465308459727</v>
      </c>
      <c r="M61" s="91">
        <f>SUMIFS('ReEDs Generation Data'!R$729:R$1448,'ReEDs Generation Data'!$E$729:$E$1448,Calculations!$A61)</f>
        <v>0.31671394865505104</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0.29810107547407605</v>
      </c>
      <c r="C62" s="91">
        <f>SUMIFS('ReEDs Generation Data'!H$729:H$1448,'ReEDs Generation Data'!$E$729:$E$1448,Calculations!$A62)</f>
        <v>0.31544254867208438</v>
      </c>
      <c r="D62" s="91">
        <f>SUMIFS('ReEDs Generation Data'!I$729:I$1448,'ReEDs Generation Data'!$E$729:$E$1448,Calculations!$A62)</f>
        <v>0.31503000789669949</v>
      </c>
      <c r="E62" s="91">
        <f>SUMIFS('ReEDs Generation Data'!J$729:J$1448,'ReEDs Generation Data'!$E$729:$E$1448,Calculations!$A62)</f>
        <v>0.31461854476670986</v>
      </c>
      <c r="F62" s="91">
        <f>SUMIFS('ReEDs Generation Data'!K$729:K$1448,'ReEDs Generation Data'!$E$729:$E$1448,Calculations!$A62)</f>
        <v>0.32620525390633259</v>
      </c>
      <c r="G62" s="91">
        <f>SUMIFS('ReEDs Generation Data'!L$729:L$1448,'ReEDs Generation Data'!$E$729:$E$1448,Calculations!$A62)</f>
        <v>0.33867802063398667</v>
      </c>
      <c r="H62" s="91">
        <f>SUMIFS('ReEDs Generation Data'!M$729:M$1448,'ReEDs Generation Data'!$E$729:$E$1448,Calculations!$A62)</f>
        <v>0.34587218522371488</v>
      </c>
      <c r="I62" s="91">
        <f>SUMIFS('ReEDs Generation Data'!N$729:N$1448,'ReEDs Generation Data'!$E$729:$E$1448,Calculations!$A62)</f>
        <v>0.35337861843950358</v>
      </c>
      <c r="J62" s="91">
        <f>SUMIFS('ReEDs Generation Data'!O$729:O$1448,'ReEDs Generation Data'!$E$729:$E$1448,Calculations!$A62)</f>
        <v>0.35231472444401152</v>
      </c>
      <c r="K62" s="91">
        <f>SUMIFS('ReEDs Generation Data'!P$729:P$1448,'ReEDs Generation Data'!$E$729:$E$1448,Calculations!$A62)</f>
        <v>0.3512572172130522</v>
      </c>
      <c r="L62" s="91">
        <f>SUMIFS('ReEDs Generation Data'!Q$729:Q$1448,'ReEDs Generation Data'!$E$729:$E$1448,Calculations!$A62)</f>
        <v>0.35156392124225366</v>
      </c>
      <c r="M62" s="91">
        <f>SUMIFS('ReEDs Generation Data'!R$729:R$1448,'ReEDs Generation Data'!$E$729:$E$1448,Calculations!$A62)</f>
        <v>0.35187116134339685</v>
      </c>
    </row>
    <row r="63" spans="1:33" ht="15.75" customHeight="1">
      <c r="A63" s="111" t="s">
        <v>101</v>
      </c>
      <c r="B63" s="91">
        <f>SUMIFS('ReEDs Generation Data'!G$729:G$1448,'ReEDs Generation Data'!$E$729:$E$1448,Calculations!$A63)</f>
        <v>5.530042073317204E-2</v>
      </c>
      <c r="C63" s="91">
        <f>SUMIFS('ReEDs Generation Data'!H$729:H$1448,'ReEDs Generation Data'!$E$729:$E$1448,Calculations!$A63)</f>
        <v>5.7198634078448309E-2</v>
      </c>
      <c r="D63" s="91">
        <f>SUMIFS('ReEDs Generation Data'!I$729:I$1448,'ReEDs Generation Data'!$E$729:$E$1448,Calculations!$A63)</f>
        <v>5.7132528169347226E-2</v>
      </c>
      <c r="E63" s="91">
        <f>SUMIFS('ReEDs Generation Data'!J$729:J$1448,'ReEDs Generation Data'!$E$729:$E$1448,Calculations!$A63)</f>
        <v>5.7066594943124514E-2</v>
      </c>
      <c r="F63" s="91">
        <f>SUMIFS('ReEDs Generation Data'!K$729:K$1448,'ReEDs Generation Data'!$E$729:$E$1448,Calculations!$A63)</f>
        <v>5.9161154719229198E-2</v>
      </c>
      <c r="G63" s="91">
        <f>SUMIFS('ReEDs Generation Data'!L$729:L$1448,'ReEDs Generation Data'!$E$729:$E$1448,Calculations!$A63)</f>
        <v>6.1415889447586372E-2</v>
      </c>
      <c r="H63" s="91">
        <f>SUMIFS('ReEDs Generation Data'!M$729:M$1448,'ReEDs Generation Data'!$E$729:$E$1448,Calculations!$A63)</f>
        <v>6.2757469243817476E-2</v>
      </c>
      <c r="I63" s="91">
        <f>SUMIFS('ReEDs Generation Data'!N$729:N$1448,'ReEDs Generation Data'!$E$729:$E$1448,Calculations!$A63)</f>
        <v>6.4157281413591699E-2</v>
      </c>
      <c r="J63" s="91">
        <f>SUMIFS('ReEDs Generation Data'!O$729:O$1448,'ReEDs Generation Data'!$E$729:$E$1448,Calculations!$A63)</f>
        <v>6.4026578925698685E-2</v>
      </c>
      <c r="K63" s="91">
        <f>SUMIFS('ReEDs Generation Data'!P$729:P$1448,'ReEDs Generation Data'!$E$729:$E$1448,Calculations!$A63)</f>
        <v>6.3896661070501751E-2</v>
      </c>
      <c r="L63" s="91">
        <f>SUMIFS('ReEDs Generation Data'!Q$729:Q$1448,'ReEDs Generation Data'!$E$729:$E$1448,Calculations!$A63)</f>
        <v>6.395245312954706E-2</v>
      </c>
      <c r="M63" s="91">
        <f>SUMIFS('ReEDs Generation Data'!R$729:R$1448,'ReEDs Generation Data'!$E$729:$E$1448,Calculations!$A63)</f>
        <v>6.4008342704616222E-2</v>
      </c>
    </row>
    <row r="64" spans="1:33" ht="15.75" customHeight="1">
      <c r="A64" s="111" t="s">
        <v>100</v>
      </c>
      <c r="B64" s="91">
        <f>SUMIFS('ReEDs Generation Data'!G$729:G$1448,'ReEDs Generation Data'!$E$729:$E$1448,Calculations!$A64)</f>
        <v>0</v>
      </c>
      <c r="C64" s="91">
        <f>SUMIFS('ReEDs Generation Data'!H$729:H$1448,'ReEDs Generation Data'!$E$729:$E$1448,Calculations!$A64)</f>
        <v>0</v>
      </c>
      <c r="D64" s="91">
        <f>SUMIFS('ReEDs Generation Data'!I$729:I$1448,'ReEDs Generation Data'!$E$729:$E$1448,Calculations!$A64)</f>
        <v>0</v>
      </c>
      <c r="E64" s="91">
        <f>SUMIFS('ReEDs Generation Data'!J$729:J$1448,'ReEDs Generation Data'!$E$729:$E$1448,Calculations!$A64)</f>
        <v>0</v>
      </c>
      <c r="F64" s="91">
        <f>SUMIFS('ReEDs Generation Data'!K$729:K$1448,'ReEDs Generation Data'!$E$729:$E$1448,Calculations!$A64)</f>
        <v>0</v>
      </c>
      <c r="G64" s="91">
        <f>SUMIFS('ReEDs Generation Data'!L$729:L$1448,'ReEDs Generation Data'!$E$729:$E$1448,Calculations!$A64)</f>
        <v>0</v>
      </c>
      <c r="H64" s="91">
        <f>SUMIFS('ReEDs Generation Data'!M$729:M$1448,'ReEDs Generation Data'!$E$729:$E$1448,Calculations!$A64)</f>
        <v>0</v>
      </c>
      <c r="I64" s="91">
        <f>SUMIFS('ReEDs Generation Data'!N$729:N$1448,'ReEDs Generation Data'!$E$729:$E$1448,Calculations!$A64)</f>
        <v>0</v>
      </c>
      <c r="J64" s="91">
        <f>SUMIFS('ReEDs Generation Data'!O$729:O$1448,'ReEDs Generation Data'!$E$729:$E$1448,Calculations!$A64)</f>
        <v>0</v>
      </c>
      <c r="K64" s="91">
        <f>SUMIFS('ReEDs Generation Data'!P$729:P$1448,'ReEDs Generation Data'!$E$729:$E$1448,Calculations!$A64)</f>
        <v>0</v>
      </c>
      <c r="L64" s="91">
        <f>SUMIFS('ReEDs Generation Data'!Q$729:Q$1448,'ReEDs Generation Data'!$E$729:$E$1448,Calculations!$A64)</f>
        <v>0</v>
      </c>
      <c r="M64" s="91">
        <f>SUMIFS('ReEDs Generation Data'!R$729:R$1448,'ReEDs Generation Data'!$E$729:$E$1448,Calculations!$A64)</f>
        <v>0</v>
      </c>
    </row>
    <row r="65" spans="1:37" ht="15.75" customHeight="1">
      <c r="A65" s="111" t="s">
        <v>102</v>
      </c>
      <c r="B65" s="91">
        <f>SUMIFS('ReEDs Generation Data'!G$729:G$1448,'ReEDs Generation Data'!$E$729:$E$1448,Calculations!$A65)</f>
        <v>3.21499637343785E-3</v>
      </c>
      <c r="C65" s="91">
        <f>SUMIFS('ReEDs Generation Data'!H$729:H$1448,'ReEDs Generation Data'!$E$729:$E$1448,Calculations!$A65)</f>
        <v>3.3275456261363831E-3</v>
      </c>
      <c r="D65" s="91">
        <f>SUMIFS('ReEDs Generation Data'!I$729:I$1448,'ReEDs Generation Data'!$E$729:$E$1448,Calculations!$A65)</f>
        <v>3.3901814743749464E-3</v>
      </c>
      <c r="E65" s="91">
        <f>SUMIFS('ReEDs Generation Data'!J$729:J$1448,'ReEDs Generation Data'!$E$729:$E$1448,Calculations!$A65)</f>
        <v>3.4526537042817965E-3</v>
      </c>
      <c r="F65" s="91">
        <f>SUMIFS('ReEDs Generation Data'!K$729:K$1448,'ReEDs Generation Data'!$E$729:$E$1448,Calculations!$A65)</f>
        <v>3.6998851023426343E-3</v>
      </c>
      <c r="G65" s="91">
        <f>SUMIFS('ReEDs Generation Data'!L$729:L$1448,'ReEDs Generation Data'!$E$729:$E$1448,Calculations!$A65)</f>
        <v>3.9660227535605721E-3</v>
      </c>
      <c r="H65" s="91">
        <f>SUMIFS('ReEDs Generation Data'!M$729:M$1448,'ReEDs Generation Data'!$E$729:$E$1448,Calculations!$A65)</f>
        <v>4.4012253281577023E-3</v>
      </c>
      <c r="I65" s="91">
        <f>SUMIFS('ReEDs Generation Data'!N$729:N$1448,'ReEDs Generation Data'!$E$729:$E$1448,Calculations!$A65)</f>
        <v>4.8553182281473733E-3</v>
      </c>
      <c r="J65" s="91">
        <f>SUMIFS('ReEDs Generation Data'!O$729:O$1448,'ReEDs Generation Data'!$E$729:$E$1448,Calculations!$A65)</f>
        <v>5.5906147356645473E-3</v>
      </c>
      <c r="K65" s="91">
        <f>SUMIFS('ReEDs Generation Data'!P$729:P$1448,'ReEDs Generation Data'!$E$729:$E$1448,Calculations!$A65)</f>
        <v>6.3214971138839705E-3</v>
      </c>
      <c r="L65" s="91">
        <f>SUMIFS('ReEDs Generation Data'!Q$729:Q$1448,'ReEDs Generation Data'!$E$729:$E$1448,Calculations!$A65)</f>
        <v>7.8954105583910663E-3</v>
      </c>
      <c r="M65" s="91">
        <f>SUMIFS('ReEDs Generation Data'!R$729:R$1448,'ReEDs Generation Data'!$E$729:$E$1448,Calculations!$A65)</f>
        <v>9.4720749639420135E-3</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7.1482746718980791E-4</v>
      </c>
      <c r="C70" s="91">
        <f>SUMIFS('ReEDs Generation Data'!H$729:H$1448,'ReEDs Generation Data'!$E$729:$E$1448,Calculations!$A70)</f>
        <v>6.0104698557477472E-4</v>
      </c>
      <c r="D70" s="91">
        <f>SUMIFS('ReEDs Generation Data'!I$729:I$1448,'ReEDs Generation Data'!$E$729:$E$1448,Calculations!$A70)</f>
        <v>6.0026092678050111E-4</v>
      </c>
      <c r="E70" s="91">
        <f>SUMIFS('ReEDs Generation Data'!J$729:J$1448,'ReEDs Generation Data'!$E$729:$E$1448,Calculations!$A70)</f>
        <v>5.9947692134116985E-4</v>
      </c>
      <c r="F70" s="91">
        <f>SUMIFS('ReEDs Generation Data'!K$729:K$1448,'ReEDs Generation Data'!$E$729:$E$1448,Calculations!$A70)</f>
        <v>6.2155433807020298E-4</v>
      </c>
      <c r="G70" s="91">
        <f>SUMIFS('ReEDs Generation Data'!L$729:L$1448,'ReEDs Generation Data'!$E$729:$E$1448,Calculations!$A70)</f>
        <v>6.4532005666140984E-4</v>
      </c>
      <c r="H70" s="91">
        <f>SUMIFS('ReEDs Generation Data'!M$729:M$1448,'ReEDs Generation Data'!$E$729:$E$1448,Calculations!$A70)</f>
        <v>6.5902788066482271E-4</v>
      </c>
      <c r="I70" s="91">
        <f>SUMIFS('ReEDs Generation Data'!N$729:N$1448,'ReEDs Generation Data'!$E$729:$E$1448,Calculations!$A70)</f>
        <v>6.7333070403396262E-4</v>
      </c>
      <c r="J70" s="91">
        <f>SUMIFS('ReEDs Generation Data'!O$729:O$1448,'ReEDs Generation Data'!$E$729:$E$1448,Calculations!$A70)</f>
        <v>6.7130355112877125E-4</v>
      </c>
      <c r="K70" s="91">
        <f>SUMIFS('ReEDs Generation Data'!P$729:P$1448,'ReEDs Generation Data'!$E$729:$E$1448,Calculations!$A70)</f>
        <v>6.6928856762046721E-4</v>
      </c>
      <c r="L70" s="91">
        <f>SUMIFS('ReEDs Generation Data'!Q$729:Q$1448,'ReEDs Generation Data'!$E$729:$E$1448,Calculations!$A70)</f>
        <v>6.6987296415476868E-4</v>
      </c>
      <c r="M70" s="91">
        <f>SUMIFS('ReEDs Generation Data'!R$729:R$1448,'ReEDs Generation Data'!$E$729:$E$1448,Calculations!$A70)</f>
        <v>6.7045838212522694E-4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2.0869536934833198E-4</v>
      </c>
      <c r="C73" s="91">
        <f>SUMIFS('ReEDs Generation Data'!H$729:H$1448,'ReEDs Generation Data'!$E$729:$E$1448,Calculations!$A73)</f>
        <v>2.1154341376305923E-4</v>
      </c>
      <c r="D73" s="91">
        <f>SUMIFS('ReEDs Generation Data'!I$729:I$1448,'ReEDs Generation Data'!$E$729:$E$1448,Calculations!$A73)</f>
        <v>2.1126675392655727E-4</v>
      </c>
      <c r="E73" s="91">
        <f>SUMIFS('ReEDs Generation Data'!J$729:J$1448,'ReEDs Generation Data'!$E$729:$E$1448,Calculations!$A73)</f>
        <v>2.1099081678516003E-4</v>
      </c>
      <c r="F73" s="91">
        <f>SUMIFS('ReEDs Generation Data'!K$729:K$1448,'ReEDs Generation Data'!$E$729:$E$1448,Calculations!$A73)</f>
        <v>2.1876114458651012E-4</v>
      </c>
      <c r="G73" s="91">
        <f>SUMIFS('ReEDs Generation Data'!L$729:L$1448,'ReEDs Generation Data'!$E$729:$E$1448,Calculations!$A73)</f>
        <v>2.2712568406840831E-4</v>
      </c>
      <c r="H73" s="91">
        <f>SUMIFS('ReEDs Generation Data'!M$729:M$1448,'ReEDs Generation Data'!$E$729:$E$1448,Calculations!$A73)</f>
        <v>2.3195026509874509E-4</v>
      </c>
      <c r="I73" s="91">
        <f>SUMIFS('ReEDs Generation Data'!N$729:N$1448,'ReEDs Generation Data'!$E$729:$E$1448,Calculations!$A73)</f>
        <v>2.3698426103346311E-4</v>
      </c>
      <c r="J73" s="91">
        <f>SUMIFS('ReEDs Generation Data'!O$729:O$1448,'ReEDs Generation Data'!$E$729:$E$1448,Calculations!$A73)</f>
        <v>2.3627078795053301E-4</v>
      </c>
      <c r="K73" s="91">
        <f>SUMIFS('ReEDs Generation Data'!P$729:P$1448,'ReEDs Generation Data'!$E$729:$E$1448,Calculations!$A73)</f>
        <v>2.3556159798659819E-4</v>
      </c>
      <c r="L73" s="91">
        <f>SUMIFS('ReEDs Generation Data'!Q$729:Q$1448,'ReEDs Generation Data'!$E$729:$E$1448,Calculations!$A73)</f>
        <v>2.3576728113754053E-4</v>
      </c>
      <c r="M73" s="91">
        <f>SUMIFS('ReEDs Generation Data'!R$729:R$1448,'ReEDs Generation Data'!$E$729:$E$1448,Calculations!$A73)</f>
        <v>2.3597332379131171E-4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election activeCell="A6" sqref="A6"/>
    </sheetView>
  </sheetViews>
  <sheetFormatPr defaultRowHeight="15"/>
  <cols>
    <col min="10" max="10" width="9.140625" style="156"/>
    <col min="11" max="11" width="9.140625" style="168"/>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hidden="1">
      <c r="A351" t="s">
        <v>580</v>
      </c>
      <c r="B351">
        <v>2024</v>
      </c>
      <c r="C351">
        <v>6037888</v>
      </c>
      <c r="D351">
        <v>1574.7</v>
      </c>
      <c r="E351">
        <v>0</v>
      </c>
      <c r="F351">
        <v>211009.4</v>
      </c>
      <c r="G351">
        <v>6250471.9000000004</v>
      </c>
      <c r="H351">
        <v>5820752.7999999998</v>
      </c>
      <c r="I351">
        <v>4383502.0999999996</v>
      </c>
      <c r="J351" s="156">
        <v>7211.2</v>
      </c>
      <c r="K351" s="16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hidden="1">
      <c r="A352" t="s">
        <v>580</v>
      </c>
      <c r="B352">
        <v>2026</v>
      </c>
      <c r="C352">
        <v>6103924.5</v>
      </c>
      <c r="D352">
        <v>1562.9</v>
      </c>
      <c r="E352">
        <v>0</v>
      </c>
      <c r="F352">
        <v>203983.5</v>
      </c>
      <c r="G352">
        <v>6309470.5999999996</v>
      </c>
      <c r="H352">
        <v>5884414.7999999998</v>
      </c>
      <c r="I352">
        <v>4419994.8</v>
      </c>
      <c r="J352" s="156">
        <v>4655.7</v>
      </c>
      <c r="K352" s="16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hidden="1">
      <c r="A353" t="s">
        <v>580</v>
      </c>
      <c r="B353">
        <v>2028</v>
      </c>
      <c r="C353">
        <v>6215366</v>
      </c>
      <c r="D353">
        <v>1428.1</v>
      </c>
      <c r="E353">
        <v>0</v>
      </c>
      <c r="F353">
        <v>201652.2</v>
      </c>
      <c r="G353">
        <v>6418446.4000000004</v>
      </c>
      <c r="H353">
        <v>5991850</v>
      </c>
      <c r="I353">
        <v>4493216.8</v>
      </c>
      <c r="J353" s="156">
        <v>4125.5</v>
      </c>
      <c r="K353" s="16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hidden="1">
      <c r="A354" t="s">
        <v>580</v>
      </c>
      <c r="B354">
        <v>2030</v>
      </c>
      <c r="C354">
        <v>6395260.5</v>
      </c>
      <c r="D354">
        <v>1511.4</v>
      </c>
      <c r="E354">
        <v>0</v>
      </c>
      <c r="F354">
        <v>180211.7</v>
      </c>
      <c r="G354">
        <v>6576983.7999999998</v>
      </c>
      <c r="H354">
        <v>6165277.2000000002</v>
      </c>
      <c r="I354">
        <v>4608337.4000000004</v>
      </c>
      <c r="J354" s="156">
        <v>58158</v>
      </c>
      <c r="K354" s="16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hidden="1">
      <c r="A355" t="s">
        <v>580</v>
      </c>
      <c r="B355">
        <v>2035</v>
      </c>
      <c r="C355">
        <v>6872111</v>
      </c>
      <c r="D355">
        <v>2894.8</v>
      </c>
      <c r="E355">
        <v>0</v>
      </c>
      <c r="F355">
        <v>160620.20000000001</v>
      </c>
      <c r="G355">
        <v>7035626.4000000004</v>
      </c>
      <c r="H355">
        <v>6624984.7999999998</v>
      </c>
      <c r="I355">
        <v>5045038.7</v>
      </c>
      <c r="J355" s="156">
        <v>616567.1</v>
      </c>
      <c r="K355" s="16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hidden="1">
      <c r="A356" t="s">
        <v>580</v>
      </c>
      <c r="B356">
        <v>2040</v>
      </c>
      <c r="C356">
        <v>7444902.5</v>
      </c>
      <c r="D356">
        <v>3431.6</v>
      </c>
      <c r="E356">
        <v>0</v>
      </c>
      <c r="F356">
        <v>178922.4</v>
      </c>
      <c r="G356">
        <v>7627256.7999999998</v>
      </c>
      <c r="H356">
        <v>7177179.7000000002</v>
      </c>
      <c r="I356">
        <v>5647393.2999999998</v>
      </c>
      <c r="J356" s="156">
        <v>2234796.5</v>
      </c>
      <c r="K356" s="16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hidden="1">
      <c r="A357" t="s">
        <v>580</v>
      </c>
      <c r="B357">
        <v>2045</v>
      </c>
      <c r="C357">
        <v>7921741</v>
      </c>
      <c r="D357">
        <v>119276.9</v>
      </c>
      <c r="E357">
        <v>0</v>
      </c>
      <c r="F357">
        <v>184113.3</v>
      </c>
      <c r="G357">
        <v>8225131.4000000004</v>
      </c>
      <c r="H357">
        <v>7636862</v>
      </c>
      <c r="I357">
        <v>6120204.2999999998</v>
      </c>
      <c r="J357" s="156">
        <v>2606460.7999999998</v>
      </c>
      <c r="K357" s="16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hidden="1">
      <c r="A358" t="s">
        <v>580</v>
      </c>
      <c r="B358">
        <v>2050</v>
      </c>
      <c r="C358">
        <v>8409475</v>
      </c>
      <c r="D358">
        <v>202336</v>
      </c>
      <c r="E358">
        <v>0</v>
      </c>
      <c r="F358">
        <v>181923.5</v>
      </c>
      <c r="G358">
        <v>8793734.4000000004</v>
      </c>
      <c r="H358">
        <v>8107034.4000000004</v>
      </c>
      <c r="I358">
        <v>6401262.7999999998</v>
      </c>
      <c r="J358" s="156">
        <v>2531478.2000000002</v>
      </c>
      <c r="K358" s="16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AL"/>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D51"/>
  <sheetViews>
    <sheetView workbookViewId="0">
      <selection activeCell="F2" sqref="F2"/>
    </sheetView>
  </sheetViews>
  <sheetFormatPr defaultRowHeight="15"/>
  <sheetData>
    <row r="1" spans="2:4">
      <c r="B1" s="173">
        <v>2024</v>
      </c>
      <c r="C1" s="171" t="s">
        <v>848</v>
      </c>
      <c r="D1" s="172" t="s">
        <v>849</v>
      </c>
    </row>
    <row r="2" spans="2:4">
      <c r="B2" s="85" t="s">
        <v>536</v>
      </c>
      <c r="C2">
        <f>SUMIFS(Cambium22_MidCase_annual_state!J:J,Cambium22_MidCase_annual_state!$A:$A,$B2,Cambium22_MidCase_annual_state!$B:$B,$B$1)</f>
        <v>7001347</v>
      </c>
      <c r="D2">
        <f>SUMIFS(Cambium22_MidCase_annual_state!K:K,Cambium22_MidCase_annual_state!$A:$A,$B2,Cambium22_MidCase_annual_state!$B:$B,$B$1)</f>
        <v>57492184</v>
      </c>
    </row>
    <row r="3" spans="2:4">
      <c r="B3" s="85" t="s">
        <v>537</v>
      </c>
      <c r="C3">
        <f>SUMIFS(Cambium22_MidCase_annual_state!J:J,Cambium22_MidCase_annual_state!$A:$A,$B3,Cambium22_MidCase_annual_state!$B:$B,$B$1)</f>
        <v>0</v>
      </c>
      <c r="D3">
        <f>SUMIFS(Cambium22_MidCase_annual_state!K:K,Cambium22_MidCase_annual_state!$A:$A,$B3,Cambium22_MidCase_annual_state!$B:$B,$B$1)</f>
        <v>0</v>
      </c>
    </row>
    <row r="4" spans="2:4">
      <c r="B4" s="85" t="s">
        <v>538</v>
      </c>
      <c r="C4">
        <f>SUMIFS(Cambium22_MidCase_annual_state!J:J,Cambium22_MidCase_annual_state!$A:$A,$B4,Cambium22_MidCase_annual_state!$B:$B,$B$1)</f>
        <v>31149532</v>
      </c>
      <c r="D4">
        <f>SUMIFS(Cambium22_MidCase_annual_state!K:K,Cambium22_MidCase_annual_state!$A:$A,$B4,Cambium22_MidCase_annual_state!$B:$B,$B$1)</f>
        <v>72940160</v>
      </c>
    </row>
    <row r="5" spans="2:4">
      <c r="B5" s="85" t="s">
        <v>539</v>
      </c>
      <c r="C5">
        <f>SUMIFS(Cambium22_MidCase_annual_state!J:J,Cambium22_MidCase_annual_state!$A:$A,$B5,Cambium22_MidCase_annual_state!$B:$B,$B$1)</f>
        <v>48007376</v>
      </c>
      <c r="D5">
        <f>SUMIFS(Cambium22_MidCase_annual_state!K:K,Cambium22_MidCase_annual_state!$A:$A,$B5,Cambium22_MidCase_annual_state!$B:$B,$B$1)</f>
        <v>44824250</v>
      </c>
    </row>
    <row r="6" spans="2:4">
      <c r="B6" s="85" t="s">
        <v>540</v>
      </c>
      <c r="C6">
        <f>SUMIFS(Cambium22_MidCase_annual_state!J:J,Cambium22_MidCase_annual_state!$A:$A,$B6,Cambium22_MidCase_annual_state!$B:$B,$B$1)</f>
        <v>109195120</v>
      </c>
      <c r="D6">
        <f>SUMIFS(Cambium22_MidCase_annual_state!K:K,Cambium22_MidCase_annual_state!$A:$A,$B6,Cambium22_MidCase_annual_state!$B:$B,$B$1)</f>
        <v>45540468</v>
      </c>
    </row>
    <row r="7" spans="2:4">
      <c r="B7" s="85" t="s">
        <v>541</v>
      </c>
      <c r="C7">
        <f>SUMIFS(Cambium22_MidCase_annual_state!J:J,Cambium22_MidCase_annual_state!$A:$A,$B7,Cambium22_MidCase_annual_state!$B:$B,$B$1)</f>
        <v>32434150</v>
      </c>
      <c r="D7">
        <f>SUMIFS(Cambium22_MidCase_annual_state!K:K,Cambium22_MidCase_annual_state!$A:$A,$B7,Cambium22_MidCase_annual_state!$B:$B,$B$1)</f>
        <v>19356276</v>
      </c>
    </row>
    <row r="8" spans="2:4">
      <c r="B8" s="85" t="s">
        <v>542</v>
      </c>
      <c r="C8">
        <f>SUMIFS(Cambium22_MidCase_annual_state!J:J,Cambium22_MidCase_annual_state!$A:$A,$B8,Cambium22_MidCase_annual_state!$B:$B,$B$1)</f>
        <v>328162.59999999998</v>
      </c>
      <c r="D8">
        <f>SUMIFS(Cambium22_MidCase_annual_state!K:K,Cambium22_MidCase_annual_state!$A:$A,$B8,Cambium22_MidCase_annual_state!$B:$B,$B$1)</f>
        <v>11822086</v>
      </c>
    </row>
    <row r="9" spans="2:4">
      <c r="B9" s="85" t="s">
        <v>543</v>
      </c>
      <c r="C9">
        <f>SUMIFS(Cambium22_MidCase_annual_state!J:J,Cambium22_MidCase_annual_state!$A:$A,$B9,Cambium22_MidCase_annual_state!$B:$B,$B$1)</f>
        <v>10484592</v>
      </c>
      <c r="D9">
        <f>SUMIFS(Cambium22_MidCase_annual_state!K:K,Cambium22_MidCase_annual_state!$A:$A,$B9,Cambium22_MidCase_annual_state!$B:$B,$B$1)</f>
        <v>4323573</v>
      </c>
    </row>
    <row r="10" spans="2:4">
      <c r="B10" s="85" t="s">
        <v>544</v>
      </c>
      <c r="C10">
        <f>SUMIFS(Cambium22_MidCase_annual_state!J:J,Cambium22_MidCase_annual_state!$A:$A,$B10,Cambium22_MidCase_annual_state!$B:$B,$B$1)</f>
        <v>48279480</v>
      </c>
      <c r="D10">
        <f>SUMIFS(Cambium22_MidCase_annual_state!K:K,Cambium22_MidCase_annual_state!$A:$A,$B10,Cambium22_MidCase_annual_state!$B:$B,$B$1)</f>
        <v>36302692</v>
      </c>
    </row>
    <row r="11" spans="2:4">
      <c r="B11" s="85" t="s">
        <v>545</v>
      </c>
      <c r="C11">
        <f>SUMIFS(Cambium22_MidCase_annual_state!J:J,Cambium22_MidCase_annual_state!$A:$A,$B11,Cambium22_MidCase_annual_state!$B:$B,$B$1)</f>
        <v>60218696</v>
      </c>
      <c r="D11">
        <f>SUMIFS(Cambium22_MidCase_annual_state!K:K,Cambium22_MidCase_annual_state!$A:$A,$B11,Cambium22_MidCase_annual_state!$B:$B,$B$1)</f>
        <v>23211710</v>
      </c>
    </row>
    <row r="12" spans="2:4">
      <c r="B12" s="85" t="s">
        <v>546</v>
      </c>
      <c r="C12">
        <f>SUMIFS(Cambium22_MidCase_annual_state!J:J,Cambium22_MidCase_annual_state!$A:$A,$B12,Cambium22_MidCase_annual_state!$B:$B,$B$1)</f>
        <v>0</v>
      </c>
      <c r="D12">
        <f>SUMIFS(Cambium22_MidCase_annual_state!K:K,Cambium22_MidCase_annual_state!$A:$A,$B12,Cambium22_MidCase_annual_state!$B:$B,$B$1)</f>
        <v>0</v>
      </c>
    </row>
    <row r="13" spans="2:4">
      <c r="B13" s="85" t="s">
        <v>547</v>
      </c>
      <c r="C13">
        <f>SUMIFS(Cambium22_MidCase_annual_state!J:J,Cambium22_MidCase_annual_state!$A:$A,$B13,Cambium22_MidCase_annual_state!$B:$B,$B$1)</f>
        <v>34077976</v>
      </c>
      <c r="D13">
        <f>SUMIFS(Cambium22_MidCase_annual_state!K:K,Cambium22_MidCase_annual_state!$A:$A,$B13,Cambium22_MidCase_annual_state!$B:$B,$B$1)</f>
        <v>23304760</v>
      </c>
    </row>
    <row r="14" spans="2:4">
      <c r="B14" s="85" t="s">
        <v>548</v>
      </c>
      <c r="C14">
        <f>SUMIFS(Cambium22_MidCase_annual_state!J:J,Cambium22_MidCase_annual_state!$A:$A,$B14,Cambium22_MidCase_annual_state!$B:$B,$B$1)</f>
        <v>117136620</v>
      </c>
      <c r="D14">
        <f>SUMIFS(Cambium22_MidCase_annual_state!K:K,Cambium22_MidCase_annual_state!$A:$A,$B14,Cambium22_MidCase_annual_state!$B:$B,$B$1)</f>
        <v>147799410</v>
      </c>
    </row>
    <row r="15" spans="2:4">
      <c r="B15" s="85" t="s">
        <v>549</v>
      </c>
      <c r="C15">
        <f>SUMIFS(Cambium22_MidCase_annual_state!J:J,Cambium22_MidCase_annual_state!$A:$A,$B15,Cambium22_MidCase_annual_state!$B:$B,$B$1)</f>
        <v>103704470</v>
      </c>
      <c r="D15">
        <f>SUMIFS(Cambium22_MidCase_annual_state!K:K,Cambium22_MidCase_annual_state!$A:$A,$B15,Cambium22_MidCase_annual_state!$B:$B,$B$1)</f>
        <v>68331784</v>
      </c>
    </row>
    <row r="16" spans="2:4">
      <c r="B16" s="85" t="s">
        <v>550</v>
      </c>
      <c r="C16">
        <f>SUMIFS(Cambium22_MidCase_annual_state!J:J,Cambium22_MidCase_annual_state!$A:$A,$B16,Cambium22_MidCase_annual_state!$B:$B,$B$1)</f>
        <v>75812840</v>
      </c>
      <c r="D16">
        <f>SUMIFS(Cambium22_MidCase_annual_state!K:K,Cambium22_MidCase_annual_state!$A:$A,$B16,Cambium22_MidCase_annual_state!$B:$B,$B$1)</f>
        <v>102469016</v>
      </c>
    </row>
    <row r="17" spans="2:4">
      <c r="B17" s="85" t="s">
        <v>551</v>
      </c>
      <c r="C17">
        <f>SUMIFS(Cambium22_MidCase_annual_state!J:J,Cambium22_MidCase_annual_state!$A:$A,$B17,Cambium22_MidCase_annual_state!$B:$B,$B$1)</f>
        <v>22417458</v>
      </c>
      <c r="D17">
        <f>SUMIFS(Cambium22_MidCase_annual_state!K:K,Cambium22_MidCase_annual_state!$A:$A,$B17,Cambium22_MidCase_annual_state!$B:$B,$B$1)</f>
        <v>35497240</v>
      </c>
    </row>
    <row r="18" spans="2:4">
      <c r="B18" s="85" t="s">
        <v>552</v>
      </c>
      <c r="C18">
        <f>SUMIFS(Cambium22_MidCase_annual_state!J:J,Cambium22_MidCase_annual_state!$A:$A,$B18,Cambium22_MidCase_annual_state!$B:$B,$B$1)</f>
        <v>63268000</v>
      </c>
      <c r="D18">
        <f>SUMIFS(Cambium22_MidCase_annual_state!K:K,Cambium22_MidCase_annual_state!$A:$A,$B18,Cambium22_MidCase_annual_state!$B:$B,$B$1)</f>
        <v>30659604</v>
      </c>
    </row>
    <row r="19" spans="2:4">
      <c r="B19" s="85" t="s">
        <v>553</v>
      </c>
      <c r="C19">
        <f>SUMIFS(Cambium22_MidCase_annual_state!J:J,Cambium22_MidCase_annual_state!$A:$A,$B19,Cambium22_MidCase_annual_state!$B:$B,$B$1)</f>
        <v>29459098</v>
      </c>
      <c r="D19">
        <f>SUMIFS(Cambium22_MidCase_annual_state!K:K,Cambium22_MidCase_annual_state!$A:$A,$B19,Cambium22_MidCase_annual_state!$B:$B,$B$1)</f>
        <v>16557002</v>
      </c>
    </row>
    <row r="20" spans="2:4">
      <c r="B20" s="85" t="s">
        <v>554</v>
      </c>
      <c r="C20">
        <f>SUMIFS(Cambium22_MidCase_annual_state!J:J,Cambium22_MidCase_annual_state!$A:$A,$B20,Cambium22_MidCase_annual_state!$B:$B,$B$1)</f>
        <v>2606175.5</v>
      </c>
      <c r="D20">
        <f>SUMIFS(Cambium22_MidCase_annual_state!K:K,Cambium22_MidCase_annual_state!$A:$A,$B20,Cambium22_MidCase_annual_state!$B:$B,$B$1)</f>
        <v>291928.40000000002</v>
      </c>
    </row>
    <row r="21" spans="2:4">
      <c r="B21" s="85" t="s">
        <v>555</v>
      </c>
      <c r="C21">
        <f>SUMIFS(Cambium22_MidCase_annual_state!J:J,Cambium22_MidCase_annual_state!$A:$A,$B21,Cambium22_MidCase_annual_state!$B:$B,$B$1)</f>
        <v>46904550</v>
      </c>
      <c r="D21">
        <f>SUMIFS(Cambium22_MidCase_annual_state!K:K,Cambium22_MidCase_annual_state!$A:$A,$B21,Cambium22_MidCase_annual_state!$B:$B,$B$1)</f>
        <v>18292702</v>
      </c>
    </row>
    <row r="22" spans="2:4">
      <c r="B22" s="85" t="s">
        <v>556</v>
      </c>
      <c r="C22">
        <f>SUMIFS(Cambium22_MidCase_annual_state!J:J,Cambium22_MidCase_annual_state!$A:$A,$B22,Cambium22_MidCase_annual_state!$B:$B,$B$1)</f>
        <v>32382604</v>
      </c>
      <c r="D22">
        <f>SUMIFS(Cambium22_MidCase_annual_state!K:K,Cambium22_MidCase_annual_state!$A:$A,$B22,Cambium22_MidCase_annual_state!$B:$B,$B$1)</f>
        <v>1813008.4</v>
      </c>
    </row>
    <row r="23" spans="2:4">
      <c r="B23" s="85" t="s">
        <v>557</v>
      </c>
      <c r="C23">
        <f>SUMIFS(Cambium22_MidCase_annual_state!J:J,Cambium22_MidCase_annual_state!$A:$A,$B23,Cambium22_MidCase_annual_state!$B:$B,$B$1)</f>
        <v>21746790</v>
      </c>
      <c r="D23">
        <f>SUMIFS(Cambium22_MidCase_annual_state!K:K,Cambium22_MidCase_annual_state!$A:$A,$B23,Cambium22_MidCase_annual_state!$B:$B,$B$1)</f>
        <v>26307906</v>
      </c>
    </row>
    <row r="24" spans="2:4">
      <c r="B24" s="85" t="s">
        <v>558</v>
      </c>
      <c r="C24">
        <f>SUMIFS(Cambium22_MidCase_annual_state!J:J,Cambium22_MidCase_annual_state!$A:$A,$B24,Cambium22_MidCase_annual_state!$B:$B,$B$1)</f>
        <v>62358764</v>
      </c>
      <c r="D24">
        <f>SUMIFS(Cambium22_MidCase_annual_state!K:K,Cambium22_MidCase_annual_state!$A:$A,$B24,Cambium22_MidCase_annual_state!$B:$B,$B$1)</f>
        <v>68735260</v>
      </c>
    </row>
    <row r="25" spans="2:4">
      <c r="B25" s="85" t="s">
        <v>559</v>
      </c>
      <c r="C25">
        <f>SUMIFS(Cambium22_MidCase_annual_state!J:J,Cambium22_MidCase_annual_state!$A:$A,$B25,Cambium22_MidCase_annual_state!$B:$B,$B$1)</f>
        <v>23281996</v>
      </c>
      <c r="D25">
        <f>SUMIFS(Cambium22_MidCase_annual_state!K:K,Cambium22_MidCase_annual_state!$A:$A,$B25,Cambium22_MidCase_annual_state!$B:$B,$B$1)</f>
        <v>17253144</v>
      </c>
    </row>
    <row r="26" spans="2:4">
      <c r="B26" s="85" t="s">
        <v>560</v>
      </c>
      <c r="C26">
        <f>SUMIFS(Cambium22_MidCase_annual_state!J:J,Cambium22_MidCase_annual_state!$A:$A,$B26,Cambium22_MidCase_annual_state!$B:$B,$B$1)</f>
        <v>88500260</v>
      </c>
      <c r="D26">
        <f>SUMIFS(Cambium22_MidCase_annual_state!K:K,Cambium22_MidCase_annual_state!$A:$A,$B26,Cambium22_MidCase_annual_state!$B:$B,$B$1)</f>
        <v>82016380</v>
      </c>
    </row>
    <row r="27" spans="2:4">
      <c r="B27" s="85" t="s">
        <v>561</v>
      </c>
      <c r="C27">
        <f>SUMIFS(Cambium22_MidCase_annual_state!J:J,Cambium22_MidCase_annual_state!$A:$A,$B27,Cambium22_MidCase_annual_state!$B:$B,$B$1)</f>
        <v>18166616</v>
      </c>
      <c r="D27">
        <f>SUMIFS(Cambium22_MidCase_annual_state!K:K,Cambium22_MidCase_annual_state!$A:$A,$B27,Cambium22_MidCase_annual_state!$B:$B,$B$1)</f>
        <v>26944262</v>
      </c>
    </row>
    <row r="28" spans="2:4">
      <c r="B28" s="85" t="s">
        <v>562</v>
      </c>
      <c r="C28">
        <f>SUMIFS(Cambium22_MidCase_annual_state!J:J,Cambium22_MidCase_annual_state!$A:$A,$B28,Cambium22_MidCase_annual_state!$B:$B,$B$1)</f>
        <v>22227818</v>
      </c>
      <c r="D28">
        <f>SUMIFS(Cambium22_MidCase_annual_state!K:K,Cambium22_MidCase_annual_state!$A:$A,$B28,Cambium22_MidCase_annual_state!$B:$B,$B$1)</f>
        <v>39763480</v>
      </c>
    </row>
    <row r="29" spans="2:4">
      <c r="B29" s="85" t="s">
        <v>563</v>
      </c>
      <c r="C29">
        <f>SUMIFS(Cambium22_MidCase_annual_state!J:J,Cambium22_MidCase_annual_state!$A:$A,$B29,Cambium22_MidCase_annual_state!$B:$B,$B$1)</f>
        <v>25341504</v>
      </c>
      <c r="D29">
        <f>SUMIFS(Cambium22_MidCase_annual_state!K:K,Cambium22_MidCase_annual_state!$A:$A,$B29,Cambium22_MidCase_annual_state!$B:$B,$B$1)</f>
        <v>21446326</v>
      </c>
    </row>
    <row r="30" spans="2:4">
      <c r="B30" s="85" t="s">
        <v>564</v>
      </c>
      <c r="C30">
        <f>SUMIFS(Cambium22_MidCase_annual_state!J:J,Cambium22_MidCase_annual_state!$A:$A,$B30,Cambium22_MidCase_annual_state!$B:$B,$B$1)</f>
        <v>8778659</v>
      </c>
      <c r="D30">
        <f>SUMIFS(Cambium22_MidCase_annual_state!K:K,Cambium22_MidCase_annual_state!$A:$A,$B30,Cambium22_MidCase_annual_state!$B:$B,$B$1)</f>
        <v>13843795</v>
      </c>
    </row>
    <row r="31" spans="2:4">
      <c r="B31" s="85" t="s">
        <v>565</v>
      </c>
      <c r="C31">
        <f>SUMIFS(Cambium22_MidCase_annual_state!J:J,Cambium22_MidCase_annual_state!$A:$A,$B31,Cambium22_MidCase_annual_state!$B:$B,$B$1)</f>
        <v>20743186</v>
      </c>
      <c r="D31">
        <f>SUMIFS(Cambium22_MidCase_annual_state!K:K,Cambium22_MidCase_annual_state!$A:$A,$B31,Cambium22_MidCase_annual_state!$B:$B,$B$1)</f>
        <v>18762830</v>
      </c>
    </row>
    <row r="32" spans="2:4">
      <c r="B32" s="85" t="s">
        <v>566</v>
      </c>
      <c r="C32">
        <f>SUMIFS(Cambium22_MidCase_annual_state!J:J,Cambium22_MidCase_annual_state!$A:$A,$B32,Cambium22_MidCase_annual_state!$B:$B,$B$1)</f>
        <v>24895854</v>
      </c>
      <c r="D32">
        <f>SUMIFS(Cambium22_MidCase_annual_state!K:K,Cambium22_MidCase_annual_state!$A:$A,$B32,Cambium22_MidCase_annual_state!$B:$B,$B$1)</f>
        <v>30020412</v>
      </c>
    </row>
    <row r="33" spans="2:4">
      <c r="B33" s="85" t="s">
        <v>567</v>
      </c>
      <c r="C33">
        <f>SUMIFS(Cambium22_MidCase_annual_state!J:J,Cambium22_MidCase_annual_state!$A:$A,$B33,Cambium22_MidCase_annual_state!$B:$B,$B$1)</f>
        <v>27486892</v>
      </c>
      <c r="D33">
        <f>SUMIFS(Cambium22_MidCase_annual_state!K:K,Cambium22_MidCase_annual_state!$A:$A,$B33,Cambium22_MidCase_annual_state!$B:$B,$B$1)</f>
        <v>13722966</v>
      </c>
    </row>
    <row r="34" spans="2:4">
      <c r="B34" s="85" t="s">
        <v>568</v>
      </c>
      <c r="C34">
        <f>SUMIFS(Cambium22_MidCase_annual_state!J:J,Cambium22_MidCase_annual_state!$A:$A,$B34,Cambium22_MidCase_annual_state!$B:$B,$B$1)</f>
        <v>40042748</v>
      </c>
      <c r="D34">
        <f>SUMIFS(Cambium22_MidCase_annual_state!K:K,Cambium22_MidCase_annual_state!$A:$A,$B34,Cambium22_MidCase_annual_state!$B:$B,$B$1)</f>
        <v>21927466</v>
      </c>
    </row>
    <row r="35" spans="2:4">
      <c r="B35" s="85" t="s">
        <v>569</v>
      </c>
      <c r="C35">
        <f>SUMIFS(Cambium22_MidCase_annual_state!J:J,Cambium22_MidCase_annual_state!$A:$A,$B35,Cambium22_MidCase_annual_state!$B:$B,$B$1)</f>
        <v>11702844</v>
      </c>
      <c r="D35">
        <f>SUMIFS(Cambium22_MidCase_annual_state!K:K,Cambium22_MidCase_annual_state!$A:$A,$B35,Cambium22_MidCase_annual_state!$B:$B,$B$1)</f>
        <v>28949594</v>
      </c>
    </row>
    <row r="36" spans="2:4">
      <c r="B36" s="85" t="s">
        <v>570</v>
      </c>
      <c r="C36">
        <f>SUMIFS(Cambium22_MidCase_annual_state!J:J,Cambium22_MidCase_annual_state!$A:$A,$B36,Cambium22_MidCase_annual_state!$B:$B,$B$1)</f>
        <v>59616756</v>
      </c>
      <c r="D36">
        <f>SUMIFS(Cambium22_MidCase_annual_state!K:K,Cambium22_MidCase_annual_state!$A:$A,$B36,Cambium22_MidCase_annual_state!$B:$B,$B$1)</f>
        <v>47608156</v>
      </c>
    </row>
    <row r="37" spans="2:4">
      <c r="B37" s="85" t="s">
        <v>571</v>
      </c>
      <c r="C37">
        <f>SUMIFS(Cambium22_MidCase_annual_state!J:J,Cambium22_MidCase_annual_state!$A:$A,$B37,Cambium22_MidCase_annual_state!$B:$B,$B$1)</f>
        <v>29385446</v>
      </c>
      <c r="D37">
        <f>SUMIFS(Cambium22_MidCase_annual_state!K:K,Cambium22_MidCase_annual_state!$A:$A,$B37,Cambium22_MidCase_annual_state!$B:$B,$B$1)</f>
        <v>72480580</v>
      </c>
    </row>
    <row r="38" spans="2:4">
      <c r="B38" s="85" t="s">
        <v>572</v>
      </c>
      <c r="C38">
        <f>SUMIFS(Cambium22_MidCase_annual_state!J:J,Cambium22_MidCase_annual_state!$A:$A,$B38,Cambium22_MidCase_annual_state!$B:$B,$B$1)</f>
        <v>59785850</v>
      </c>
      <c r="D38">
        <f>SUMIFS(Cambium22_MidCase_annual_state!K:K,Cambium22_MidCase_annual_state!$A:$A,$B38,Cambium22_MidCase_annual_state!$B:$B,$B$1)</f>
        <v>61248250</v>
      </c>
    </row>
    <row r="39" spans="2:4">
      <c r="B39" s="85" t="s">
        <v>573</v>
      </c>
      <c r="C39">
        <f>SUMIFS(Cambium22_MidCase_annual_state!J:J,Cambium22_MidCase_annual_state!$A:$A,$B39,Cambium22_MidCase_annual_state!$B:$B,$B$1)</f>
        <v>24911482</v>
      </c>
      <c r="D39">
        <f>SUMIFS(Cambium22_MidCase_annual_state!K:K,Cambium22_MidCase_annual_state!$A:$A,$B39,Cambium22_MidCase_annual_state!$B:$B,$B$1)</f>
        <v>96271670</v>
      </c>
    </row>
    <row r="40" spans="2:4">
      <c r="B40" s="85" t="s">
        <v>574</v>
      </c>
      <c r="C40">
        <f>SUMIFS(Cambium22_MidCase_annual_state!J:J,Cambium22_MidCase_annual_state!$A:$A,$B40,Cambium22_MidCase_annual_state!$B:$B,$B$1)</f>
        <v>6158901.5</v>
      </c>
      <c r="D40">
        <f>SUMIFS(Cambium22_MidCase_annual_state!K:K,Cambium22_MidCase_annual_state!$A:$A,$B40,Cambium22_MidCase_annual_state!$B:$B,$B$1)</f>
        <v>4930804</v>
      </c>
    </row>
    <row r="41" spans="2:4">
      <c r="B41" s="85" t="s">
        <v>575</v>
      </c>
      <c r="C41">
        <f>SUMIFS(Cambium22_MidCase_annual_state!J:J,Cambium22_MidCase_annual_state!$A:$A,$B41,Cambium22_MidCase_annual_state!$B:$B,$B$1)</f>
        <v>25458424</v>
      </c>
      <c r="D41">
        <f>SUMIFS(Cambium22_MidCase_annual_state!K:K,Cambium22_MidCase_annual_state!$A:$A,$B41,Cambium22_MidCase_annual_state!$B:$B,$B$1)</f>
        <v>21783330</v>
      </c>
    </row>
    <row r="42" spans="2:4">
      <c r="B42" s="85" t="s">
        <v>576</v>
      </c>
      <c r="C42">
        <f>SUMIFS(Cambium22_MidCase_annual_state!J:J,Cambium22_MidCase_annual_state!$A:$A,$B42,Cambium22_MidCase_annual_state!$B:$B,$B$1)</f>
        <v>8487187</v>
      </c>
      <c r="D42">
        <f>SUMIFS(Cambium22_MidCase_annual_state!K:K,Cambium22_MidCase_annual_state!$A:$A,$B42,Cambium22_MidCase_annual_state!$B:$B,$B$1)</f>
        <v>14232429</v>
      </c>
    </row>
    <row r="43" spans="2:4">
      <c r="B43" s="85" t="s">
        <v>577</v>
      </c>
      <c r="C43">
        <f>SUMIFS(Cambium22_MidCase_annual_state!J:J,Cambium22_MidCase_annual_state!$A:$A,$B43,Cambium22_MidCase_annual_state!$B:$B,$B$1)</f>
        <v>45261704</v>
      </c>
      <c r="D43">
        <f>SUMIFS(Cambium22_MidCase_annual_state!K:K,Cambium22_MidCase_annual_state!$A:$A,$B43,Cambium22_MidCase_annual_state!$B:$B,$B$1)</f>
        <v>20776046</v>
      </c>
    </row>
    <row r="44" spans="2:4">
      <c r="B44" s="85" t="s">
        <v>578</v>
      </c>
      <c r="C44">
        <f>SUMIFS(Cambium22_MidCase_annual_state!J:J,Cambium22_MidCase_annual_state!$A:$A,$B44,Cambium22_MidCase_annual_state!$B:$B,$B$1)</f>
        <v>285643400</v>
      </c>
      <c r="D44">
        <f>SUMIFS(Cambium22_MidCase_annual_state!K:K,Cambium22_MidCase_annual_state!$A:$A,$B44,Cambium22_MidCase_annual_state!$B:$B,$B$1)</f>
        <v>296760700</v>
      </c>
    </row>
    <row r="45" spans="2:4">
      <c r="B45" s="85" t="s">
        <v>579</v>
      </c>
      <c r="C45">
        <f>SUMIFS(Cambium22_MidCase_annual_state!J:J,Cambium22_MidCase_annual_state!$A:$A,$B45,Cambium22_MidCase_annual_state!$B:$B,$B$1)</f>
        <v>18161794</v>
      </c>
      <c r="D45">
        <f>SUMIFS(Cambium22_MidCase_annual_state!K:K,Cambium22_MidCase_annual_state!$A:$A,$B45,Cambium22_MidCase_annual_state!$B:$B,$B$1)</f>
        <v>16343501</v>
      </c>
    </row>
    <row r="46" spans="2:4">
      <c r="B46" s="85" t="s">
        <v>580</v>
      </c>
      <c r="C46">
        <f>SUMIFS(Cambium22_MidCase_annual_state!J:J,Cambium22_MidCase_annual_state!$A:$A,$B46,Cambium22_MidCase_annual_state!$B:$B,$B$1)</f>
        <v>7211.2</v>
      </c>
      <c r="D46">
        <f>SUMIFS(Cambium22_MidCase_annual_state!K:K,Cambium22_MidCase_annual_state!$A:$A,$B46,Cambium22_MidCase_annual_state!$B:$B,$B$1)</f>
        <v>21431764</v>
      </c>
    </row>
    <row r="47" spans="2:4">
      <c r="B47" s="85" t="s">
        <v>581</v>
      </c>
      <c r="C47">
        <f>SUMIFS(Cambium22_MidCase_annual_state!J:J,Cambium22_MidCase_annual_state!$A:$A,$B47,Cambium22_MidCase_annual_state!$B:$B,$B$1)</f>
        <v>50391864</v>
      </c>
      <c r="D47">
        <f>SUMIFS(Cambium22_MidCase_annual_state!K:K,Cambium22_MidCase_annual_state!$A:$A,$B47,Cambium22_MidCase_annual_state!$B:$B,$B$1)</f>
        <v>33529628</v>
      </c>
    </row>
    <row r="48" spans="2:4">
      <c r="B48" s="85" t="s">
        <v>582</v>
      </c>
      <c r="C48">
        <f>SUMIFS(Cambium22_MidCase_annual_state!J:J,Cambium22_MidCase_annual_state!$A:$A,$B48,Cambium22_MidCase_annual_state!$B:$B,$B$1)</f>
        <v>86100810</v>
      </c>
      <c r="D48">
        <f>SUMIFS(Cambium22_MidCase_annual_state!K:K,Cambium22_MidCase_annual_state!$A:$A,$B48,Cambium22_MidCase_annual_state!$B:$B,$B$1)</f>
        <v>93715930</v>
      </c>
    </row>
    <row r="49" spans="2:4">
      <c r="B49" s="85" t="s">
        <v>583</v>
      </c>
      <c r="C49">
        <f>SUMIFS(Cambium22_MidCase_annual_state!J:J,Cambium22_MidCase_annual_state!$A:$A,$B49,Cambium22_MidCase_annual_state!$B:$B,$B$1)</f>
        <v>50932050</v>
      </c>
      <c r="D49">
        <f>SUMIFS(Cambium22_MidCase_annual_state!K:K,Cambium22_MidCase_annual_state!$A:$A,$B49,Cambium22_MidCase_annual_state!$B:$B,$B$1)</f>
        <v>42092144</v>
      </c>
    </row>
    <row r="50" spans="2:4">
      <c r="B50" s="85" t="s">
        <v>584</v>
      </c>
      <c r="C50">
        <f>SUMIFS(Cambium22_MidCase_annual_state!J:J,Cambium22_MidCase_annual_state!$A:$A,$B50,Cambium22_MidCase_annual_state!$B:$B,$B$1)</f>
        <v>68507096</v>
      </c>
      <c r="D50">
        <f>SUMIFS(Cambium22_MidCase_annual_state!K:K,Cambium22_MidCase_annual_state!$A:$A,$B50,Cambium22_MidCase_annual_state!$B:$B,$B$1)</f>
        <v>53225860</v>
      </c>
    </row>
    <row r="51" spans="2:4">
      <c r="B51" s="85" t="s">
        <v>585</v>
      </c>
      <c r="C51">
        <f>SUMIFS(Cambium22_MidCase_annual_state!J:J,Cambium22_MidCase_annual_state!$A:$A,$B51,Cambium22_MidCase_annual_state!$B:$B,$B$1)</f>
        <v>13467738</v>
      </c>
      <c r="D51">
        <f>SUMIFS(Cambium22_MidCase_annual_state!K:K,Cambium22_MidCase_annual_state!$A:$A,$B51,Cambium22_MidCase_annual_state!$B:$B,$B$1)</f>
        <v>35465444</v>
      </c>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 width="13.28515625" bestFit="1" customWidth="1"/>
    <col min="4" max="4" width="10.7109375" bestFit="1" customWidth="1"/>
  </cols>
  <sheetData>
    <row r="1" spans="1:32">
      <c r="B1" t="s">
        <v>909</v>
      </c>
      <c r="C1" t="s">
        <v>39</v>
      </c>
      <c r="E1">
        <f>IF(B2=TRUE,SUMIFS($B$147:$B$162,$A$147:$A$162,$A10),SUMIFS(E$125:E$140,$A$125:$A$140,$A10))</f>
        <v>4.2820318634287188E-2</v>
      </c>
    </row>
    <row r="2" spans="1:32">
      <c r="A2" t="str">
        <f>About!B1</f>
        <v>Florida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48279480</v>
      </c>
      <c r="C5" s="174">
        <f>SUMIFS(Cambium!C:C,Cambium!B:B,About!B2)</f>
        <v>48279480</v>
      </c>
      <c r="D5">
        <f>C5</f>
        <v>48279480</v>
      </c>
      <c r="E5">
        <f t="shared" ref="E5:AF5" si="0">D5</f>
        <v>48279480</v>
      </c>
      <c r="F5">
        <f t="shared" si="0"/>
        <v>48279480</v>
      </c>
      <c r="G5">
        <f t="shared" si="0"/>
        <v>48279480</v>
      </c>
      <c r="H5">
        <f t="shared" si="0"/>
        <v>48279480</v>
      </c>
      <c r="I5">
        <f t="shared" si="0"/>
        <v>48279480</v>
      </c>
      <c r="J5">
        <f t="shared" si="0"/>
        <v>48279480</v>
      </c>
      <c r="K5">
        <f t="shared" si="0"/>
        <v>48279480</v>
      </c>
      <c r="L5">
        <f t="shared" si="0"/>
        <v>48279480</v>
      </c>
      <c r="M5">
        <f t="shared" si="0"/>
        <v>48279480</v>
      </c>
      <c r="N5">
        <f t="shared" si="0"/>
        <v>48279480</v>
      </c>
      <c r="O5">
        <f t="shared" si="0"/>
        <v>48279480</v>
      </c>
      <c r="P5">
        <f t="shared" si="0"/>
        <v>48279480</v>
      </c>
      <c r="Q5">
        <f t="shared" si="0"/>
        <v>48279480</v>
      </c>
      <c r="R5">
        <f t="shared" si="0"/>
        <v>48279480</v>
      </c>
      <c r="S5">
        <f t="shared" si="0"/>
        <v>48279480</v>
      </c>
      <c r="T5">
        <f t="shared" si="0"/>
        <v>48279480</v>
      </c>
      <c r="U5">
        <f t="shared" si="0"/>
        <v>48279480</v>
      </c>
      <c r="V5">
        <f t="shared" si="0"/>
        <v>48279480</v>
      </c>
      <c r="W5">
        <f t="shared" si="0"/>
        <v>48279480</v>
      </c>
      <c r="X5">
        <f t="shared" si="0"/>
        <v>48279480</v>
      </c>
      <c r="Y5">
        <f t="shared" si="0"/>
        <v>48279480</v>
      </c>
      <c r="Z5">
        <f t="shared" si="0"/>
        <v>48279480</v>
      </c>
      <c r="AA5">
        <f t="shared" si="0"/>
        <v>48279480</v>
      </c>
      <c r="AB5">
        <f t="shared" si="0"/>
        <v>48279480</v>
      </c>
      <c r="AC5">
        <f t="shared" si="0"/>
        <v>48279480</v>
      </c>
      <c r="AD5">
        <f t="shared" si="0"/>
        <v>48279480</v>
      </c>
      <c r="AE5">
        <f t="shared" si="0"/>
        <v>48279480</v>
      </c>
      <c r="AF5">
        <f t="shared" si="0"/>
        <v>48279480</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11309228.789790075</v>
      </c>
      <c r="C10">
        <f>D10</f>
        <v>11309228.789790075</v>
      </c>
      <c r="D10" s="170">
        <f>SUM(D$5*SUMIFS(C$39:C$48,$B$39:$B$48,$A10),D$6*IF($B$2=TRUE,SUMIFS($B$147:$B$162,$A$147:$A$162,$A10),SUMIFS(E$125:E$140,$A$125:$A$140,$A10)))</f>
        <v>11309228.789790075</v>
      </c>
      <c r="E10">
        <f t="shared" ref="E10:N10" si="2">SUM(E$5*SUMIFS(D$39:D$48,$B$39:$B$48,$A10),E$6*IF($B$2=TRUE,SUMIFS($B$147:$B$162,$A$147:$A$162,$A10),SUMIFS(F$125:F$140,$A$125:$A$140,$A10)))</f>
        <v>9391676.8814798892</v>
      </c>
      <c r="F10">
        <f t="shared" si="2"/>
        <v>8365194.6463199062</v>
      </c>
      <c r="G10">
        <f t="shared" si="2"/>
        <v>8344669.3612273261</v>
      </c>
      <c r="H10">
        <f t="shared" si="2"/>
        <v>8300203.45689358</v>
      </c>
      <c r="I10">
        <f t="shared" si="2"/>
        <v>7712885.2708015004</v>
      </c>
      <c r="J10">
        <f t="shared" si="2"/>
        <v>10627977.424893618</v>
      </c>
      <c r="K10">
        <f t="shared" si="2"/>
        <v>11168258.285569148</v>
      </c>
      <c r="L10">
        <f t="shared" si="2"/>
        <v>11888602.277087135</v>
      </c>
      <c r="M10">
        <f t="shared" si="2"/>
        <v>11888602.277087135</v>
      </c>
      <c r="N10">
        <f t="shared" si="2"/>
        <v>11888602.277087135</v>
      </c>
      <c r="O10">
        <f t="shared" ref="O10:AE10" si="3">SUM(O$5*SUMIFS(N$39:N$48,$B$39:$B$48,$A10),O$6*IF($B$2=TRUE,SUMIFS($B$147:$B$162,$A$147:$A$162,$A10),SUMIFS(P$125:P$140,$A$125:$A$140,$A10)))</f>
        <v>11888602.277087135</v>
      </c>
      <c r="P10">
        <f t="shared" si="3"/>
        <v>11888602.277087135</v>
      </c>
      <c r="Q10">
        <f t="shared" si="3"/>
        <v>11888602.277087135</v>
      </c>
      <c r="R10">
        <f t="shared" si="3"/>
        <v>11888602.277087135</v>
      </c>
      <c r="S10">
        <f t="shared" si="3"/>
        <v>11888602.277087135</v>
      </c>
      <c r="T10">
        <f t="shared" si="3"/>
        <v>11888602.277087135</v>
      </c>
      <c r="U10">
        <f t="shared" si="3"/>
        <v>11888602.277087135</v>
      </c>
      <c r="V10">
        <f t="shared" si="3"/>
        <v>11888602.277087135</v>
      </c>
      <c r="W10">
        <f t="shared" si="3"/>
        <v>11888602.277087135</v>
      </c>
      <c r="X10">
        <f t="shared" si="3"/>
        <v>11888602.277087135</v>
      </c>
      <c r="Y10">
        <f t="shared" si="3"/>
        <v>11888602.277087135</v>
      </c>
      <c r="Z10">
        <f t="shared" si="3"/>
        <v>11888602.277087135</v>
      </c>
      <c r="AA10">
        <f t="shared" si="3"/>
        <v>11888602.277087135</v>
      </c>
      <c r="AB10">
        <f t="shared" si="3"/>
        <v>11888602.277087135</v>
      </c>
      <c r="AC10">
        <f t="shared" si="3"/>
        <v>11888602.277087135</v>
      </c>
      <c r="AD10">
        <f t="shared" si="3"/>
        <v>11888602.277087135</v>
      </c>
      <c r="AE10">
        <f t="shared" si="3"/>
        <v>11888602.277087135</v>
      </c>
      <c r="AF10">
        <f>SUM(AF$5*SUMIFS(AE$39:AE$48,$B$39:$B$48,$A10),AF$6*IF($B$2=TRUE,SUMIFS($B$147:$B$162,$A$147:$A$162,$A10),SUMIFS(AG$125:AG$140,$A$125:$A$140,$A10)))</f>
        <v>11888602.277087135</v>
      </c>
    </row>
    <row r="11" spans="1:32">
      <c r="A11" s="100" t="s">
        <v>347</v>
      </c>
      <c r="B11">
        <f t="shared" ref="B11:B33" si="4">D11</f>
        <v>14984169.214101499</v>
      </c>
      <c r="C11">
        <f t="shared" ref="C11:C33" si="5">D11</f>
        <v>14984169.214101499</v>
      </c>
      <c r="D11" s="170">
        <f t="shared" ref="D11:D33" si="6">SUM(D$5*SUMIFS(C$39:C$48,$B$39:$B$48,$A11),D$6*IF($B$2=TRUE,SUMIFS($B$147:$B$162,$A$147:$A$162,$A11),SUMIFS(E$125:E$140,$A$125:$A$140,$A11)))</f>
        <v>14984169.214101499</v>
      </c>
      <c r="E11">
        <f t="shared" ref="E11:N11" si="7">SUM(E$5*SUMIFS(D$39:D$48,$B$39:$B$48,$A11),E$6*IF($B$2=TRUE,SUMIFS($B$147:$B$162,$A$147:$A$162,$A11),SUMIFS(F$125:F$140,$A$125:$A$140,$A11)))</f>
        <v>17507763.162878044</v>
      </c>
      <c r="F11">
        <f t="shared" si="7"/>
        <v>19418530.549046583</v>
      </c>
      <c r="G11">
        <f t="shared" si="7"/>
        <v>18816778.946783375</v>
      </c>
      <c r="H11">
        <f t="shared" si="7"/>
        <v>18076485.153620411</v>
      </c>
      <c r="I11">
        <f t="shared" si="7"/>
        <v>17037194.312801912</v>
      </c>
      <c r="J11">
        <f t="shared" si="7"/>
        <v>12178177.601099998</v>
      </c>
      <c r="K11">
        <f t="shared" si="7"/>
        <v>10521144.298422953</v>
      </c>
      <c r="L11">
        <f t="shared" si="7"/>
        <v>7525542.1745619038</v>
      </c>
      <c r="M11">
        <f t="shared" si="7"/>
        <v>7525542.1745619038</v>
      </c>
      <c r="N11">
        <f t="shared" si="7"/>
        <v>7525542.1745619038</v>
      </c>
      <c r="O11">
        <f t="shared" ref="O11:AF11" si="8">SUM(O$5*SUMIFS(N$39:N$48,$B$39:$B$48,$A11),O$6*IF($B$2=TRUE,SUMIFS($B$147:$B$162,$A$147:$A$162,$A11),SUMIFS(P$125:P$140,$A$125:$A$140,$A11)))</f>
        <v>7525542.1745619038</v>
      </c>
      <c r="P11">
        <f t="shared" si="8"/>
        <v>7525542.1745619038</v>
      </c>
      <c r="Q11">
        <f t="shared" si="8"/>
        <v>7525542.1745619038</v>
      </c>
      <c r="R11">
        <f t="shared" si="8"/>
        <v>7525542.1745619038</v>
      </c>
      <c r="S11">
        <f t="shared" si="8"/>
        <v>7525542.1745619038</v>
      </c>
      <c r="T11">
        <f t="shared" si="8"/>
        <v>7525542.1745619038</v>
      </c>
      <c r="U11">
        <f t="shared" si="8"/>
        <v>7525542.1745619038</v>
      </c>
      <c r="V11">
        <f t="shared" si="8"/>
        <v>7525542.1745619038</v>
      </c>
      <c r="W11">
        <f t="shared" si="8"/>
        <v>7525542.1745619038</v>
      </c>
      <c r="X11">
        <f t="shared" si="8"/>
        <v>7525542.1745619038</v>
      </c>
      <c r="Y11">
        <f t="shared" si="8"/>
        <v>7525542.1745619038</v>
      </c>
      <c r="Z11">
        <f t="shared" si="8"/>
        <v>7525542.1745619038</v>
      </c>
      <c r="AA11">
        <f t="shared" si="8"/>
        <v>7525542.1745619038</v>
      </c>
      <c r="AB11">
        <f t="shared" si="8"/>
        <v>7525542.1745619038</v>
      </c>
      <c r="AC11">
        <f t="shared" si="8"/>
        <v>7525542.1745619038</v>
      </c>
      <c r="AD11">
        <f t="shared" si="8"/>
        <v>7525542.1745619038</v>
      </c>
      <c r="AE11">
        <f t="shared" si="8"/>
        <v>7525542.1745619038</v>
      </c>
      <c r="AF11">
        <f t="shared" si="8"/>
        <v>7525542.1745619038</v>
      </c>
    </row>
    <row r="12" spans="1:32">
      <c r="A12" s="100" t="s">
        <v>348</v>
      </c>
      <c r="B12">
        <f t="shared" si="4"/>
        <v>0</v>
      </c>
      <c r="C12">
        <f t="shared" si="5"/>
        <v>0</v>
      </c>
      <c r="D12" s="170">
        <f t="shared" si="6"/>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4"/>
        <v>17608966.545191489</v>
      </c>
      <c r="C13">
        <f t="shared" si="5"/>
        <v>17608966.545191489</v>
      </c>
      <c r="D13" s="170">
        <f t="shared" si="6"/>
        <v>17608966.545191489</v>
      </c>
      <c r="E13">
        <f t="shared" ref="E13:N13" si="11">SUM(E$5*SUMIFS(D$39:D$48,$B$39:$B$48,$A13),E$6*IF($B$2=TRUE,SUMIFS($B$147:$B$162,$A$147:$A$162,$A13),SUMIFS(F$125:F$140,$A$125:$A$140,$A13)))</f>
        <v>17098478.424781676</v>
      </c>
      <c r="F13">
        <f t="shared" si="11"/>
        <v>16470680.882321304</v>
      </c>
      <c r="G13">
        <f t="shared" si="11"/>
        <v>16936461.668959271</v>
      </c>
      <c r="H13">
        <f t="shared" si="11"/>
        <v>17420981.40834396</v>
      </c>
      <c r="I13">
        <f t="shared" si="11"/>
        <v>17780007.664207842</v>
      </c>
      <c r="J13">
        <f t="shared" si="11"/>
        <v>18195646.480237309</v>
      </c>
      <c r="K13">
        <f t="shared" si="11"/>
        <v>17966851.150111392</v>
      </c>
      <c r="L13">
        <f t="shared" si="11"/>
        <v>18999244.768958524</v>
      </c>
      <c r="M13">
        <f t="shared" si="11"/>
        <v>18999244.768958524</v>
      </c>
      <c r="N13">
        <f t="shared" si="11"/>
        <v>18999244.768958524</v>
      </c>
      <c r="O13">
        <f t="shared" ref="O13:AF13" si="12">SUM(O$5*SUMIFS(N$39:N$48,$B$39:$B$48,$A13),O$6*IF($B$2=TRUE,SUMIFS($B$147:$B$162,$A$147:$A$162,$A13),SUMIFS(P$125:P$140,$A$125:$A$140,$A13)))</f>
        <v>18999244.768958524</v>
      </c>
      <c r="P13">
        <f t="shared" si="12"/>
        <v>18999244.768958524</v>
      </c>
      <c r="Q13">
        <f t="shared" si="12"/>
        <v>18999244.768958524</v>
      </c>
      <c r="R13">
        <f t="shared" si="12"/>
        <v>18999244.768958524</v>
      </c>
      <c r="S13">
        <f t="shared" si="12"/>
        <v>18999244.768958524</v>
      </c>
      <c r="T13">
        <f t="shared" si="12"/>
        <v>18999244.768958524</v>
      </c>
      <c r="U13">
        <f t="shared" si="12"/>
        <v>18999244.768958524</v>
      </c>
      <c r="V13">
        <f t="shared" si="12"/>
        <v>18999244.768958524</v>
      </c>
      <c r="W13">
        <f t="shared" si="12"/>
        <v>18999244.768958524</v>
      </c>
      <c r="X13">
        <f t="shared" si="12"/>
        <v>18999244.768958524</v>
      </c>
      <c r="Y13">
        <f t="shared" si="12"/>
        <v>18999244.768958524</v>
      </c>
      <c r="Z13">
        <f t="shared" si="12"/>
        <v>18999244.768958524</v>
      </c>
      <c r="AA13">
        <f t="shared" si="12"/>
        <v>18999244.768958524</v>
      </c>
      <c r="AB13">
        <f t="shared" si="12"/>
        <v>18999244.768958524</v>
      </c>
      <c r="AC13">
        <f t="shared" si="12"/>
        <v>18999244.768958524</v>
      </c>
      <c r="AD13">
        <f t="shared" si="12"/>
        <v>18999244.768958524</v>
      </c>
      <c r="AE13">
        <f t="shared" si="12"/>
        <v>18999244.768958524</v>
      </c>
      <c r="AF13">
        <f t="shared" si="12"/>
        <v>18999244.768958524</v>
      </c>
    </row>
    <row r="14" spans="1:32">
      <c r="A14" s="100" t="s">
        <v>101</v>
      </c>
      <c r="B14">
        <f t="shared" si="4"/>
        <v>2392827.6129827714</v>
      </c>
      <c r="C14">
        <f t="shared" si="5"/>
        <v>2392827.6129827714</v>
      </c>
      <c r="D14" s="170">
        <f t="shared" si="6"/>
        <v>2392827.6129827714</v>
      </c>
      <c r="E14">
        <f t="shared" ref="E14:N14" si="13">SUM(E$5*SUMIFS(D$39:D$48,$B$39:$B$48,$A14),E$6*IF($B$2=TRUE,SUMIFS($B$147:$B$162,$A$147:$A$162,$A14),SUMIFS(F$125:F$140,$A$125:$A$140,$A14)))</f>
        <v>2216807.5231771618</v>
      </c>
      <c r="F14">
        <f t="shared" si="13"/>
        <v>2137420.5520240483</v>
      </c>
      <c r="G14">
        <f t="shared" si="13"/>
        <v>2242997.6810625116</v>
      </c>
      <c r="H14">
        <f t="shared" si="13"/>
        <v>2318004.8913336503</v>
      </c>
      <c r="I14">
        <f t="shared" si="13"/>
        <v>2381302.7737758607</v>
      </c>
      <c r="J14">
        <f t="shared" si="13"/>
        <v>2504018.2468346064</v>
      </c>
      <c r="K14">
        <f t="shared" si="13"/>
        <v>2450307.2711102157</v>
      </c>
      <c r="L14">
        <f t="shared" si="13"/>
        <v>2600321.4497543019</v>
      </c>
      <c r="M14">
        <f t="shared" si="13"/>
        <v>2600321.4497543019</v>
      </c>
      <c r="N14">
        <f t="shared" si="13"/>
        <v>2600321.4497543019</v>
      </c>
      <c r="O14">
        <f t="shared" ref="O14:AF14" si="14">SUM(O$5*SUMIFS(N$39:N$48,$B$39:$B$48,$A14),O$6*IF($B$2=TRUE,SUMIFS($B$147:$B$162,$A$147:$A$162,$A14),SUMIFS(P$125:P$140,$A$125:$A$140,$A14)))</f>
        <v>2600321.4497543019</v>
      </c>
      <c r="P14">
        <f t="shared" si="14"/>
        <v>2600321.4497543019</v>
      </c>
      <c r="Q14">
        <f t="shared" si="14"/>
        <v>2600321.4497543019</v>
      </c>
      <c r="R14">
        <f t="shared" si="14"/>
        <v>2600321.4497543019</v>
      </c>
      <c r="S14">
        <f t="shared" si="14"/>
        <v>2600321.4497543019</v>
      </c>
      <c r="T14">
        <f t="shared" si="14"/>
        <v>2600321.4497543019</v>
      </c>
      <c r="U14">
        <f t="shared" si="14"/>
        <v>2600321.4497543019</v>
      </c>
      <c r="V14">
        <f t="shared" si="14"/>
        <v>2600321.4497543019</v>
      </c>
      <c r="W14">
        <f t="shared" si="14"/>
        <v>2600321.4497543019</v>
      </c>
      <c r="X14">
        <f t="shared" si="14"/>
        <v>2600321.4497543019</v>
      </c>
      <c r="Y14">
        <f t="shared" si="14"/>
        <v>2600321.4497543019</v>
      </c>
      <c r="Z14">
        <f t="shared" si="14"/>
        <v>2600321.4497543019</v>
      </c>
      <c r="AA14">
        <f t="shared" si="14"/>
        <v>2600321.4497543019</v>
      </c>
      <c r="AB14">
        <f t="shared" si="14"/>
        <v>2600321.4497543019</v>
      </c>
      <c r="AC14">
        <f t="shared" si="14"/>
        <v>2600321.4497543019</v>
      </c>
      <c r="AD14">
        <f t="shared" si="14"/>
        <v>2600321.4497543019</v>
      </c>
      <c r="AE14">
        <f t="shared" si="14"/>
        <v>2600321.4497543019</v>
      </c>
      <c r="AF14">
        <f t="shared" si="14"/>
        <v>2600321.4497543019</v>
      </c>
    </row>
    <row r="15" spans="1:32">
      <c r="A15" s="100" t="s">
        <v>100</v>
      </c>
      <c r="B15">
        <f t="shared" si="4"/>
        <v>0</v>
      </c>
      <c r="C15">
        <f t="shared" si="5"/>
        <v>0</v>
      </c>
      <c r="D15" s="170">
        <f t="shared" si="6"/>
        <v>0</v>
      </c>
      <c r="E15">
        <f t="shared" ref="E15:N15" si="15">SUM(E$5*SUMIFS(D$39:D$48,$B$39:$B$48,$A15),E$6*IF($B$2=TRUE,SUMIFS($B$147:$B$162,$A$147:$A$162,$A15),SUMIFS(F$125:F$140,$A$125:$A$140,$A15)))</f>
        <v>0</v>
      </c>
      <c r="F15">
        <f t="shared" si="15"/>
        <v>0</v>
      </c>
      <c r="G15">
        <f t="shared" si="15"/>
        <v>0</v>
      </c>
      <c r="H15">
        <f t="shared" si="15"/>
        <v>0</v>
      </c>
      <c r="I15">
        <f t="shared" si="15"/>
        <v>0</v>
      </c>
      <c r="J15">
        <f t="shared" si="15"/>
        <v>0</v>
      </c>
      <c r="K15">
        <f t="shared" si="15"/>
        <v>0</v>
      </c>
      <c r="L15">
        <f t="shared" si="15"/>
        <v>0</v>
      </c>
      <c r="M15">
        <f t="shared" si="15"/>
        <v>0</v>
      </c>
      <c r="N15">
        <f t="shared" si="15"/>
        <v>0</v>
      </c>
      <c r="O15">
        <f t="shared" ref="O15:AF15" si="16">SUM(O$5*SUMIFS(N$39:N$48,$B$39:$B$48,$A15),O$6*IF($B$2=TRUE,SUMIFS($B$147:$B$162,$A$147:$A$162,$A15),SUMIFS(P$125:P$140,$A$125:$A$140,$A15)))</f>
        <v>0</v>
      </c>
      <c r="P15">
        <f t="shared" si="16"/>
        <v>0</v>
      </c>
      <c r="Q15">
        <f t="shared" si="16"/>
        <v>0</v>
      </c>
      <c r="R15">
        <f t="shared" si="16"/>
        <v>0</v>
      </c>
      <c r="S15">
        <f t="shared" si="16"/>
        <v>0</v>
      </c>
      <c r="T15">
        <f t="shared" si="16"/>
        <v>0</v>
      </c>
      <c r="U15">
        <f t="shared" si="16"/>
        <v>0</v>
      </c>
      <c r="V15">
        <f t="shared" si="16"/>
        <v>0</v>
      </c>
      <c r="W15">
        <f t="shared" si="16"/>
        <v>0</v>
      </c>
      <c r="X15">
        <f t="shared" si="16"/>
        <v>0</v>
      </c>
      <c r="Y15">
        <f t="shared" si="16"/>
        <v>0</v>
      </c>
      <c r="Z15">
        <f t="shared" si="16"/>
        <v>0</v>
      </c>
      <c r="AA15">
        <f t="shared" si="16"/>
        <v>0</v>
      </c>
      <c r="AB15">
        <f t="shared" si="16"/>
        <v>0</v>
      </c>
      <c r="AC15">
        <f t="shared" si="16"/>
        <v>0</v>
      </c>
      <c r="AD15">
        <f t="shared" si="16"/>
        <v>0</v>
      </c>
      <c r="AE15">
        <f t="shared" si="16"/>
        <v>0</v>
      </c>
      <c r="AF15">
        <f t="shared" si="16"/>
        <v>0</v>
      </c>
    </row>
    <row r="16" spans="1:32">
      <c r="A16" s="100" t="s">
        <v>102</v>
      </c>
      <c r="B16">
        <f t="shared" si="4"/>
        <v>1477557.9232852901</v>
      </c>
      <c r="C16">
        <f t="shared" si="5"/>
        <v>1477557.9232852901</v>
      </c>
      <c r="D16" s="170">
        <f t="shared" si="6"/>
        <v>1477557.9232852901</v>
      </c>
      <c r="E16">
        <f t="shared" ref="E16:N16" si="17">SUM(E$5*SUMIFS(D$39:D$48,$B$39:$B$48,$A16),E$6*IF($B$2=TRUE,SUMIFS($B$147:$B$162,$A$147:$A$162,$A16),SUMIFS(F$125:F$140,$A$125:$A$140,$A16)))</f>
        <v>1677764.9197974536</v>
      </c>
      <c r="F16">
        <f t="shared" si="17"/>
        <v>1685195.7549679412</v>
      </c>
      <c r="G16">
        <f t="shared" si="17"/>
        <v>1733532.6769374385</v>
      </c>
      <c r="H16">
        <f t="shared" si="17"/>
        <v>1963587.4098187506</v>
      </c>
      <c r="I16">
        <f t="shared" si="17"/>
        <v>3166635.9799168305</v>
      </c>
      <c r="J16">
        <f t="shared" si="17"/>
        <v>4482620.2367148791</v>
      </c>
      <c r="K16">
        <f t="shared" si="17"/>
        <v>5923762.2029050598</v>
      </c>
      <c r="L16">
        <f t="shared" si="17"/>
        <v>6969743.0496933209</v>
      </c>
      <c r="M16">
        <f t="shared" si="17"/>
        <v>6969743.0496933209</v>
      </c>
      <c r="N16">
        <f t="shared" si="17"/>
        <v>6969743.0496933209</v>
      </c>
      <c r="O16">
        <f t="shared" ref="O16:AF16" si="18">SUM(O$5*SUMIFS(N$39:N$48,$B$39:$B$48,$A16),O$6*IF($B$2=TRUE,SUMIFS($B$147:$B$162,$A$147:$A$162,$A16),SUMIFS(P$125:P$140,$A$125:$A$140,$A16)))</f>
        <v>6969743.0496933209</v>
      </c>
      <c r="P16">
        <f t="shared" si="18"/>
        <v>6969743.0496933209</v>
      </c>
      <c r="Q16">
        <f t="shared" si="18"/>
        <v>6969743.0496933209</v>
      </c>
      <c r="R16">
        <f t="shared" si="18"/>
        <v>6969743.0496933209</v>
      </c>
      <c r="S16">
        <f t="shared" si="18"/>
        <v>6969743.0496933209</v>
      </c>
      <c r="T16">
        <f t="shared" si="18"/>
        <v>6969743.0496933209</v>
      </c>
      <c r="U16">
        <f t="shared" si="18"/>
        <v>6969743.0496933209</v>
      </c>
      <c r="V16">
        <f t="shared" si="18"/>
        <v>6969743.0496933209</v>
      </c>
      <c r="W16">
        <f t="shared" si="18"/>
        <v>6969743.0496933209</v>
      </c>
      <c r="X16">
        <f t="shared" si="18"/>
        <v>6969743.0496933209</v>
      </c>
      <c r="Y16">
        <f t="shared" si="18"/>
        <v>6969743.0496933209</v>
      </c>
      <c r="Z16">
        <f t="shared" si="18"/>
        <v>6969743.0496933209</v>
      </c>
      <c r="AA16">
        <f t="shared" si="18"/>
        <v>6969743.0496933209</v>
      </c>
      <c r="AB16">
        <f t="shared" si="18"/>
        <v>6969743.0496933209</v>
      </c>
      <c r="AC16">
        <f t="shared" si="18"/>
        <v>6969743.0496933209</v>
      </c>
      <c r="AD16">
        <f t="shared" si="18"/>
        <v>6969743.0496933209</v>
      </c>
      <c r="AE16">
        <f t="shared" si="18"/>
        <v>6969743.0496933209</v>
      </c>
      <c r="AF16">
        <f t="shared" si="18"/>
        <v>6969743.0496933209</v>
      </c>
    </row>
    <row r="17" spans="1:32">
      <c r="A17" s="100" t="s">
        <v>103</v>
      </c>
      <c r="B17">
        <f t="shared" si="4"/>
        <v>0</v>
      </c>
      <c r="C17">
        <f t="shared" si="5"/>
        <v>0</v>
      </c>
      <c r="D17" s="170">
        <f t="shared" si="6"/>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4"/>
        <v>286335.20566501614</v>
      </c>
      <c r="C18">
        <f t="shared" si="5"/>
        <v>286335.20566501614</v>
      </c>
      <c r="D18" s="170">
        <f t="shared" si="6"/>
        <v>286335.20566501614</v>
      </c>
      <c r="E18">
        <f t="shared" ref="E18:N18" si="21">SUM(E$5*SUMIFS(D$39:D$48,$B$39:$B$48,$A18),E$6*IF($B$2=TRUE,SUMIFS($B$147:$B$162,$A$147:$A$162,$A18),SUMIFS(F$125:F$140,$A$125:$A$140,$A18)))</f>
        <v>168068.94343892261</v>
      </c>
      <c r="F18">
        <f t="shared" si="21"/>
        <v>86705.090256166106</v>
      </c>
      <c r="G18">
        <f t="shared" si="21"/>
        <v>88571.495864630298</v>
      </c>
      <c r="H18">
        <f t="shared" si="21"/>
        <v>90658.010221794</v>
      </c>
      <c r="I18">
        <f t="shared" si="21"/>
        <v>88127.854341260449</v>
      </c>
      <c r="J18">
        <f t="shared" si="21"/>
        <v>98222.49219289262</v>
      </c>
      <c r="K18">
        <f t="shared" si="21"/>
        <v>98210.73998726104</v>
      </c>
      <c r="L18">
        <f t="shared" si="21"/>
        <v>104144.05718984613</v>
      </c>
      <c r="M18">
        <f t="shared" si="21"/>
        <v>104144.05718984613</v>
      </c>
      <c r="N18">
        <f t="shared" si="21"/>
        <v>104144.05718984613</v>
      </c>
      <c r="O18">
        <f t="shared" ref="O18:AF18" si="22">SUM(O$5*SUMIFS(N$39:N$48,$B$39:$B$48,$A18),O$6*IF($B$2=TRUE,SUMIFS($B$147:$B$162,$A$147:$A$162,$A18),SUMIFS(P$125:P$140,$A$125:$A$140,$A18)))</f>
        <v>104144.05718984613</v>
      </c>
      <c r="P18">
        <f t="shared" si="22"/>
        <v>104144.05718984613</v>
      </c>
      <c r="Q18">
        <f t="shared" si="22"/>
        <v>104144.05718984613</v>
      </c>
      <c r="R18">
        <f t="shared" si="22"/>
        <v>104144.05718984613</v>
      </c>
      <c r="S18">
        <f t="shared" si="22"/>
        <v>104144.05718984613</v>
      </c>
      <c r="T18">
        <f t="shared" si="22"/>
        <v>104144.05718984613</v>
      </c>
      <c r="U18">
        <f t="shared" si="22"/>
        <v>104144.05718984613</v>
      </c>
      <c r="V18">
        <f t="shared" si="22"/>
        <v>104144.05718984613</v>
      </c>
      <c r="W18">
        <f t="shared" si="22"/>
        <v>104144.05718984613</v>
      </c>
      <c r="X18">
        <f t="shared" si="22"/>
        <v>104144.05718984613</v>
      </c>
      <c r="Y18">
        <f t="shared" si="22"/>
        <v>104144.05718984613</v>
      </c>
      <c r="Z18">
        <f t="shared" si="22"/>
        <v>104144.05718984613</v>
      </c>
      <c r="AA18">
        <f t="shared" si="22"/>
        <v>104144.05718984613</v>
      </c>
      <c r="AB18">
        <f t="shared" si="22"/>
        <v>104144.05718984613</v>
      </c>
      <c r="AC18">
        <f t="shared" si="22"/>
        <v>104144.05718984613</v>
      </c>
      <c r="AD18">
        <f t="shared" si="22"/>
        <v>104144.05718984613</v>
      </c>
      <c r="AE18">
        <f t="shared" si="22"/>
        <v>104144.05718984613</v>
      </c>
      <c r="AF18">
        <f t="shared" si="22"/>
        <v>104144.05718984613</v>
      </c>
    </row>
    <row r="19" spans="1:32">
      <c r="A19" s="100" t="s">
        <v>105</v>
      </c>
      <c r="B19">
        <f t="shared" si="4"/>
        <v>0</v>
      </c>
      <c r="C19">
        <f t="shared" si="5"/>
        <v>0</v>
      </c>
      <c r="D19" s="170">
        <f t="shared" si="6"/>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4"/>
        <v>220394.70898385983</v>
      </c>
      <c r="C20">
        <f t="shared" si="5"/>
        <v>220394.70898385983</v>
      </c>
      <c r="D20" s="170">
        <f t="shared" si="6"/>
        <v>220394.70898385983</v>
      </c>
      <c r="E20">
        <f t="shared" ref="E20:N20" si="25">SUM(E$5*SUMIFS(D$39:D$48,$B$39:$B$48,$A20),E$6*IF($B$2=TRUE,SUMIFS($B$147:$B$162,$A$147:$A$162,$A20),SUMIFS(F$125:F$140,$A$125:$A$140,$A20)))</f>
        <v>218920.14444685975</v>
      </c>
      <c r="F20">
        <f t="shared" si="25"/>
        <v>115752.52506405491</v>
      </c>
      <c r="G20">
        <f t="shared" si="25"/>
        <v>116468.16916545141</v>
      </c>
      <c r="H20">
        <f t="shared" si="25"/>
        <v>109559.66976785741</v>
      </c>
      <c r="I20">
        <f t="shared" si="25"/>
        <v>113326.14415479456</v>
      </c>
      <c r="J20">
        <f t="shared" si="25"/>
        <v>192817.51802670051</v>
      </c>
      <c r="K20">
        <f t="shared" si="25"/>
        <v>150946.05189397221</v>
      </c>
      <c r="L20">
        <f t="shared" si="25"/>
        <v>191882.22275497092</v>
      </c>
      <c r="M20">
        <f t="shared" si="25"/>
        <v>191882.22275497092</v>
      </c>
      <c r="N20">
        <f t="shared" si="25"/>
        <v>191882.22275497092</v>
      </c>
      <c r="O20">
        <f t="shared" ref="O20:AF20" si="26">SUM(O$5*SUMIFS(N$39:N$48,$B$39:$B$48,$A20),O$6*IF($B$2=TRUE,SUMIFS($B$147:$B$162,$A$147:$A$162,$A20),SUMIFS(P$125:P$140,$A$125:$A$140,$A20)))</f>
        <v>191882.22275497092</v>
      </c>
      <c r="P20">
        <f t="shared" si="26"/>
        <v>191882.22275497092</v>
      </c>
      <c r="Q20">
        <f t="shared" si="26"/>
        <v>191882.22275497092</v>
      </c>
      <c r="R20">
        <f t="shared" si="26"/>
        <v>191882.22275497092</v>
      </c>
      <c r="S20">
        <f t="shared" si="26"/>
        <v>191882.22275497092</v>
      </c>
      <c r="T20">
        <f t="shared" si="26"/>
        <v>191882.22275497092</v>
      </c>
      <c r="U20">
        <f t="shared" si="26"/>
        <v>191882.22275497092</v>
      </c>
      <c r="V20">
        <f t="shared" si="26"/>
        <v>191882.22275497092</v>
      </c>
      <c r="W20">
        <f t="shared" si="26"/>
        <v>191882.22275497092</v>
      </c>
      <c r="X20">
        <f t="shared" si="26"/>
        <v>191882.22275497092</v>
      </c>
      <c r="Y20">
        <f t="shared" si="26"/>
        <v>191882.22275497092</v>
      </c>
      <c r="Z20">
        <f t="shared" si="26"/>
        <v>191882.22275497092</v>
      </c>
      <c r="AA20">
        <f t="shared" si="26"/>
        <v>191882.22275497092</v>
      </c>
      <c r="AB20">
        <f t="shared" si="26"/>
        <v>191882.22275497092</v>
      </c>
      <c r="AC20">
        <f t="shared" si="26"/>
        <v>191882.22275497092</v>
      </c>
      <c r="AD20">
        <f t="shared" si="26"/>
        <v>191882.22275497092</v>
      </c>
      <c r="AE20">
        <f t="shared" si="26"/>
        <v>191882.22275497092</v>
      </c>
      <c r="AF20">
        <f t="shared" si="26"/>
        <v>191882.22275497092</v>
      </c>
    </row>
    <row r="21" spans="1:32">
      <c r="A21" s="100" t="s">
        <v>107</v>
      </c>
      <c r="B21">
        <f t="shared" si="4"/>
        <v>0</v>
      </c>
      <c r="C21">
        <f t="shared" si="5"/>
        <v>0</v>
      </c>
      <c r="D21" s="170">
        <f t="shared" si="6"/>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4"/>
        <v>0</v>
      </c>
      <c r="C22">
        <f t="shared" si="5"/>
        <v>0</v>
      </c>
      <c r="D22" s="170">
        <f t="shared" si="6"/>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4"/>
        <v>0</v>
      </c>
      <c r="C23">
        <f t="shared" si="5"/>
        <v>0</v>
      </c>
      <c r="D23" s="170">
        <f t="shared" si="6"/>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4"/>
        <v>0</v>
      </c>
      <c r="C24">
        <f t="shared" si="5"/>
        <v>0</v>
      </c>
      <c r="D24" s="170">
        <f t="shared" si="6"/>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4"/>
        <v>0</v>
      </c>
      <c r="C25">
        <f t="shared" si="5"/>
        <v>0</v>
      </c>
      <c r="D25" s="170">
        <f t="shared" si="6"/>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4"/>
        <v>0</v>
      </c>
      <c r="C26">
        <f t="shared" si="5"/>
        <v>0</v>
      </c>
      <c r="D26" s="170">
        <f t="shared" si="6"/>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4"/>
        <v>0</v>
      </c>
      <c r="C27">
        <f t="shared" si="5"/>
        <v>0</v>
      </c>
      <c r="D27" s="170">
        <f t="shared" si="6"/>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4"/>
        <v>0</v>
      </c>
      <c r="C28">
        <f t="shared" si="5"/>
        <v>0</v>
      </c>
      <c r="D28" s="170">
        <f t="shared" si="6"/>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4"/>
        <v>0</v>
      </c>
      <c r="C29">
        <f t="shared" si="5"/>
        <v>0</v>
      </c>
      <c r="D29" s="170">
        <f t="shared" si="6"/>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4"/>
        <v>0</v>
      </c>
      <c r="C30">
        <f t="shared" si="5"/>
        <v>0</v>
      </c>
      <c r="D30" s="170">
        <f t="shared" si="6"/>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4"/>
        <v>0</v>
      </c>
      <c r="C31">
        <f t="shared" si="5"/>
        <v>0</v>
      </c>
      <c r="D31" s="170">
        <f t="shared" si="6"/>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4"/>
        <v>0</v>
      </c>
      <c r="C32">
        <f t="shared" si="5"/>
        <v>0</v>
      </c>
      <c r="D32" s="170">
        <f t="shared" si="6"/>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4"/>
        <v>0</v>
      </c>
      <c r="C33">
        <f t="shared" si="5"/>
        <v>0</v>
      </c>
      <c r="D33" s="170">
        <f t="shared" si="6"/>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5.9307847902466257E-3</v>
      </c>
      <c r="D39">
        <f>SUMPRODUCT(P$57:P$106,$B$57:$B$106)</f>
        <v>3.481167225473899E-3</v>
      </c>
      <c r="E39">
        <f>SUMPRODUCT(AB$57:AB$106,$B$57:$B$106)</f>
        <v>1.7958994226152832E-3</v>
      </c>
      <c r="F39">
        <f>SUMPRODUCT(AN$57:AN$106,$B$57:$B$106)</f>
        <v>1.8345577844796649E-3</v>
      </c>
      <c r="G39">
        <f>SUMPRODUCT(AZ$57:AZ$106,$B$57:$B$106)</f>
        <v>1.877775200184302E-3</v>
      </c>
      <c r="H39">
        <f>SUMPRODUCT(BL$57:BL$106,$B$57:$B$106)</f>
        <v>1.8253687558619199E-3</v>
      </c>
      <c r="I39">
        <f>SUMPRODUCT(BX$57:BX$106,$B$57:$B$106)</f>
        <v>2.0344562988850049E-3</v>
      </c>
      <c r="J39">
        <f>SUMPRODUCT(CJ$57:CJ$106,$B$57:$B$106)</f>
        <v>2.0342128785823923E-3</v>
      </c>
      <c r="K39">
        <f>SUMPRODUCT(CV$57:CV$106,$B$57:$B$106)</f>
        <v>2.1571080962314868E-3</v>
      </c>
      <c r="L39" s="156">
        <f>K39</f>
        <v>2.1571080962314868E-3</v>
      </c>
      <c r="M39" s="156">
        <f t="shared" ref="M39:AE50" si="54">L39</f>
        <v>2.1571080962314868E-3</v>
      </c>
      <c r="N39" s="156">
        <f t="shared" si="54"/>
        <v>2.1571080962314868E-3</v>
      </c>
      <c r="O39" s="156">
        <f t="shared" si="54"/>
        <v>2.1571080962314868E-3</v>
      </c>
      <c r="P39" s="156">
        <f t="shared" si="54"/>
        <v>2.1571080962314868E-3</v>
      </c>
      <c r="Q39" s="156">
        <f t="shared" si="54"/>
        <v>2.1571080962314868E-3</v>
      </c>
      <c r="R39" s="156">
        <f t="shared" si="54"/>
        <v>2.1571080962314868E-3</v>
      </c>
      <c r="S39" s="156">
        <f t="shared" si="54"/>
        <v>2.1571080962314868E-3</v>
      </c>
      <c r="T39" s="156">
        <f t="shared" si="54"/>
        <v>2.1571080962314868E-3</v>
      </c>
      <c r="U39" s="156">
        <f t="shared" si="54"/>
        <v>2.1571080962314868E-3</v>
      </c>
      <c r="V39" s="156">
        <f t="shared" si="54"/>
        <v>2.1571080962314868E-3</v>
      </c>
      <c r="W39" s="156">
        <f t="shared" si="54"/>
        <v>2.1571080962314868E-3</v>
      </c>
      <c r="X39" s="156">
        <f t="shared" si="54"/>
        <v>2.1571080962314868E-3</v>
      </c>
      <c r="Y39" s="156">
        <f t="shared" si="54"/>
        <v>2.1571080962314868E-3</v>
      </c>
      <c r="Z39" s="156">
        <f t="shared" si="54"/>
        <v>2.1571080962314868E-3</v>
      </c>
      <c r="AA39" s="156">
        <f t="shared" si="54"/>
        <v>2.1571080962314868E-3</v>
      </c>
      <c r="AB39" s="156">
        <f t="shared" si="54"/>
        <v>2.1571080962314868E-3</v>
      </c>
      <c r="AC39" s="156">
        <f t="shared" si="54"/>
        <v>2.1571080962314868E-3</v>
      </c>
      <c r="AD39" s="156">
        <f t="shared" si="54"/>
        <v>2.1571080962314868E-3</v>
      </c>
      <c r="AE39" s="156">
        <f t="shared" si="54"/>
        <v>2.1571080962314868E-3</v>
      </c>
    </row>
    <row r="40" spans="1:32">
      <c r="B40" s="2" t="s">
        <v>98</v>
      </c>
      <c r="C40">
        <f>SUMPRODUCT(E57:E106,$B$57:$B$106)</f>
        <v>0.23424504136726565</v>
      </c>
      <c r="D40">
        <f>SUMPRODUCT(Q$57:Q$106,$B$57:$B$106)</f>
        <v>0.1945272998275849</v>
      </c>
      <c r="E40">
        <f>SUMPRODUCT(AC$57:AC$106,$B$57:$B$106)</f>
        <v>0.17326604690688271</v>
      </c>
      <c r="F40">
        <f>SUMPRODUCT(AO$57:AO$106,$B$57:$B$106)</f>
        <v>0.17284091214792136</v>
      </c>
      <c r="G40">
        <f>SUMPRODUCT(BA$57:BA$106,$B$57:$B$106)</f>
        <v>0.17191990172416066</v>
      </c>
      <c r="H40">
        <f>SUMPRODUCT(BM$57:BM$106,$B$57:$B$106)</f>
        <v>0.15975493668949003</v>
      </c>
      <c r="I40">
        <f>SUMPRODUCT(BY$57:BY$106,$B$57:$B$106)</f>
        <v>0.22013446343857923</v>
      </c>
      <c r="J40">
        <f>SUMPRODUCT(CK$57:CK$106,$B$57:$B$106)</f>
        <v>0.23132515689003169</v>
      </c>
      <c r="K40">
        <f>SUMPRODUCT(CW$57:CW$106,$B$57:$B$106)</f>
        <v>0.24624544997351122</v>
      </c>
      <c r="L40" s="156">
        <f t="shared" ref="L40:AA50" si="55">K40</f>
        <v>0.24624544997351122</v>
      </c>
      <c r="M40" s="156">
        <f t="shared" si="55"/>
        <v>0.24624544997351122</v>
      </c>
      <c r="N40" s="156">
        <f t="shared" si="55"/>
        <v>0.24624544997351122</v>
      </c>
      <c r="O40" s="156">
        <f t="shared" si="55"/>
        <v>0.24624544997351122</v>
      </c>
      <c r="P40" s="156">
        <f t="shared" si="55"/>
        <v>0.24624544997351122</v>
      </c>
      <c r="Q40" s="156">
        <f t="shared" si="55"/>
        <v>0.24624544997351122</v>
      </c>
      <c r="R40" s="156">
        <f t="shared" si="55"/>
        <v>0.24624544997351122</v>
      </c>
      <c r="S40" s="156">
        <f t="shared" si="55"/>
        <v>0.24624544997351122</v>
      </c>
      <c r="T40" s="156">
        <f t="shared" si="55"/>
        <v>0.24624544997351122</v>
      </c>
      <c r="U40" s="156">
        <f t="shared" si="55"/>
        <v>0.24624544997351122</v>
      </c>
      <c r="V40" s="156">
        <f t="shared" si="55"/>
        <v>0.24624544997351122</v>
      </c>
      <c r="W40" s="156">
        <f t="shared" si="55"/>
        <v>0.24624544997351122</v>
      </c>
      <c r="X40" s="156">
        <f t="shared" si="55"/>
        <v>0.24624544997351122</v>
      </c>
      <c r="Y40" s="156">
        <f t="shared" si="55"/>
        <v>0.24624544997351122</v>
      </c>
      <c r="Z40" s="156">
        <f t="shared" si="55"/>
        <v>0.24624544997351122</v>
      </c>
      <c r="AA40" s="156">
        <f t="shared" si="55"/>
        <v>0.24624544997351122</v>
      </c>
      <c r="AB40" s="156">
        <f t="shared" si="54"/>
        <v>0.24624544997351122</v>
      </c>
      <c r="AC40" s="156">
        <f t="shared" si="54"/>
        <v>0.24624544997351122</v>
      </c>
      <c r="AD40" s="156">
        <f t="shared" si="54"/>
        <v>0.24624544997351122</v>
      </c>
      <c r="AE40" s="156">
        <f t="shared" si="54"/>
        <v>0.24624544997351122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4.9562000522432544E-2</v>
      </c>
      <c r="D42">
        <f>SUMPRODUCT(S$57:S$106,$B$57:$B$106)</f>
        <v>4.591614332170027E-2</v>
      </c>
      <c r="E42">
        <f>SUMPRODUCT(AE$57:AE$106,$B$57:$B$106)</f>
        <v>4.427182214936963E-2</v>
      </c>
      <c r="F42">
        <f>SUMPRODUCT(AQ$57:AQ$106,$B$57:$B$106)</f>
        <v>4.6458613080805997E-2</v>
      </c>
      <c r="G42">
        <f>SUMPRODUCT(BC$57:BC$106,$B$57:$B$106)</f>
        <v>4.8012217433444818E-2</v>
      </c>
      <c r="H42">
        <f>SUMPRODUCT(BO$57:BO$106,$B$57:$B$106)</f>
        <v>4.932328959996795E-2</v>
      </c>
      <c r="I42">
        <f>SUMPRODUCT(CA$57:CA$106,$B$57:$B$106)</f>
        <v>5.1865062482748497E-2</v>
      </c>
      <c r="J42">
        <f>SUMPRODUCT(CM$57:CM$106,$B$57:$B$106)</f>
        <v>5.0752561359613146E-2</v>
      </c>
      <c r="K42">
        <f>SUMPRODUCT(CY$57:CY$106,$B$57:$B$106)</f>
        <v>5.3859765054518026E-2</v>
      </c>
      <c r="L42" s="156">
        <f t="shared" si="55"/>
        <v>5.3859765054518026E-2</v>
      </c>
      <c r="M42" s="156">
        <f t="shared" si="54"/>
        <v>5.3859765054518026E-2</v>
      </c>
      <c r="N42" s="156">
        <f t="shared" si="54"/>
        <v>5.3859765054518026E-2</v>
      </c>
      <c r="O42" s="156">
        <f t="shared" si="54"/>
        <v>5.3859765054518026E-2</v>
      </c>
      <c r="P42" s="156">
        <f t="shared" si="54"/>
        <v>5.3859765054518026E-2</v>
      </c>
      <c r="Q42" s="156">
        <f t="shared" si="54"/>
        <v>5.3859765054518026E-2</v>
      </c>
      <c r="R42" s="156">
        <f t="shared" si="54"/>
        <v>5.3859765054518026E-2</v>
      </c>
      <c r="S42" s="156">
        <f t="shared" si="54"/>
        <v>5.3859765054518026E-2</v>
      </c>
      <c r="T42" s="156">
        <f t="shared" si="54"/>
        <v>5.3859765054518026E-2</v>
      </c>
      <c r="U42" s="156">
        <f t="shared" si="54"/>
        <v>5.3859765054518026E-2</v>
      </c>
      <c r="V42" s="156">
        <f t="shared" si="54"/>
        <v>5.3859765054518026E-2</v>
      </c>
      <c r="W42" s="156">
        <f t="shared" si="54"/>
        <v>5.3859765054518026E-2</v>
      </c>
      <c r="X42" s="156">
        <f t="shared" si="54"/>
        <v>5.3859765054518026E-2</v>
      </c>
      <c r="Y42" s="156">
        <f t="shared" si="54"/>
        <v>5.3859765054518026E-2</v>
      </c>
      <c r="Z42" s="156">
        <f t="shared" si="54"/>
        <v>5.3859765054518026E-2</v>
      </c>
      <c r="AA42" s="156">
        <f t="shared" si="54"/>
        <v>5.3859765054518026E-2</v>
      </c>
      <c r="AB42" s="156">
        <f t="shared" si="54"/>
        <v>5.3859765054518026E-2</v>
      </c>
      <c r="AC42" s="156">
        <f t="shared" si="54"/>
        <v>5.3859765054518026E-2</v>
      </c>
      <c r="AD42" s="156">
        <f t="shared" si="54"/>
        <v>5.3859765054518026E-2</v>
      </c>
      <c r="AE42" s="156">
        <f t="shared" si="54"/>
        <v>5.3859765054518026E-2</v>
      </c>
    </row>
    <row r="43" spans="1:32">
      <c r="B43" s="2" t="s">
        <v>347</v>
      </c>
      <c r="C43">
        <f>SUMPRODUCT(H57:H106,$B$57:$B$106)</f>
        <v>0.31036310279442736</v>
      </c>
      <c r="D43">
        <f>SUMPRODUCT(T$57:T$106,$B$57:$B$106)</f>
        <v>0.36263363157345613</v>
      </c>
      <c r="E43">
        <f>SUMPRODUCT(AF$57:AF$106,$B$57:$B$106)</f>
        <v>0.40221084711447974</v>
      </c>
      <c r="F43">
        <f>SUMPRODUCT(AR$57:AR$106,$B$57:$B$106)</f>
        <v>0.38974692657798665</v>
      </c>
      <c r="G43">
        <f>SUMPRODUCT(BD$57:BD$106,$B$57:$B$106)</f>
        <v>0.3744134185707968</v>
      </c>
      <c r="H43">
        <f>SUMPRODUCT(BP$57:BP$106,$B$57:$B$106)</f>
        <v>0.35288686441531497</v>
      </c>
      <c r="I43">
        <f>SUMPRODUCT(CB$57:CB$106,$B$57:$B$106)</f>
        <v>0.2522433464714201</v>
      </c>
      <c r="J43">
        <f>SUMPRODUCT(CN$57:CN$106,$B$57:$B$106)</f>
        <v>0.21792165736712477</v>
      </c>
      <c r="K43">
        <f>SUMPRODUCT(CZ$57:CZ$106,$B$57:$B$106)</f>
        <v>0.15587454907471879</v>
      </c>
      <c r="L43" s="156">
        <f t="shared" si="55"/>
        <v>0.15587454907471879</v>
      </c>
      <c r="M43" s="156">
        <f t="shared" si="54"/>
        <v>0.15587454907471879</v>
      </c>
      <c r="N43" s="156">
        <f t="shared" si="54"/>
        <v>0.15587454907471879</v>
      </c>
      <c r="O43" s="156">
        <f t="shared" si="54"/>
        <v>0.15587454907471879</v>
      </c>
      <c r="P43" s="156">
        <f t="shared" si="54"/>
        <v>0.15587454907471879</v>
      </c>
      <c r="Q43" s="156">
        <f t="shared" si="54"/>
        <v>0.15587454907471879</v>
      </c>
      <c r="R43" s="156">
        <f t="shared" si="54"/>
        <v>0.15587454907471879</v>
      </c>
      <c r="S43" s="156">
        <f t="shared" si="54"/>
        <v>0.15587454907471879</v>
      </c>
      <c r="T43" s="156">
        <f t="shared" si="54"/>
        <v>0.15587454907471879</v>
      </c>
      <c r="U43" s="156">
        <f t="shared" si="54"/>
        <v>0.15587454907471879</v>
      </c>
      <c r="V43" s="156">
        <f t="shared" si="54"/>
        <v>0.15587454907471879</v>
      </c>
      <c r="W43" s="156">
        <f t="shared" si="54"/>
        <v>0.15587454907471879</v>
      </c>
      <c r="X43" s="156">
        <f t="shared" si="54"/>
        <v>0.15587454907471879</v>
      </c>
      <c r="Y43" s="156">
        <f t="shared" si="54"/>
        <v>0.15587454907471879</v>
      </c>
      <c r="Z43" s="156">
        <f t="shared" si="54"/>
        <v>0.15587454907471879</v>
      </c>
      <c r="AA43" s="156">
        <f t="shared" si="54"/>
        <v>0.15587454907471879</v>
      </c>
      <c r="AB43" s="156">
        <f t="shared" si="54"/>
        <v>0.15587454907471879</v>
      </c>
      <c r="AC43" s="156">
        <f t="shared" si="54"/>
        <v>0.15587454907471879</v>
      </c>
      <c r="AD43" s="156">
        <f t="shared" si="54"/>
        <v>0.15587454907471879</v>
      </c>
      <c r="AE43" s="156">
        <f t="shared" si="54"/>
        <v>0.15587454907471879</v>
      </c>
    </row>
    <row r="44" spans="1:32">
      <c r="B44" s="2" t="s">
        <v>99</v>
      </c>
      <c r="C44">
        <f>SUMPRODUCT(I57:I106,$B$57:$B$106)</f>
        <v>0.36472983025483063</v>
      </c>
      <c r="D44">
        <f>SUMPRODUCT(U$57:U$106,$B$57:$B$106)</f>
        <v>0.35415622589103435</v>
      </c>
      <c r="E44">
        <f>SUMPRODUCT(AG$57:AG$106,$B$57:$B$106)</f>
        <v>0.34115282273796865</v>
      </c>
      <c r="F44">
        <f>SUMPRODUCT(AS$57:AS$106,$B$57:$B$106)</f>
        <v>0.35080041601440759</v>
      </c>
      <c r="G44">
        <f>SUMPRODUCT(BE$57:BE$106,$B$57:$B$106)</f>
        <v>0.36083614422408772</v>
      </c>
      <c r="H44">
        <f>SUMPRODUCT(BQ$57:BQ$106,$B$57:$B$106)</f>
        <v>0.36827255936078523</v>
      </c>
      <c r="I44">
        <f>SUMPRODUCT(CC$57:CC$106,$B$57:$B$106)</f>
        <v>0.37688157536571043</v>
      </c>
      <c r="J44">
        <f>SUMPRODUCT(CO$57:CO$106,$B$57:$B$106)</f>
        <v>0.37214259867984062</v>
      </c>
      <c r="K44">
        <f>SUMPRODUCT(DA$57:DA$106,$B$57:$B$106)</f>
        <v>0.39352629251513321</v>
      </c>
      <c r="L44" s="156">
        <f t="shared" si="55"/>
        <v>0.39352629251513321</v>
      </c>
      <c r="M44" s="156">
        <f t="shared" si="54"/>
        <v>0.39352629251513321</v>
      </c>
      <c r="N44" s="156">
        <f t="shared" si="54"/>
        <v>0.39352629251513321</v>
      </c>
      <c r="O44" s="156">
        <f t="shared" si="54"/>
        <v>0.39352629251513321</v>
      </c>
      <c r="P44" s="156">
        <f t="shared" si="54"/>
        <v>0.39352629251513321</v>
      </c>
      <c r="Q44" s="156">
        <f t="shared" si="54"/>
        <v>0.39352629251513321</v>
      </c>
      <c r="R44" s="156">
        <f t="shared" si="54"/>
        <v>0.39352629251513321</v>
      </c>
      <c r="S44" s="156">
        <f t="shared" si="54"/>
        <v>0.39352629251513321</v>
      </c>
      <c r="T44" s="156">
        <f t="shared" si="54"/>
        <v>0.39352629251513321</v>
      </c>
      <c r="U44" s="156">
        <f t="shared" si="54"/>
        <v>0.39352629251513321</v>
      </c>
      <c r="V44" s="156">
        <f t="shared" si="54"/>
        <v>0.39352629251513321</v>
      </c>
      <c r="W44" s="156">
        <f t="shared" si="54"/>
        <v>0.39352629251513321</v>
      </c>
      <c r="X44" s="156">
        <f t="shared" si="54"/>
        <v>0.39352629251513321</v>
      </c>
      <c r="Y44" s="156">
        <f t="shared" si="54"/>
        <v>0.39352629251513321</v>
      </c>
      <c r="Z44" s="156">
        <f t="shared" si="54"/>
        <v>0.39352629251513321</v>
      </c>
      <c r="AA44" s="156">
        <f t="shared" si="54"/>
        <v>0.39352629251513321</v>
      </c>
      <c r="AB44" s="156">
        <f t="shared" si="54"/>
        <v>0.39352629251513321</v>
      </c>
      <c r="AC44" s="156">
        <f t="shared" si="54"/>
        <v>0.39352629251513321</v>
      </c>
      <c r="AD44" s="156">
        <f t="shared" si="54"/>
        <v>0.39352629251513321</v>
      </c>
      <c r="AE44" s="156">
        <f t="shared" si="54"/>
        <v>0.39352629251513321</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4.5649768593998908E-3</v>
      </c>
      <c r="D46">
        <f>SUMPRODUCT(W$57:W$106,$B$57:$B$106)</f>
        <v>4.5344345972007103E-3</v>
      </c>
      <c r="E46">
        <f>SUMPRODUCT(AI$57:AI$106,$B$57:$B$106)</f>
        <v>2.3975511969900028E-3</v>
      </c>
      <c r="F46">
        <f>SUMPRODUCT(AU$57:AU$106,$B$57:$B$106)</f>
        <v>2.4123741425021855E-3</v>
      </c>
      <c r="G46">
        <f>SUMPRODUCT(BG$57:BG$106,$B$57:$B$106)</f>
        <v>2.2692802359896465E-3</v>
      </c>
      <c r="H46">
        <f>SUMPRODUCT(BS$57:BS$106,$B$57:$B$106)</f>
        <v>2.3472942159856436E-3</v>
      </c>
      <c r="I46">
        <f>SUMPRODUCT(CE$57:CE$106,$B$57:$B$106)</f>
        <v>3.993777854001338E-3</v>
      </c>
      <c r="J46">
        <f>SUMPRODUCT(CQ$57:CQ$106,$B$57:$B$106)</f>
        <v>3.1265053371323016E-3</v>
      </c>
      <c r="K46">
        <f>SUMPRODUCT(DC$57:DC$106,$B$57:$B$106)</f>
        <v>3.9744053323476332E-3</v>
      </c>
      <c r="L46" s="156">
        <f t="shared" si="55"/>
        <v>3.9744053323476332E-3</v>
      </c>
      <c r="M46" s="156">
        <f t="shared" si="54"/>
        <v>3.9744053323476332E-3</v>
      </c>
      <c r="N46" s="156">
        <f t="shared" si="54"/>
        <v>3.9744053323476332E-3</v>
      </c>
      <c r="O46" s="156">
        <f t="shared" si="54"/>
        <v>3.9744053323476332E-3</v>
      </c>
      <c r="P46" s="156">
        <f t="shared" si="54"/>
        <v>3.9744053323476332E-3</v>
      </c>
      <c r="Q46" s="156">
        <f t="shared" si="54"/>
        <v>3.9744053323476332E-3</v>
      </c>
      <c r="R46" s="156">
        <f t="shared" si="54"/>
        <v>3.9744053323476332E-3</v>
      </c>
      <c r="S46" s="156">
        <f t="shared" si="54"/>
        <v>3.9744053323476332E-3</v>
      </c>
      <c r="T46" s="156">
        <f t="shared" si="54"/>
        <v>3.9744053323476332E-3</v>
      </c>
      <c r="U46" s="156">
        <f t="shared" si="54"/>
        <v>3.9744053323476332E-3</v>
      </c>
      <c r="V46" s="156">
        <f t="shared" si="54"/>
        <v>3.9744053323476332E-3</v>
      </c>
      <c r="W46" s="156">
        <f t="shared" si="54"/>
        <v>3.9744053323476332E-3</v>
      </c>
      <c r="X46" s="156">
        <f t="shared" si="54"/>
        <v>3.9744053323476332E-3</v>
      </c>
      <c r="Y46" s="156">
        <f t="shared" si="54"/>
        <v>3.9744053323476332E-3</v>
      </c>
      <c r="Z46" s="156">
        <f t="shared" si="54"/>
        <v>3.9744053323476332E-3</v>
      </c>
      <c r="AA46" s="156">
        <f t="shared" si="54"/>
        <v>3.9744053323476332E-3</v>
      </c>
      <c r="AB46" s="156">
        <f t="shared" si="54"/>
        <v>3.9744053323476332E-3</v>
      </c>
      <c r="AC46" s="156">
        <f t="shared" si="54"/>
        <v>3.9744053323476332E-3</v>
      </c>
      <c r="AD46" s="156">
        <f t="shared" si="54"/>
        <v>3.9744053323476332E-3</v>
      </c>
      <c r="AE46" s="156">
        <f t="shared" si="54"/>
        <v>3.9744053323476332E-3</v>
      </c>
    </row>
    <row r="47" spans="1:32">
      <c r="B47" s="2" t="s">
        <v>100</v>
      </c>
      <c r="C47">
        <f>SUMPRODUCT(L57:L106,$B$57:$B$106)</f>
        <v>0</v>
      </c>
      <c r="D47">
        <f>SUMPRODUCT(X$57:X$106,$B$57:$B$106)</f>
        <v>0</v>
      </c>
      <c r="E47">
        <f>SUMPRODUCT(AJ$57:AJ$106,$B$57:$B$106)</f>
        <v>0</v>
      </c>
      <c r="F47">
        <f>SUMPRODUCT(AV$57:AV$106,$B$57:$B$106)</f>
        <v>0</v>
      </c>
      <c r="G47">
        <f>SUMPRODUCT(BH$57:BH$106,$B$57:$B$106)</f>
        <v>0</v>
      </c>
      <c r="H47">
        <f>SUMPRODUCT(BT$57:BT$106,$B$57:$B$106)</f>
        <v>0</v>
      </c>
      <c r="I47">
        <f>SUMPRODUCT(CF$57:CF$106,$B$57:$B$106)</f>
        <v>0</v>
      </c>
      <c r="J47">
        <f>SUMPRODUCT(CR$57:CR$106,$B$57:$B$106)</f>
        <v>0</v>
      </c>
      <c r="K47">
        <f>SUMPRODUCT(DD$57:DD$106,$B$57:$B$106)</f>
        <v>0</v>
      </c>
      <c r="L47" s="156">
        <f t="shared" si="55"/>
        <v>0</v>
      </c>
      <c r="M47" s="156">
        <f t="shared" si="54"/>
        <v>0</v>
      </c>
      <c r="N47" s="156">
        <f t="shared" si="54"/>
        <v>0</v>
      </c>
      <c r="O47" s="156">
        <f t="shared" si="54"/>
        <v>0</v>
      </c>
      <c r="P47" s="156">
        <f t="shared" si="54"/>
        <v>0</v>
      </c>
      <c r="Q47" s="156">
        <f t="shared" si="54"/>
        <v>0</v>
      </c>
      <c r="R47" s="156">
        <f t="shared" si="54"/>
        <v>0</v>
      </c>
      <c r="S47" s="156">
        <f t="shared" si="54"/>
        <v>0</v>
      </c>
      <c r="T47" s="156">
        <f t="shared" si="54"/>
        <v>0</v>
      </c>
      <c r="U47" s="156">
        <f t="shared" si="54"/>
        <v>0</v>
      </c>
      <c r="V47" s="156">
        <f t="shared" si="54"/>
        <v>0</v>
      </c>
      <c r="W47" s="156">
        <f t="shared" si="54"/>
        <v>0</v>
      </c>
      <c r="X47" s="156">
        <f t="shared" si="54"/>
        <v>0</v>
      </c>
      <c r="Y47" s="156">
        <f t="shared" si="54"/>
        <v>0</v>
      </c>
      <c r="Z47" s="156">
        <f t="shared" si="54"/>
        <v>0</v>
      </c>
      <c r="AA47" s="156">
        <f t="shared" si="54"/>
        <v>0</v>
      </c>
      <c r="AB47" s="156">
        <f t="shared" si="54"/>
        <v>0</v>
      </c>
      <c r="AC47" s="156">
        <f t="shared" si="54"/>
        <v>0</v>
      </c>
      <c r="AD47" s="156">
        <f t="shared" si="54"/>
        <v>0</v>
      </c>
      <c r="AE47" s="156">
        <f t="shared" si="54"/>
        <v>0</v>
      </c>
    </row>
    <row r="48" spans="1:32">
      <c r="B48" s="2" t="s">
        <v>102</v>
      </c>
      <c r="C48">
        <f>SUMPRODUCT(N57:N106,$B$57:$B$106)</f>
        <v>3.060426341139735E-2</v>
      </c>
      <c r="D48">
        <f>SUMPRODUCT(Z$57:Z$106,$B$57:$B$106)</f>
        <v>3.4751097563549847E-2</v>
      </c>
      <c r="E48">
        <f>SUMPRODUCT(AL$57:AL$106,$B$57:$B$106)</f>
        <v>3.4905010471694004E-2</v>
      </c>
      <c r="F48">
        <f>SUMPRODUCT(AX$57:AX$106,$B$57:$B$106)</f>
        <v>3.5906200251896635E-2</v>
      </c>
      <c r="G48">
        <f>SUMPRODUCT(BJ$57:BJ$106,$B$57:$B$106)</f>
        <v>4.0671262611336134E-2</v>
      </c>
      <c r="H48">
        <f>SUMPRODUCT(BV$57:BV$106,$B$57:$B$106)</f>
        <v>6.5589686962594262E-2</v>
      </c>
      <c r="I48">
        <f>SUMPRODUCT(CH$57:CH$106,$B$57:$B$106)</f>
        <v>9.2847318088655456E-2</v>
      </c>
      <c r="J48">
        <f>SUMPRODUCT(CT$57:CT$106,$B$57:$B$106)</f>
        <v>0.1226973074876751</v>
      </c>
      <c r="K48">
        <f>SUMPRODUCT(DF$57:DF$106,$B$57:$B$106)</f>
        <v>0.14436242995353971</v>
      </c>
      <c r="L48" s="156">
        <f t="shared" si="55"/>
        <v>0.14436242995353971</v>
      </c>
      <c r="M48" s="156">
        <f t="shared" si="54"/>
        <v>0.14436242995353971</v>
      </c>
      <c r="N48" s="156">
        <f t="shared" si="54"/>
        <v>0.14436242995353971</v>
      </c>
      <c r="O48" s="156">
        <f t="shared" si="54"/>
        <v>0.14436242995353971</v>
      </c>
      <c r="P48" s="156">
        <f t="shared" si="54"/>
        <v>0.14436242995353971</v>
      </c>
      <c r="Q48" s="156">
        <f t="shared" si="54"/>
        <v>0.14436242995353971</v>
      </c>
      <c r="R48" s="156">
        <f t="shared" si="54"/>
        <v>0.14436242995353971</v>
      </c>
      <c r="S48" s="156">
        <f t="shared" si="54"/>
        <v>0.14436242995353971</v>
      </c>
      <c r="T48" s="156">
        <f t="shared" si="54"/>
        <v>0.14436242995353971</v>
      </c>
      <c r="U48" s="156">
        <f t="shared" si="54"/>
        <v>0.14436242995353971</v>
      </c>
      <c r="V48" s="156">
        <f t="shared" si="54"/>
        <v>0.14436242995353971</v>
      </c>
      <c r="W48" s="156">
        <f t="shared" si="54"/>
        <v>0.14436242995353971</v>
      </c>
      <c r="X48" s="156">
        <f t="shared" si="54"/>
        <v>0.14436242995353971</v>
      </c>
      <c r="Y48" s="156">
        <f t="shared" si="54"/>
        <v>0.14436242995353971</v>
      </c>
      <c r="Z48" s="156">
        <f t="shared" si="54"/>
        <v>0.14436242995353971</v>
      </c>
      <c r="AA48" s="156">
        <f t="shared" si="54"/>
        <v>0.14436242995353971</v>
      </c>
      <c r="AB48" s="156">
        <f t="shared" si="54"/>
        <v>0.14436242995353971</v>
      </c>
      <c r="AC48" s="156">
        <f t="shared" si="54"/>
        <v>0.14436242995353971</v>
      </c>
      <c r="AD48" s="156">
        <f t="shared" si="54"/>
        <v>0.14436242995353971</v>
      </c>
      <c r="AE48" s="156">
        <f t="shared" si="54"/>
        <v>0.14436242995353971</v>
      </c>
    </row>
    <row r="49" spans="1:110">
      <c r="B49" s="1"/>
    </row>
    <row r="50" spans="1:110">
      <c r="B50" s="1"/>
      <c r="C50" s="160">
        <f>SUM(C39:C48)</f>
        <v>1.0000000000000002</v>
      </c>
      <c r="D50" s="160">
        <f>SUM(D39:D48)</f>
        <v>1</v>
      </c>
      <c r="E50" s="160">
        <f>SUM(E39:E48)</f>
        <v>1</v>
      </c>
      <c r="F50" s="160">
        <f>SUM(F39:F48)</f>
        <v>1</v>
      </c>
      <c r="G50" s="160">
        <f t="shared" ref="G50:K50" si="56">SUM(G39:G48)</f>
        <v>1</v>
      </c>
      <c r="H50" s="160">
        <f t="shared" si="56"/>
        <v>1</v>
      </c>
      <c r="I50" s="160">
        <f t="shared" si="56"/>
        <v>1.0000000000000002</v>
      </c>
      <c r="J50" s="160">
        <f t="shared" si="56"/>
        <v>1</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0.48053878329699978</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0.51946121670300027</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36302692</v>
      </c>
      <c r="D2" s="91">
        <f>C2</f>
        <v>36302692</v>
      </c>
      <c r="E2" s="91">
        <f t="shared" ref="E2:AH2" si="0">D2</f>
        <v>36302692</v>
      </c>
      <c r="F2" s="91">
        <f t="shared" si="0"/>
        <v>36302692</v>
      </c>
      <c r="G2" s="91">
        <f t="shared" si="0"/>
        <v>36302692</v>
      </c>
      <c r="H2" s="91">
        <f t="shared" si="0"/>
        <v>36302692</v>
      </c>
      <c r="I2" s="91">
        <f t="shared" si="0"/>
        <v>36302692</v>
      </c>
      <c r="J2" s="91">
        <f t="shared" si="0"/>
        <v>36302692</v>
      </c>
      <c r="K2" s="91">
        <f t="shared" si="0"/>
        <v>36302692</v>
      </c>
      <c r="L2" s="91">
        <f t="shared" si="0"/>
        <v>36302692</v>
      </c>
      <c r="M2" s="91">
        <f t="shared" si="0"/>
        <v>36302692</v>
      </c>
      <c r="N2" s="91">
        <f t="shared" si="0"/>
        <v>36302692</v>
      </c>
      <c r="O2" s="91">
        <f t="shared" si="0"/>
        <v>36302692</v>
      </c>
      <c r="P2" s="91">
        <f t="shared" si="0"/>
        <v>36302692</v>
      </c>
      <c r="Q2" s="91">
        <f t="shared" si="0"/>
        <v>36302692</v>
      </c>
      <c r="R2" s="91">
        <f t="shared" si="0"/>
        <v>36302692</v>
      </c>
      <c r="S2" s="91">
        <f t="shared" si="0"/>
        <v>36302692</v>
      </c>
      <c r="T2" s="91">
        <f t="shared" si="0"/>
        <v>36302692</v>
      </c>
      <c r="U2" s="91">
        <f t="shared" si="0"/>
        <v>36302692</v>
      </c>
      <c r="V2" s="91">
        <f t="shared" si="0"/>
        <v>36302692</v>
      </c>
      <c r="W2" s="91">
        <f t="shared" si="0"/>
        <v>36302692</v>
      </c>
      <c r="X2" s="91">
        <f t="shared" si="0"/>
        <v>36302692</v>
      </c>
      <c r="Y2" s="91">
        <f t="shared" si="0"/>
        <v>36302692</v>
      </c>
      <c r="Z2" s="91">
        <f t="shared" si="0"/>
        <v>36302692</v>
      </c>
      <c r="AA2" s="91">
        <f t="shared" si="0"/>
        <v>36302692</v>
      </c>
      <c r="AB2" s="91">
        <f t="shared" si="0"/>
        <v>36302692</v>
      </c>
      <c r="AC2" s="91">
        <f t="shared" si="0"/>
        <v>36302692</v>
      </c>
      <c r="AD2" s="91">
        <f t="shared" si="0"/>
        <v>36302692</v>
      </c>
      <c r="AE2" s="91">
        <f t="shared" si="0"/>
        <v>36302692</v>
      </c>
      <c r="AF2" s="91">
        <f t="shared" si="0"/>
        <v>36302692</v>
      </c>
      <c r="AG2" s="91">
        <f t="shared" si="0"/>
        <v>36302692</v>
      </c>
      <c r="AH2" s="91">
        <f t="shared" si="0"/>
        <v>36302692</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11309228.789790075</v>
      </c>
      <c r="C2" s="5">
        <f>SUMIFS(Imports_new!C$10:C$33,Imports_new!$A$10:$A$33,$A2)</f>
        <v>11309228.789790075</v>
      </c>
      <c r="D2" s="5">
        <f>SUMIFS(Imports_new!D$10:D$33,Imports_new!$A$10:$A$33,$A2)</f>
        <v>11309228.789790075</v>
      </c>
      <c r="E2" s="5">
        <f>SUMIFS(Imports_new!E$10:E$33,Imports_new!$A$10:$A$33,$A2)</f>
        <v>9391676.8814798892</v>
      </c>
      <c r="F2" s="5">
        <f>SUMIFS(Imports_new!F$10:F$33,Imports_new!$A$10:$A$33,$A2)</f>
        <v>8365194.6463199062</v>
      </c>
      <c r="G2" s="5">
        <f>SUMIFS(Imports_new!G$10:G$33,Imports_new!$A$10:$A$33,$A2)</f>
        <v>8344669.3612273261</v>
      </c>
      <c r="H2" s="5">
        <f>SUMIFS(Imports_new!H$10:H$33,Imports_new!$A$10:$A$33,$A2)</f>
        <v>8300203.45689358</v>
      </c>
      <c r="I2" s="5">
        <f>SUMIFS(Imports_new!I$10:I$33,Imports_new!$A$10:$A$33,$A2)</f>
        <v>7712885.2708015004</v>
      </c>
      <c r="J2" s="5">
        <f>SUMIFS(Imports_new!J$10:J$33,Imports_new!$A$10:$A$33,$A2)</f>
        <v>10627977.424893618</v>
      </c>
      <c r="K2" s="5">
        <f>SUMIFS(Imports_new!K$10:K$33,Imports_new!$A$10:$A$33,$A2)</f>
        <v>11168258.285569148</v>
      </c>
      <c r="L2" s="5">
        <f>SUMIFS(Imports_new!L$10:L$33,Imports_new!$A$10:$A$33,$A2)</f>
        <v>11888602.277087135</v>
      </c>
      <c r="M2" s="5">
        <f>SUMIFS(Imports_new!M$10:M$33,Imports_new!$A$10:$A$33,$A2)</f>
        <v>11888602.277087135</v>
      </c>
      <c r="N2" s="5">
        <f>SUMIFS(Imports_new!N$10:N$33,Imports_new!$A$10:$A$33,$A2)</f>
        <v>11888602.277087135</v>
      </c>
      <c r="O2" s="5">
        <f>SUMIFS(Imports_new!O$10:O$33,Imports_new!$A$10:$A$33,$A2)</f>
        <v>11888602.277087135</v>
      </c>
      <c r="P2" s="5">
        <f>SUMIFS(Imports_new!P$10:P$33,Imports_new!$A$10:$A$33,$A2)</f>
        <v>11888602.277087135</v>
      </c>
      <c r="Q2" s="5">
        <f>SUMIFS(Imports_new!Q$10:Q$33,Imports_new!$A$10:$A$33,$A2)</f>
        <v>11888602.277087135</v>
      </c>
      <c r="R2" s="5">
        <f>SUMIFS(Imports_new!R$10:R$33,Imports_new!$A$10:$A$33,$A2)</f>
        <v>11888602.277087135</v>
      </c>
      <c r="S2" s="5">
        <f>SUMIFS(Imports_new!S$10:S$33,Imports_new!$A$10:$A$33,$A2)</f>
        <v>11888602.277087135</v>
      </c>
      <c r="T2" s="5">
        <f>SUMIFS(Imports_new!T$10:T$33,Imports_new!$A$10:$A$33,$A2)</f>
        <v>11888602.277087135</v>
      </c>
      <c r="U2" s="5">
        <f>SUMIFS(Imports_new!U$10:U$33,Imports_new!$A$10:$A$33,$A2)</f>
        <v>11888602.277087135</v>
      </c>
      <c r="V2" s="5">
        <f>SUMIFS(Imports_new!V$10:V$33,Imports_new!$A$10:$A$33,$A2)</f>
        <v>11888602.277087135</v>
      </c>
      <c r="W2" s="5">
        <f>SUMIFS(Imports_new!W$10:W$33,Imports_new!$A$10:$A$33,$A2)</f>
        <v>11888602.277087135</v>
      </c>
      <c r="X2" s="5">
        <f>SUMIFS(Imports_new!X$10:X$33,Imports_new!$A$10:$A$33,$A2)</f>
        <v>11888602.277087135</v>
      </c>
      <c r="Y2" s="5">
        <f>SUMIFS(Imports_new!Y$10:Y$33,Imports_new!$A$10:$A$33,$A2)</f>
        <v>11888602.277087135</v>
      </c>
      <c r="Z2" s="5">
        <f>SUMIFS(Imports_new!Z$10:Z$33,Imports_new!$A$10:$A$33,$A2)</f>
        <v>11888602.277087135</v>
      </c>
      <c r="AA2" s="5">
        <f>SUMIFS(Imports_new!AA$10:AA$33,Imports_new!$A$10:$A$33,$A2)</f>
        <v>11888602.277087135</v>
      </c>
      <c r="AB2" s="5">
        <f>SUMIFS(Imports_new!AB$10:AB$33,Imports_new!$A$10:$A$33,$A2)</f>
        <v>11888602.277087135</v>
      </c>
      <c r="AC2" s="5">
        <f>SUMIFS(Imports_new!AC$10:AC$33,Imports_new!$A$10:$A$33,$A2)</f>
        <v>11888602.277087135</v>
      </c>
      <c r="AD2" s="5">
        <f>SUMIFS(Imports_new!AD$10:AD$33,Imports_new!$A$10:$A$33,$A2)</f>
        <v>11888602.277087135</v>
      </c>
      <c r="AE2" s="5">
        <f>SUMIFS(Imports_new!AE$10:AE$33,Imports_new!$A$10:$A$33,$A2)</f>
        <v>11888602.277087135</v>
      </c>
      <c r="AF2" s="5">
        <f>SUMIFS(Imports_new!AF$10:AF$33,Imports_new!$A$10:$A$33,$A2)</f>
        <v>11888602.277087135</v>
      </c>
    </row>
    <row r="3" spans="1:32">
      <c r="A3" s="2" t="s">
        <v>347</v>
      </c>
      <c r="B3" s="5">
        <f>SUMIFS(Imports_new!B$10:B$33,Imports_new!$A$10:$A$33,$A3)</f>
        <v>14984169.214101499</v>
      </c>
      <c r="C3" s="5">
        <f>SUMIFS(Imports_new!C$10:C$33,Imports_new!$A$10:$A$33,$A3)</f>
        <v>14984169.214101499</v>
      </c>
      <c r="D3" s="5">
        <f>SUMIFS(Imports_new!D$10:D$33,Imports_new!$A$10:$A$33,$A3)</f>
        <v>14984169.214101499</v>
      </c>
      <c r="E3" s="5">
        <f>SUMIFS(Imports_new!E$10:E$33,Imports_new!$A$10:$A$33,$A3)</f>
        <v>17507763.162878044</v>
      </c>
      <c r="F3" s="5">
        <f>SUMIFS(Imports_new!F$10:F$33,Imports_new!$A$10:$A$33,$A3)</f>
        <v>19418530.549046583</v>
      </c>
      <c r="G3" s="5">
        <f>SUMIFS(Imports_new!G$10:G$33,Imports_new!$A$10:$A$33,$A3)</f>
        <v>18816778.946783375</v>
      </c>
      <c r="H3" s="5">
        <f>SUMIFS(Imports_new!H$10:H$33,Imports_new!$A$10:$A$33,$A3)</f>
        <v>18076485.153620411</v>
      </c>
      <c r="I3" s="5">
        <f>SUMIFS(Imports_new!I$10:I$33,Imports_new!$A$10:$A$33,$A3)</f>
        <v>17037194.312801912</v>
      </c>
      <c r="J3" s="5">
        <f>SUMIFS(Imports_new!J$10:J$33,Imports_new!$A$10:$A$33,$A3)</f>
        <v>12178177.601099998</v>
      </c>
      <c r="K3" s="5">
        <f>SUMIFS(Imports_new!K$10:K$33,Imports_new!$A$10:$A$33,$A3)</f>
        <v>10521144.298422953</v>
      </c>
      <c r="L3" s="5">
        <f>SUMIFS(Imports_new!L$10:L$33,Imports_new!$A$10:$A$33,$A3)</f>
        <v>7525542.1745619038</v>
      </c>
      <c r="M3" s="5">
        <f>SUMIFS(Imports_new!M$10:M$33,Imports_new!$A$10:$A$33,$A3)</f>
        <v>7525542.1745619038</v>
      </c>
      <c r="N3" s="5">
        <f>SUMIFS(Imports_new!N$10:N$33,Imports_new!$A$10:$A$33,$A3)</f>
        <v>7525542.1745619038</v>
      </c>
      <c r="O3" s="5">
        <f>SUMIFS(Imports_new!O$10:O$33,Imports_new!$A$10:$A$33,$A3)</f>
        <v>7525542.1745619038</v>
      </c>
      <c r="P3" s="5">
        <f>SUMIFS(Imports_new!P$10:P$33,Imports_new!$A$10:$A$33,$A3)</f>
        <v>7525542.1745619038</v>
      </c>
      <c r="Q3" s="5">
        <f>SUMIFS(Imports_new!Q$10:Q$33,Imports_new!$A$10:$A$33,$A3)</f>
        <v>7525542.1745619038</v>
      </c>
      <c r="R3" s="5">
        <f>SUMIFS(Imports_new!R$10:R$33,Imports_new!$A$10:$A$33,$A3)</f>
        <v>7525542.1745619038</v>
      </c>
      <c r="S3" s="5">
        <f>SUMIFS(Imports_new!S$10:S$33,Imports_new!$A$10:$A$33,$A3)</f>
        <v>7525542.1745619038</v>
      </c>
      <c r="T3" s="5">
        <f>SUMIFS(Imports_new!T$10:T$33,Imports_new!$A$10:$A$33,$A3)</f>
        <v>7525542.1745619038</v>
      </c>
      <c r="U3" s="5">
        <f>SUMIFS(Imports_new!U$10:U$33,Imports_new!$A$10:$A$33,$A3)</f>
        <v>7525542.1745619038</v>
      </c>
      <c r="V3" s="5">
        <f>SUMIFS(Imports_new!V$10:V$33,Imports_new!$A$10:$A$33,$A3)</f>
        <v>7525542.1745619038</v>
      </c>
      <c r="W3" s="5">
        <f>SUMIFS(Imports_new!W$10:W$33,Imports_new!$A$10:$A$33,$A3)</f>
        <v>7525542.1745619038</v>
      </c>
      <c r="X3" s="5">
        <f>SUMIFS(Imports_new!X$10:X$33,Imports_new!$A$10:$A$33,$A3)</f>
        <v>7525542.1745619038</v>
      </c>
      <c r="Y3" s="5">
        <f>SUMIFS(Imports_new!Y$10:Y$33,Imports_new!$A$10:$A$33,$A3)</f>
        <v>7525542.1745619038</v>
      </c>
      <c r="Z3" s="5">
        <f>SUMIFS(Imports_new!Z$10:Z$33,Imports_new!$A$10:$A$33,$A3)</f>
        <v>7525542.1745619038</v>
      </c>
      <c r="AA3" s="5">
        <f>SUMIFS(Imports_new!AA$10:AA$33,Imports_new!$A$10:$A$33,$A3)</f>
        <v>7525542.1745619038</v>
      </c>
      <c r="AB3" s="5">
        <f>SUMIFS(Imports_new!AB$10:AB$33,Imports_new!$A$10:$A$33,$A3)</f>
        <v>7525542.1745619038</v>
      </c>
      <c r="AC3" s="5">
        <f>SUMIFS(Imports_new!AC$10:AC$33,Imports_new!$A$10:$A$33,$A3)</f>
        <v>7525542.1745619038</v>
      </c>
      <c r="AD3" s="5">
        <f>SUMIFS(Imports_new!AD$10:AD$33,Imports_new!$A$10:$A$33,$A3)</f>
        <v>7525542.1745619038</v>
      </c>
      <c r="AE3" s="5">
        <f>SUMIFS(Imports_new!AE$10:AE$33,Imports_new!$A$10:$A$33,$A3)</f>
        <v>7525542.1745619038</v>
      </c>
      <c r="AF3" s="5">
        <f>SUMIFS(Imports_new!AF$10:AF$33,Imports_new!$A$10:$A$33,$A3)</f>
        <v>7525542.1745619038</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17608966.545191489</v>
      </c>
      <c r="C5" s="5">
        <f>SUMIFS(Imports_new!C$10:C$33,Imports_new!$A$10:$A$33,$A5)</f>
        <v>17608966.545191489</v>
      </c>
      <c r="D5" s="5">
        <f>SUMIFS(Imports_new!D$10:D$33,Imports_new!$A$10:$A$33,$A5)</f>
        <v>17608966.545191489</v>
      </c>
      <c r="E5" s="5">
        <f>SUMIFS(Imports_new!E$10:E$33,Imports_new!$A$10:$A$33,$A5)</f>
        <v>17098478.424781676</v>
      </c>
      <c r="F5" s="5">
        <f>SUMIFS(Imports_new!F$10:F$33,Imports_new!$A$10:$A$33,$A5)</f>
        <v>16470680.882321304</v>
      </c>
      <c r="G5" s="5">
        <f>SUMIFS(Imports_new!G$10:G$33,Imports_new!$A$10:$A$33,$A5)</f>
        <v>16936461.668959271</v>
      </c>
      <c r="H5" s="5">
        <f>SUMIFS(Imports_new!H$10:H$33,Imports_new!$A$10:$A$33,$A5)</f>
        <v>17420981.40834396</v>
      </c>
      <c r="I5" s="5">
        <f>SUMIFS(Imports_new!I$10:I$33,Imports_new!$A$10:$A$33,$A5)</f>
        <v>17780007.664207842</v>
      </c>
      <c r="J5" s="5">
        <f>SUMIFS(Imports_new!J$10:J$33,Imports_new!$A$10:$A$33,$A5)</f>
        <v>18195646.480237309</v>
      </c>
      <c r="K5" s="5">
        <f>SUMIFS(Imports_new!K$10:K$33,Imports_new!$A$10:$A$33,$A5)</f>
        <v>17966851.150111392</v>
      </c>
      <c r="L5" s="5">
        <f>SUMIFS(Imports_new!L$10:L$33,Imports_new!$A$10:$A$33,$A5)</f>
        <v>18999244.768958524</v>
      </c>
      <c r="M5" s="5">
        <f>SUMIFS(Imports_new!M$10:M$33,Imports_new!$A$10:$A$33,$A5)</f>
        <v>18999244.768958524</v>
      </c>
      <c r="N5" s="5">
        <f>SUMIFS(Imports_new!N$10:N$33,Imports_new!$A$10:$A$33,$A5)</f>
        <v>18999244.768958524</v>
      </c>
      <c r="O5" s="5">
        <f>SUMIFS(Imports_new!O$10:O$33,Imports_new!$A$10:$A$33,$A5)</f>
        <v>18999244.768958524</v>
      </c>
      <c r="P5" s="5">
        <f>SUMIFS(Imports_new!P$10:P$33,Imports_new!$A$10:$A$33,$A5)</f>
        <v>18999244.768958524</v>
      </c>
      <c r="Q5" s="5">
        <f>SUMIFS(Imports_new!Q$10:Q$33,Imports_new!$A$10:$A$33,$A5)</f>
        <v>18999244.768958524</v>
      </c>
      <c r="R5" s="5">
        <f>SUMIFS(Imports_new!R$10:R$33,Imports_new!$A$10:$A$33,$A5)</f>
        <v>18999244.768958524</v>
      </c>
      <c r="S5" s="5">
        <f>SUMIFS(Imports_new!S$10:S$33,Imports_new!$A$10:$A$33,$A5)</f>
        <v>18999244.768958524</v>
      </c>
      <c r="T5" s="5">
        <f>SUMIFS(Imports_new!T$10:T$33,Imports_new!$A$10:$A$33,$A5)</f>
        <v>18999244.768958524</v>
      </c>
      <c r="U5" s="5">
        <f>SUMIFS(Imports_new!U$10:U$33,Imports_new!$A$10:$A$33,$A5)</f>
        <v>18999244.768958524</v>
      </c>
      <c r="V5" s="5">
        <f>SUMIFS(Imports_new!V$10:V$33,Imports_new!$A$10:$A$33,$A5)</f>
        <v>18999244.768958524</v>
      </c>
      <c r="W5" s="5">
        <f>SUMIFS(Imports_new!W$10:W$33,Imports_new!$A$10:$A$33,$A5)</f>
        <v>18999244.768958524</v>
      </c>
      <c r="X5" s="5">
        <f>SUMIFS(Imports_new!X$10:X$33,Imports_new!$A$10:$A$33,$A5)</f>
        <v>18999244.768958524</v>
      </c>
      <c r="Y5" s="5">
        <f>SUMIFS(Imports_new!Y$10:Y$33,Imports_new!$A$10:$A$33,$A5)</f>
        <v>18999244.768958524</v>
      </c>
      <c r="Z5" s="5">
        <f>SUMIFS(Imports_new!Z$10:Z$33,Imports_new!$A$10:$A$33,$A5)</f>
        <v>18999244.768958524</v>
      </c>
      <c r="AA5" s="5">
        <f>SUMIFS(Imports_new!AA$10:AA$33,Imports_new!$A$10:$A$33,$A5)</f>
        <v>18999244.768958524</v>
      </c>
      <c r="AB5" s="5">
        <f>SUMIFS(Imports_new!AB$10:AB$33,Imports_new!$A$10:$A$33,$A5)</f>
        <v>18999244.768958524</v>
      </c>
      <c r="AC5" s="5">
        <f>SUMIFS(Imports_new!AC$10:AC$33,Imports_new!$A$10:$A$33,$A5)</f>
        <v>18999244.768958524</v>
      </c>
      <c r="AD5" s="5">
        <f>SUMIFS(Imports_new!AD$10:AD$33,Imports_new!$A$10:$A$33,$A5)</f>
        <v>18999244.768958524</v>
      </c>
      <c r="AE5" s="5">
        <f>SUMIFS(Imports_new!AE$10:AE$33,Imports_new!$A$10:$A$33,$A5)</f>
        <v>18999244.768958524</v>
      </c>
      <c r="AF5" s="5">
        <f>SUMIFS(Imports_new!AF$10:AF$33,Imports_new!$A$10:$A$33,$A5)</f>
        <v>18999244.768958524</v>
      </c>
    </row>
    <row r="6" spans="1:32">
      <c r="A6" s="2" t="s">
        <v>101</v>
      </c>
      <c r="B6" s="5">
        <f>SUMIFS(Imports_new!B$10:B$33,Imports_new!$A$10:$A$33,$A6)</f>
        <v>2392827.6129827714</v>
      </c>
      <c r="C6" s="5">
        <f>SUMIFS(Imports_new!C$10:C$33,Imports_new!$A$10:$A$33,$A6)</f>
        <v>2392827.6129827714</v>
      </c>
      <c r="D6" s="5">
        <f>SUMIFS(Imports_new!D$10:D$33,Imports_new!$A$10:$A$33,$A6)</f>
        <v>2392827.6129827714</v>
      </c>
      <c r="E6" s="5">
        <f>SUMIFS(Imports_new!E$10:E$33,Imports_new!$A$10:$A$33,$A6)</f>
        <v>2216807.5231771618</v>
      </c>
      <c r="F6" s="5">
        <f>SUMIFS(Imports_new!F$10:F$33,Imports_new!$A$10:$A$33,$A6)</f>
        <v>2137420.5520240483</v>
      </c>
      <c r="G6" s="5">
        <f>SUMIFS(Imports_new!G$10:G$33,Imports_new!$A$10:$A$33,$A6)</f>
        <v>2242997.6810625116</v>
      </c>
      <c r="H6" s="5">
        <f>SUMIFS(Imports_new!H$10:H$33,Imports_new!$A$10:$A$33,$A6)</f>
        <v>2318004.8913336503</v>
      </c>
      <c r="I6" s="5">
        <f>SUMIFS(Imports_new!I$10:I$33,Imports_new!$A$10:$A$33,$A6)</f>
        <v>2381302.7737758607</v>
      </c>
      <c r="J6" s="5">
        <f>SUMIFS(Imports_new!J$10:J$33,Imports_new!$A$10:$A$33,$A6)</f>
        <v>2504018.2468346064</v>
      </c>
      <c r="K6" s="5">
        <f>SUMIFS(Imports_new!K$10:K$33,Imports_new!$A$10:$A$33,$A6)</f>
        <v>2450307.2711102157</v>
      </c>
      <c r="L6" s="5">
        <f>SUMIFS(Imports_new!L$10:L$33,Imports_new!$A$10:$A$33,$A6)</f>
        <v>2600321.4497543019</v>
      </c>
      <c r="M6" s="5">
        <f>SUMIFS(Imports_new!M$10:M$33,Imports_new!$A$10:$A$33,$A6)</f>
        <v>2600321.4497543019</v>
      </c>
      <c r="N6" s="5">
        <f>SUMIFS(Imports_new!N$10:N$33,Imports_new!$A$10:$A$33,$A6)</f>
        <v>2600321.4497543019</v>
      </c>
      <c r="O6" s="5">
        <f>SUMIFS(Imports_new!O$10:O$33,Imports_new!$A$10:$A$33,$A6)</f>
        <v>2600321.4497543019</v>
      </c>
      <c r="P6" s="5">
        <f>SUMIFS(Imports_new!P$10:P$33,Imports_new!$A$10:$A$33,$A6)</f>
        <v>2600321.4497543019</v>
      </c>
      <c r="Q6" s="5">
        <f>SUMIFS(Imports_new!Q$10:Q$33,Imports_new!$A$10:$A$33,$A6)</f>
        <v>2600321.4497543019</v>
      </c>
      <c r="R6" s="5">
        <f>SUMIFS(Imports_new!R$10:R$33,Imports_new!$A$10:$A$33,$A6)</f>
        <v>2600321.4497543019</v>
      </c>
      <c r="S6" s="5">
        <f>SUMIFS(Imports_new!S$10:S$33,Imports_new!$A$10:$A$33,$A6)</f>
        <v>2600321.4497543019</v>
      </c>
      <c r="T6" s="5">
        <f>SUMIFS(Imports_new!T$10:T$33,Imports_new!$A$10:$A$33,$A6)</f>
        <v>2600321.4497543019</v>
      </c>
      <c r="U6" s="5">
        <f>SUMIFS(Imports_new!U$10:U$33,Imports_new!$A$10:$A$33,$A6)</f>
        <v>2600321.4497543019</v>
      </c>
      <c r="V6" s="5">
        <f>SUMIFS(Imports_new!V$10:V$33,Imports_new!$A$10:$A$33,$A6)</f>
        <v>2600321.4497543019</v>
      </c>
      <c r="W6" s="5">
        <f>SUMIFS(Imports_new!W$10:W$33,Imports_new!$A$10:$A$33,$A6)</f>
        <v>2600321.4497543019</v>
      </c>
      <c r="X6" s="5">
        <f>SUMIFS(Imports_new!X$10:X$33,Imports_new!$A$10:$A$33,$A6)</f>
        <v>2600321.4497543019</v>
      </c>
      <c r="Y6" s="5">
        <f>SUMIFS(Imports_new!Y$10:Y$33,Imports_new!$A$10:$A$33,$A6)</f>
        <v>2600321.4497543019</v>
      </c>
      <c r="Z6" s="5">
        <f>SUMIFS(Imports_new!Z$10:Z$33,Imports_new!$A$10:$A$33,$A6)</f>
        <v>2600321.4497543019</v>
      </c>
      <c r="AA6" s="5">
        <f>SUMIFS(Imports_new!AA$10:AA$33,Imports_new!$A$10:$A$33,$A6)</f>
        <v>2600321.4497543019</v>
      </c>
      <c r="AB6" s="5">
        <f>SUMIFS(Imports_new!AB$10:AB$33,Imports_new!$A$10:$A$33,$A6)</f>
        <v>2600321.4497543019</v>
      </c>
      <c r="AC6" s="5">
        <f>SUMIFS(Imports_new!AC$10:AC$33,Imports_new!$A$10:$A$33,$A6)</f>
        <v>2600321.4497543019</v>
      </c>
      <c r="AD6" s="5">
        <f>SUMIFS(Imports_new!AD$10:AD$33,Imports_new!$A$10:$A$33,$A6)</f>
        <v>2600321.4497543019</v>
      </c>
      <c r="AE6" s="5">
        <f>SUMIFS(Imports_new!AE$10:AE$33,Imports_new!$A$10:$A$33,$A6)</f>
        <v>2600321.4497543019</v>
      </c>
      <c r="AF6" s="5">
        <f>SUMIFS(Imports_new!AF$10:AF$33,Imports_new!$A$10:$A$33,$A6)</f>
        <v>2600321.4497543019</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1477557.9232852901</v>
      </c>
      <c r="C8" s="5">
        <f>SUMIFS(Imports_new!C$10:C$33,Imports_new!$A$10:$A$33,$A8)</f>
        <v>1477557.9232852901</v>
      </c>
      <c r="D8" s="5">
        <f>SUMIFS(Imports_new!D$10:D$33,Imports_new!$A$10:$A$33,$A8)</f>
        <v>1477557.9232852901</v>
      </c>
      <c r="E8" s="5">
        <f>SUMIFS(Imports_new!E$10:E$33,Imports_new!$A$10:$A$33,$A8)</f>
        <v>1677764.9197974536</v>
      </c>
      <c r="F8" s="5">
        <f>SUMIFS(Imports_new!F$10:F$33,Imports_new!$A$10:$A$33,$A8)</f>
        <v>1685195.7549679412</v>
      </c>
      <c r="G8" s="5">
        <f>SUMIFS(Imports_new!G$10:G$33,Imports_new!$A$10:$A$33,$A8)</f>
        <v>1733532.6769374385</v>
      </c>
      <c r="H8" s="5">
        <f>SUMIFS(Imports_new!H$10:H$33,Imports_new!$A$10:$A$33,$A8)</f>
        <v>1963587.4098187506</v>
      </c>
      <c r="I8" s="5">
        <f>SUMIFS(Imports_new!I$10:I$33,Imports_new!$A$10:$A$33,$A8)</f>
        <v>3166635.9799168305</v>
      </c>
      <c r="J8" s="5">
        <f>SUMIFS(Imports_new!J$10:J$33,Imports_new!$A$10:$A$33,$A8)</f>
        <v>4482620.2367148791</v>
      </c>
      <c r="K8" s="5">
        <f>SUMIFS(Imports_new!K$10:K$33,Imports_new!$A$10:$A$33,$A8)</f>
        <v>5923762.2029050598</v>
      </c>
      <c r="L8" s="5">
        <f>SUMIFS(Imports_new!L$10:L$33,Imports_new!$A$10:$A$33,$A8)</f>
        <v>6969743.0496933209</v>
      </c>
      <c r="M8" s="5">
        <f>SUMIFS(Imports_new!M$10:M$33,Imports_new!$A$10:$A$33,$A8)</f>
        <v>6969743.0496933209</v>
      </c>
      <c r="N8" s="5">
        <f>SUMIFS(Imports_new!N$10:N$33,Imports_new!$A$10:$A$33,$A8)</f>
        <v>6969743.0496933209</v>
      </c>
      <c r="O8" s="5">
        <f>SUMIFS(Imports_new!O$10:O$33,Imports_new!$A$10:$A$33,$A8)</f>
        <v>6969743.0496933209</v>
      </c>
      <c r="P8" s="5">
        <f>SUMIFS(Imports_new!P$10:P$33,Imports_new!$A$10:$A$33,$A8)</f>
        <v>6969743.0496933209</v>
      </c>
      <c r="Q8" s="5">
        <f>SUMIFS(Imports_new!Q$10:Q$33,Imports_new!$A$10:$A$33,$A8)</f>
        <v>6969743.0496933209</v>
      </c>
      <c r="R8" s="5">
        <f>SUMIFS(Imports_new!R$10:R$33,Imports_new!$A$10:$A$33,$A8)</f>
        <v>6969743.0496933209</v>
      </c>
      <c r="S8" s="5">
        <f>SUMIFS(Imports_new!S$10:S$33,Imports_new!$A$10:$A$33,$A8)</f>
        <v>6969743.0496933209</v>
      </c>
      <c r="T8" s="5">
        <f>SUMIFS(Imports_new!T$10:T$33,Imports_new!$A$10:$A$33,$A8)</f>
        <v>6969743.0496933209</v>
      </c>
      <c r="U8" s="5">
        <f>SUMIFS(Imports_new!U$10:U$33,Imports_new!$A$10:$A$33,$A8)</f>
        <v>6969743.0496933209</v>
      </c>
      <c r="V8" s="5">
        <f>SUMIFS(Imports_new!V$10:V$33,Imports_new!$A$10:$A$33,$A8)</f>
        <v>6969743.0496933209</v>
      </c>
      <c r="W8" s="5">
        <f>SUMIFS(Imports_new!W$10:W$33,Imports_new!$A$10:$A$33,$A8)</f>
        <v>6969743.0496933209</v>
      </c>
      <c r="X8" s="5">
        <f>SUMIFS(Imports_new!X$10:X$33,Imports_new!$A$10:$A$33,$A8)</f>
        <v>6969743.0496933209</v>
      </c>
      <c r="Y8" s="5">
        <f>SUMIFS(Imports_new!Y$10:Y$33,Imports_new!$A$10:$A$33,$A8)</f>
        <v>6969743.0496933209</v>
      </c>
      <c r="Z8" s="5">
        <f>SUMIFS(Imports_new!Z$10:Z$33,Imports_new!$A$10:$A$33,$A8)</f>
        <v>6969743.0496933209</v>
      </c>
      <c r="AA8" s="5">
        <f>SUMIFS(Imports_new!AA$10:AA$33,Imports_new!$A$10:$A$33,$A8)</f>
        <v>6969743.0496933209</v>
      </c>
      <c r="AB8" s="5">
        <f>SUMIFS(Imports_new!AB$10:AB$33,Imports_new!$A$10:$A$33,$A8)</f>
        <v>6969743.0496933209</v>
      </c>
      <c r="AC8" s="5">
        <f>SUMIFS(Imports_new!AC$10:AC$33,Imports_new!$A$10:$A$33,$A8)</f>
        <v>6969743.0496933209</v>
      </c>
      <c r="AD8" s="5">
        <f>SUMIFS(Imports_new!AD$10:AD$33,Imports_new!$A$10:$A$33,$A8)</f>
        <v>6969743.0496933209</v>
      </c>
      <c r="AE8" s="5">
        <f>SUMIFS(Imports_new!AE$10:AE$33,Imports_new!$A$10:$A$33,$A8)</f>
        <v>6969743.0496933209</v>
      </c>
      <c r="AF8" s="5">
        <f>SUMIFS(Imports_new!AF$10:AF$33,Imports_new!$A$10:$A$33,$A8)</f>
        <v>6969743.0496933209</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286335.20566501614</v>
      </c>
      <c r="C10" s="5">
        <f>SUMIFS(Imports_new!C$10:C$33,Imports_new!$A$10:$A$33,$A10)</f>
        <v>286335.20566501614</v>
      </c>
      <c r="D10" s="5">
        <f>SUMIFS(Imports_new!D$10:D$33,Imports_new!$A$10:$A$33,$A10)</f>
        <v>286335.20566501614</v>
      </c>
      <c r="E10" s="5">
        <f>SUMIFS(Imports_new!E$10:E$33,Imports_new!$A$10:$A$33,$A10)</f>
        <v>168068.94343892261</v>
      </c>
      <c r="F10" s="5">
        <f>SUMIFS(Imports_new!F$10:F$33,Imports_new!$A$10:$A$33,$A10)</f>
        <v>86705.090256166106</v>
      </c>
      <c r="G10" s="5">
        <f>SUMIFS(Imports_new!G$10:G$33,Imports_new!$A$10:$A$33,$A10)</f>
        <v>88571.495864630298</v>
      </c>
      <c r="H10" s="5">
        <f>SUMIFS(Imports_new!H$10:H$33,Imports_new!$A$10:$A$33,$A10)</f>
        <v>90658.010221794</v>
      </c>
      <c r="I10" s="5">
        <f>SUMIFS(Imports_new!I$10:I$33,Imports_new!$A$10:$A$33,$A10)</f>
        <v>88127.854341260449</v>
      </c>
      <c r="J10" s="5">
        <f>SUMIFS(Imports_new!J$10:J$33,Imports_new!$A$10:$A$33,$A10)</f>
        <v>98222.49219289262</v>
      </c>
      <c r="K10" s="5">
        <f>SUMIFS(Imports_new!K$10:K$33,Imports_new!$A$10:$A$33,$A10)</f>
        <v>98210.73998726104</v>
      </c>
      <c r="L10" s="5">
        <f>SUMIFS(Imports_new!L$10:L$33,Imports_new!$A$10:$A$33,$A10)</f>
        <v>104144.05718984613</v>
      </c>
      <c r="M10" s="5">
        <f>SUMIFS(Imports_new!M$10:M$33,Imports_new!$A$10:$A$33,$A10)</f>
        <v>104144.05718984613</v>
      </c>
      <c r="N10" s="5">
        <f>SUMIFS(Imports_new!N$10:N$33,Imports_new!$A$10:$A$33,$A10)</f>
        <v>104144.05718984613</v>
      </c>
      <c r="O10" s="5">
        <f>SUMIFS(Imports_new!O$10:O$33,Imports_new!$A$10:$A$33,$A10)</f>
        <v>104144.05718984613</v>
      </c>
      <c r="P10" s="5">
        <f>SUMIFS(Imports_new!P$10:P$33,Imports_new!$A$10:$A$33,$A10)</f>
        <v>104144.05718984613</v>
      </c>
      <c r="Q10" s="5">
        <f>SUMIFS(Imports_new!Q$10:Q$33,Imports_new!$A$10:$A$33,$A10)</f>
        <v>104144.05718984613</v>
      </c>
      <c r="R10" s="5">
        <f>SUMIFS(Imports_new!R$10:R$33,Imports_new!$A$10:$A$33,$A10)</f>
        <v>104144.05718984613</v>
      </c>
      <c r="S10" s="5">
        <f>SUMIFS(Imports_new!S$10:S$33,Imports_new!$A$10:$A$33,$A10)</f>
        <v>104144.05718984613</v>
      </c>
      <c r="T10" s="5">
        <f>SUMIFS(Imports_new!T$10:T$33,Imports_new!$A$10:$A$33,$A10)</f>
        <v>104144.05718984613</v>
      </c>
      <c r="U10" s="5">
        <f>SUMIFS(Imports_new!U$10:U$33,Imports_new!$A$10:$A$33,$A10)</f>
        <v>104144.05718984613</v>
      </c>
      <c r="V10" s="5">
        <f>SUMIFS(Imports_new!V$10:V$33,Imports_new!$A$10:$A$33,$A10)</f>
        <v>104144.05718984613</v>
      </c>
      <c r="W10" s="5">
        <f>SUMIFS(Imports_new!W$10:W$33,Imports_new!$A$10:$A$33,$A10)</f>
        <v>104144.05718984613</v>
      </c>
      <c r="X10" s="5">
        <f>SUMIFS(Imports_new!X$10:X$33,Imports_new!$A$10:$A$33,$A10)</f>
        <v>104144.05718984613</v>
      </c>
      <c r="Y10" s="5">
        <f>SUMIFS(Imports_new!Y$10:Y$33,Imports_new!$A$10:$A$33,$A10)</f>
        <v>104144.05718984613</v>
      </c>
      <c r="Z10" s="5">
        <f>SUMIFS(Imports_new!Z$10:Z$33,Imports_new!$A$10:$A$33,$A10)</f>
        <v>104144.05718984613</v>
      </c>
      <c r="AA10" s="5">
        <f>SUMIFS(Imports_new!AA$10:AA$33,Imports_new!$A$10:$A$33,$A10)</f>
        <v>104144.05718984613</v>
      </c>
      <c r="AB10" s="5">
        <f>SUMIFS(Imports_new!AB$10:AB$33,Imports_new!$A$10:$A$33,$A10)</f>
        <v>104144.05718984613</v>
      </c>
      <c r="AC10" s="5">
        <f>SUMIFS(Imports_new!AC$10:AC$33,Imports_new!$A$10:$A$33,$A10)</f>
        <v>104144.05718984613</v>
      </c>
      <c r="AD10" s="5">
        <f>SUMIFS(Imports_new!AD$10:AD$33,Imports_new!$A$10:$A$33,$A10)</f>
        <v>104144.05718984613</v>
      </c>
      <c r="AE10" s="5">
        <f>SUMIFS(Imports_new!AE$10:AE$33,Imports_new!$A$10:$A$33,$A10)</f>
        <v>104144.05718984613</v>
      </c>
      <c r="AF10" s="5">
        <f>SUMIFS(Imports_new!AF$10:AF$33,Imports_new!$A$10:$A$33,$A10)</f>
        <v>104144.05718984613</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220394.70898385983</v>
      </c>
      <c r="C12" s="5">
        <f>SUMIFS(Imports_new!C$10:C$33,Imports_new!$A$10:$A$33,$A12)</f>
        <v>220394.70898385983</v>
      </c>
      <c r="D12" s="5">
        <f>SUMIFS(Imports_new!D$10:D$33,Imports_new!$A$10:$A$33,$A12)</f>
        <v>220394.70898385983</v>
      </c>
      <c r="E12" s="5">
        <f>SUMIFS(Imports_new!E$10:E$33,Imports_new!$A$10:$A$33,$A12)</f>
        <v>218920.14444685975</v>
      </c>
      <c r="F12" s="5">
        <f>SUMIFS(Imports_new!F$10:F$33,Imports_new!$A$10:$A$33,$A12)</f>
        <v>115752.52506405491</v>
      </c>
      <c r="G12" s="5">
        <f>SUMIFS(Imports_new!G$10:G$33,Imports_new!$A$10:$A$33,$A12)</f>
        <v>116468.16916545141</v>
      </c>
      <c r="H12" s="5">
        <f>SUMIFS(Imports_new!H$10:H$33,Imports_new!$A$10:$A$33,$A12)</f>
        <v>109559.66976785741</v>
      </c>
      <c r="I12" s="5">
        <f>SUMIFS(Imports_new!I$10:I$33,Imports_new!$A$10:$A$33,$A12)</f>
        <v>113326.14415479456</v>
      </c>
      <c r="J12" s="5">
        <f>SUMIFS(Imports_new!J$10:J$33,Imports_new!$A$10:$A$33,$A12)</f>
        <v>192817.51802670051</v>
      </c>
      <c r="K12" s="5">
        <f>SUMIFS(Imports_new!K$10:K$33,Imports_new!$A$10:$A$33,$A12)</f>
        <v>150946.05189397221</v>
      </c>
      <c r="L12" s="5">
        <f>SUMIFS(Imports_new!L$10:L$33,Imports_new!$A$10:$A$33,$A12)</f>
        <v>191882.22275497092</v>
      </c>
      <c r="M12" s="5">
        <f>SUMIFS(Imports_new!M$10:M$33,Imports_new!$A$10:$A$33,$A12)</f>
        <v>191882.22275497092</v>
      </c>
      <c r="N12" s="5">
        <f>SUMIFS(Imports_new!N$10:N$33,Imports_new!$A$10:$A$33,$A12)</f>
        <v>191882.22275497092</v>
      </c>
      <c r="O12" s="5">
        <f>SUMIFS(Imports_new!O$10:O$33,Imports_new!$A$10:$A$33,$A12)</f>
        <v>191882.22275497092</v>
      </c>
      <c r="P12" s="5">
        <f>SUMIFS(Imports_new!P$10:P$33,Imports_new!$A$10:$A$33,$A12)</f>
        <v>191882.22275497092</v>
      </c>
      <c r="Q12" s="5">
        <f>SUMIFS(Imports_new!Q$10:Q$33,Imports_new!$A$10:$A$33,$A12)</f>
        <v>191882.22275497092</v>
      </c>
      <c r="R12" s="5">
        <f>SUMIFS(Imports_new!R$10:R$33,Imports_new!$A$10:$A$33,$A12)</f>
        <v>191882.22275497092</v>
      </c>
      <c r="S12" s="5">
        <f>SUMIFS(Imports_new!S$10:S$33,Imports_new!$A$10:$A$33,$A12)</f>
        <v>191882.22275497092</v>
      </c>
      <c r="T12" s="5">
        <f>SUMIFS(Imports_new!T$10:T$33,Imports_new!$A$10:$A$33,$A12)</f>
        <v>191882.22275497092</v>
      </c>
      <c r="U12" s="5">
        <f>SUMIFS(Imports_new!U$10:U$33,Imports_new!$A$10:$A$33,$A12)</f>
        <v>191882.22275497092</v>
      </c>
      <c r="V12" s="5">
        <f>SUMIFS(Imports_new!V$10:V$33,Imports_new!$A$10:$A$33,$A12)</f>
        <v>191882.22275497092</v>
      </c>
      <c r="W12" s="5">
        <f>SUMIFS(Imports_new!W$10:W$33,Imports_new!$A$10:$A$33,$A12)</f>
        <v>191882.22275497092</v>
      </c>
      <c r="X12" s="5">
        <f>SUMIFS(Imports_new!X$10:X$33,Imports_new!$A$10:$A$33,$A12)</f>
        <v>191882.22275497092</v>
      </c>
      <c r="Y12" s="5">
        <f>SUMIFS(Imports_new!Y$10:Y$33,Imports_new!$A$10:$A$33,$A12)</f>
        <v>191882.22275497092</v>
      </c>
      <c r="Z12" s="5">
        <f>SUMIFS(Imports_new!Z$10:Z$33,Imports_new!$A$10:$A$33,$A12)</f>
        <v>191882.22275497092</v>
      </c>
      <c r="AA12" s="5">
        <f>SUMIFS(Imports_new!AA$10:AA$33,Imports_new!$A$10:$A$33,$A12)</f>
        <v>191882.22275497092</v>
      </c>
      <c r="AB12" s="5">
        <f>SUMIFS(Imports_new!AB$10:AB$33,Imports_new!$A$10:$A$33,$A12)</f>
        <v>191882.22275497092</v>
      </c>
      <c r="AC12" s="5">
        <f>SUMIFS(Imports_new!AC$10:AC$33,Imports_new!$A$10:$A$33,$A12)</f>
        <v>191882.22275497092</v>
      </c>
      <c r="AD12" s="5">
        <f>SUMIFS(Imports_new!AD$10:AD$33,Imports_new!$A$10:$A$33,$A12)</f>
        <v>191882.22275497092</v>
      </c>
      <c r="AE12" s="5">
        <f>SUMIFS(Imports_new!AE$10:AE$33,Imports_new!$A$10:$A$33,$A12)</f>
        <v>191882.22275497092</v>
      </c>
      <c r="AF12" s="5">
        <f>SUMIFS(Imports_new!AF$10:AF$33,Imports_new!$A$10:$A$33,$A12)</f>
        <v>191882.22275497092</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tabSelected="1"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36302692</v>
      </c>
      <c r="C2">
        <f>exports!E2</f>
        <v>36302692</v>
      </c>
      <c r="D2">
        <f>exports!F2</f>
        <v>36302692</v>
      </c>
      <c r="E2">
        <f>exports!G2</f>
        <v>36302692</v>
      </c>
      <c r="F2">
        <f>exports!H2</f>
        <v>36302692</v>
      </c>
      <c r="G2">
        <f>exports!I2</f>
        <v>36302692</v>
      </c>
      <c r="H2">
        <f>exports!J2</f>
        <v>36302692</v>
      </c>
      <c r="I2">
        <f>exports!K2</f>
        <v>36302692</v>
      </c>
      <c r="J2">
        <f>exports!L2</f>
        <v>36302692</v>
      </c>
      <c r="K2">
        <f>exports!M2</f>
        <v>36302692</v>
      </c>
      <c r="L2">
        <f>exports!N2</f>
        <v>36302692</v>
      </c>
      <c r="M2">
        <f>exports!O2</f>
        <v>36302692</v>
      </c>
      <c r="N2">
        <f>exports!P2</f>
        <v>36302692</v>
      </c>
      <c r="O2">
        <f>exports!Q2</f>
        <v>36302692</v>
      </c>
      <c r="P2">
        <f>exports!R2</f>
        <v>36302692</v>
      </c>
      <c r="Q2">
        <f>exports!S2</f>
        <v>36302692</v>
      </c>
      <c r="R2">
        <f>exports!T2</f>
        <v>36302692</v>
      </c>
      <c r="S2">
        <f>exports!U2</f>
        <v>36302692</v>
      </c>
      <c r="T2">
        <f>exports!V2</f>
        <v>36302692</v>
      </c>
      <c r="U2">
        <f>exports!W2</f>
        <v>36302692</v>
      </c>
      <c r="V2">
        <f>exports!X2</f>
        <v>36302692</v>
      </c>
      <c r="W2">
        <f>exports!Y2</f>
        <v>36302692</v>
      </c>
      <c r="X2">
        <f>exports!Z2</f>
        <v>36302692</v>
      </c>
      <c r="Y2">
        <f>exports!AA2</f>
        <v>36302692</v>
      </c>
      <c r="Z2">
        <f>exports!AB2</f>
        <v>36302692</v>
      </c>
      <c r="AA2">
        <f>exports!AC2</f>
        <v>36302692</v>
      </c>
      <c r="AB2">
        <f>exports!AD2</f>
        <v>36302692</v>
      </c>
      <c r="AC2">
        <f>exports!AE2</f>
        <v>36302692</v>
      </c>
      <c r="AD2">
        <f>exports!AF2</f>
        <v>36302692</v>
      </c>
      <c r="AE2">
        <f>exports!AG2</f>
        <v>36302692</v>
      </c>
      <c r="AF2">
        <f>exports!AH2</f>
        <v>36302692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50.352093092809504</v>
      </c>
      <c r="C2" s="12">
        <f>SUMIFS('State Generation Costs Calcs'!C105:C155,'State Generation Costs Calcs'!$A$105:$A$155,About!$B$2)*About!$A$67</f>
        <v>49.370184448100694</v>
      </c>
      <c r="D2" s="12">
        <f>SUMIFS('State Generation Costs Calcs'!D105:D155,'State Generation Costs Calcs'!$A$105:$A$155,About!$B$2)*About!$A$67</f>
        <v>48.453089512872815</v>
      </c>
      <c r="E2" s="12">
        <f>SUMIFS('State Generation Costs Calcs'!E105:E155,'State Generation Costs Calcs'!$A$105:$A$155,About!$B$2)*About!$A$67</f>
        <v>47.698901152741591</v>
      </c>
      <c r="F2" s="12">
        <f>SUMIFS('State Generation Costs Calcs'!F105:F155,'State Generation Costs Calcs'!$A$105:$A$155,About!$B$2)*About!$A$67</f>
        <v>47.491909682729144</v>
      </c>
      <c r="G2" s="12">
        <f>SUMIFS('State Generation Costs Calcs'!G105:G155,'State Generation Costs Calcs'!$A$105:$A$155,About!$B$2)*About!$A$67</f>
        <v>47.557206232549902</v>
      </c>
      <c r="H2" s="12">
        <f>SUMIFS('State Generation Costs Calcs'!H105:H155,'State Generation Costs Calcs'!$A$105:$A$155,About!$B$2)*About!$A$67</f>
        <v>48.008703995485213</v>
      </c>
      <c r="I2" s="12">
        <f>SUMIFS('State Generation Costs Calcs'!I105:I155,'State Generation Costs Calcs'!$A$105:$A$155,About!$B$2)*About!$A$67</f>
        <v>48.417513013641759</v>
      </c>
      <c r="J2" s="12">
        <f>SUMIFS('State Generation Costs Calcs'!J105:J155,'State Generation Costs Calcs'!$A$105:$A$155,About!$B$2)*About!$A$67</f>
        <v>48.200383511556637</v>
      </c>
      <c r="K2" s="12">
        <f>SUMIFS('State Generation Costs Calcs'!K105:K155,'State Generation Costs Calcs'!$A$105:$A$155,About!$B$2)*About!$A$67</f>
        <v>47.566991476120165</v>
      </c>
      <c r="L2" s="12">
        <f>SUMIFS('State Generation Costs Calcs'!L105:L155,'State Generation Costs Calcs'!$A$105:$A$155,About!$B$2)*About!$A$67</f>
        <v>46.839939246145178</v>
      </c>
      <c r="M2" s="12">
        <f>SUMIFS('State Generation Costs Calcs'!M105:M155,'State Generation Costs Calcs'!$A$105:$A$155,About!$B$2)*About!$A$67</f>
        <v>46.201680906382762</v>
      </c>
      <c r="N2" s="12">
        <f>SUMIFS('State Generation Costs Calcs'!N105:N155,'State Generation Costs Calcs'!$A$105:$A$155,About!$B$2)*About!$A$67</f>
        <v>45.525911906081106</v>
      </c>
      <c r="O2" s="12">
        <f>SUMIFS('State Generation Costs Calcs'!O105:O155,'State Generation Costs Calcs'!$A$105:$A$155,About!$B$2)*About!$A$67</f>
        <v>45.169718527650602</v>
      </c>
      <c r="P2" s="12">
        <f>SUMIFS('State Generation Costs Calcs'!P105:P155,'State Generation Costs Calcs'!$A$105:$A$155,About!$B$2)*About!$A$67</f>
        <v>45.081099292135683</v>
      </c>
      <c r="Q2" s="12">
        <f>SUMIFS('State Generation Costs Calcs'!Q105:Q155,'State Generation Costs Calcs'!$A$105:$A$155,About!$B$2)*About!$A$67</f>
        <v>44.673737869831555</v>
      </c>
      <c r="R2" s="12">
        <f>SUMIFS('State Generation Costs Calcs'!R105:R155,'State Generation Costs Calcs'!$A$105:$A$155,About!$B$2)*About!$A$67</f>
        <v>44.17979760317116</v>
      </c>
      <c r="S2" s="12">
        <f>SUMIFS('State Generation Costs Calcs'!S105:S155,'State Generation Costs Calcs'!$A$105:$A$155,About!$B$2)*About!$A$67</f>
        <v>43.828647357345368</v>
      </c>
      <c r="T2" s="12">
        <f>SUMIFS('State Generation Costs Calcs'!T105:T155,'State Generation Costs Calcs'!$A$105:$A$155,About!$B$2)*About!$A$67</f>
        <v>43.683369289704736</v>
      </c>
      <c r="U2" s="12">
        <f>SUMIFS('State Generation Costs Calcs'!U105:U155,'State Generation Costs Calcs'!$A$105:$A$155,About!$B$2)*About!$A$67</f>
        <v>43.562962914196518</v>
      </c>
      <c r="V2" s="12">
        <f>SUMIFS('State Generation Costs Calcs'!V105:V155,'State Generation Costs Calcs'!$A$105:$A$155,About!$B$2)*About!$A$67</f>
        <v>43.1036718934105</v>
      </c>
      <c r="W2" s="12">
        <f>SUMIFS('State Generation Costs Calcs'!W105:W155,'State Generation Costs Calcs'!$A$105:$A$155,About!$B$2)*About!$A$67</f>
        <v>42.68263883137962</v>
      </c>
      <c r="X2" s="12">
        <f>SUMIFS('State Generation Costs Calcs'!X105:X155,'State Generation Costs Calcs'!$A$105:$A$155,About!$B$2)*About!$A$67</f>
        <v>42.44400671181856</v>
      </c>
      <c r="Y2" s="12">
        <f>SUMIFS('State Generation Costs Calcs'!Y105:Y155,'State Generation Costs Calcs'!$A$105:$A$155,About!$B$2)*About!$A$67</f>
        <v>42.176070419814955</v>
      </c>
      <c r="Z2" s="12">
        <f>SUMIFS('State Generation Costs Calcs'!Z105:Z155,'State Generation Costs Calcs'!$A$105:$A$155,About!$B$2)*About!$A$67</f>
        <v>42.019684373156544</v>
      </c>
      <c r="AA2" s="12">
        <f>SUMIFS('State Generation Costs Calcs'!AA105:AA155,'State Generation Costs Calcs'!$A$105:$A$155,About!$B$2)*About!$A$67</f>
        <v>41.907397452310285</v>
      </c>
      <c r="AB2" s="12">
        <f>SUMIFS('State Generation Costs Calcs'!AB105:AB155,'State Generation Costs Calcs'!$A$105:$A$155,About!$B$2)*About!$A$67</f>
        <v>41.738022560531782</v>
      </c>
      <c r="AC2" s="12">
        <f>SUMIFS('State Generation Costs Calcs'!AC105:AC155,'State Generation Costs Calcs'!$A$105:$A$155,About!$B$2)*About!$A$67</f>
        <v>41.742324967178703</v>
      </c>
      <c r="AD2" s="12">
        <f>SUMIFS('State Generation Costs Calcs'!AD105:AD155,'State Generation Costs Calcs'!$A$105:$A$155,About!$B$2)*About!$A$67</f>
        <v>41.783871672216407</v>
      </c>
      <c r="AE2" s="12">
        <f>SUMIFS('State Generation Costs Calcs'!AE105:AE155,'State Generation Costs Calcs'!$A$105:$A$155,About!$B$2)*About!$A$67</f>
        <v>41.73447392280999</v>
      </c>
      <c r="AF2" s="12">
        <f>SUMIFS('State Generation Costs Calcs'!AF105:AF155,'State Generation Costs Calcs'!$A$105:$A$155,About!$B$2)*About!$A$67</f>
        <v>41.71119393202995</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50.352093092809504</v>
      </c>
      <c r="C2" s="12">
        <f>SUMIFS('State Generation Costs Calcs'!C105:C155,'State Generation Costs Calcs'!$A$105:$A$155,About!$B$2)*About!$A$67</f>
        <v>49.370184448100694</v>
      </c>
      <c r="D2" s="12">
        <f>SUMIFS('State Generation Costs Calcs'!D105:D155,'State Generation Costs Calcs'!$A$105:$A$155,About!$B$2)*About!$A$67</f>
        <v>48.453089512872815</v>
      </c>
      <c r="E2" s="12">
        <f>SUMIFS('State Generation Costs Calcs'!E105:E155,'State Generation Costs Calcs'!$A$105:$A$155,About!$B$2)*About!$A$67</f>
        <v>47.698901152741591</v>
      </c>
      <c r="F2" s="12">
        <f>SUMIFS('State Generation Costs Calcs'!F105:F155,'State Generation Costs Calcs'!$A$105:$A$155,About!$B$2)*About!$A$67</f>
        <v>47.491909682729144</v>
      </c>
      <c r="G2" s="12">
        <f>SUMIFS('State Generation Costs Calcs'!G105:G155,'State Generation Costs Calcs'!$A$105:$A$155,About!$B$2)*About!$A$67</f>
        <v>47.557206232549902</v>
      </c>
      <c r="H2" s="12">
        <f>SUMIFS('State Generation Costs Calcs'!H105:H155,'State Generation Costs Calcs'!$A$105:$A$155,About!$B$2)*About!$A$67</f>
        <v>48.008703995485213</v>
      </c>
      <c r="I2" s="12">
        <f>SUMIFS('State Generation Costs Calcs'!I105:I155,'State Generation Costs Calcs'!$A$105:$A$155,About!$B$2)*About!$A$67</f>
        <v>48.417513013641759</v>
      </c>
      <c r="J2" s="12">
        <f>SUMIFS('State Generation Costs Calcs'!J105:J155,'State Generation Costs Calcs'!$A$105:$A$155,About!$B$2)*About!$A$67</f>
        <v>48.200383511556637</v>
      </c>
      <c r="K2" s="12">
        <f>SUMIFS('State Generation Costs Calcs'!K105:K155,'State Generation Costs Calcs'!$A$105:$A$155,About!$B$2)*About!$A$67</f>
        <v>47.566991476120165</v>
      </c>
      <c r="L2" s="12">
        <f>SUMIFS('State Generation Costs Calcs'!L105:L155,'State Generation Costs Calcs'!$A$105:$A$155,About!$B$2)*About!$A$67</f>
        <v>46.839939246145178</v>
      </c>
      <c r="M2" s="12">
        <f>SUMIFS('State Generation Costs Calcs'!M105:M155,'State Generation Costs Calcs'!$A$105:$A$155,About!$B$2)*About!$A$67</f>
        <v>46.201680906382762</v>
      </c>
      <c r="N2" s="12">
        <f>SUMIFS('State Generation Costs Calcs'!N105:N155,'State Generation Costs Calcs'!$A$105:$A$155,About!$B$2)*About!$A$67</f>
        <v>45.525911906081106</v>
      </c>
      <c r="O2" s="12">
        <f>SUMIFS('State Generation Costs Calcs'!O105:O155,'State Generation Costs Calcs'!$A$105:$A$155,About!$B$2)*About!$A$67</f>
        <v>45.169718527650602</v>
      </c>
      <c r="P2" s="12">
        <f>SUMIFS('State Generation Costs Calcs'!P105:P155,'State Generation Costs Calcs'!$A$105:$A$155,About!$B$2)*About!$A$67</f>
        <v>45.081099292135683</v>
      </c>
      <c r="Q2" s="12">
        <f>SUMIFS('State Generation Costs Calcs'!Q105:Q155,'State Generation Costs Calcs'!$A$105:$A$155,About!$B$2)*About!$A$67</f>
        <v>44.673737869831555</v>
      </c>
      <c r="R2" s="12">
        <f>SUMIFS('State Generation Costs Calcs'!R105:R155,'State Generation Costs Calcs'!$A$105:$A$155,About!$B$2)*About!$A$67</f>
        <v>44.17979760317116</v>
      </c>
      <c r="S2" s="12">
        <f>SUMIFS('State Generation Costs Calcs'!S105:S155,'State Generation Costs Calcs'!$A$105:$A$155,About!$B$2)*About!$A$67</f>
        <v>43.828647357345368</v>
      </c>
      <c r="T2" s="12">
        <f>SUMIFS('State Generation Costs Calcs'!T105:T155,'State Generation Costs Calcs'!$A$105:$A$155,About!$B$2)*About!$A$67</f>
        <v>43.683369289704736</v>
      </c>
      <c r="U2" s="12">
        <f>SUMIFS('State Generation Costs Calcs'!U105:U155,'State Generation Costs Calcs'!$A$105:$A$155,About!$B$2)*About!$A$67</f>
        <v>43.562962914196518</v>
      </c>
      <c r="V2" s="12">
        <f>SUMIFS('State Generation Costs Calcs'!V105:V155,'State Generation Costs Calcs'!$A$105:$A$155,About!$B$2)*About!$A$67</f>
        <v>43.1036718934105</v>
      </c>
      <c r="W2" s="12">
        <f>SUMIFS('State Generation Costs Calcs'!W105:W155,'State Generation Costs Calcs'!$A$105:$A$155,About!$B$2)*About!$A$67</f>
        <v>42.68263883137962</v>
      </c>
      <c r="X2" s="12">
        <f>SUMIFS('State Generation Costs Calcs'!X105:X155,'State Generation Costs Calcs'!$A$105:$A$155,About!$B$2)*About!$A$67</f>
        <v>42.44400671181856</v>
      </c>
      <c r="Y2" s="12">
        <f>SUMIFS('State Generation Costs Calcs'!Y105:Y155,'State Generation Costs Calcs'!$A$105:$A$155,About!$B$2)*About!$A$67</f>
        <v>42.176070419814955</v>
      </c>
      <c r="Z2" s="12">
        <f>SUMIFS('State Generation Costs Calcs'!Z105:Z155,'State Generation Costs Calcs'!$A$105:$A$155,About!$B$2)*About!$A$67</f>
        <v>42.019684373156544</v>
      </c>
      <c r="AA2" s="12">
        <f>SUMIFS('State Generation Costs Calcs'!AA105:AA155,'State Generation Costs Calcs'!$A$105:$A$155,About!$B$2)*About!$A$67</f>
        <v>41.907397452310285</v>
      </c>
      <c r="AB2" s="12">
        <f>SUMIFS('State Generation Costs Calcs'!AB105:AB155,'State Generation Costs Calcs'!$A$105:$A$155,About!$B$2)*About!$A$67</f>
        <v>41.738022560531782</v>
      </c>
      <c r="AC2" s="12">
        <f>SUMIFS('State Generation Costs Calcs'!AC105:AC155,'State Generation Costs Calcs'!$A$105:$A$155,About!$B$2)*About!$A$67</f>
        <v>41.742324967178703</v>
      </c>
      <c r="AD2" s="12">
        <f>SUMIFS('State Generation Costs Calcs'!AD105:AD155,'State Generation Costs Calcs'!$A$105:$A$155,About!$B$2)*About!$A$67</f>
        <v>41.783871672216407</v>
      </c>
      <c r="AE2" s="12">
        <f>SUMIFS('State Generation Costs Calcs'!AE105:AE155,'State Generation Costs Calcs'!$A$105:$A$155,About!$B$2)*About!$A$67</f>
        <v>41.73447392280999</v>
      </c>
      <c r="AF2" s="12">
        <f>SUMIFS('State Generation Costs Calcs'!AF105:AF155,'State Generation Costs Calcs'!$A$105:$A$155,About!$B$2)*About!$A$67</f>
        <v>41.71119393202995</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2023-12-12T21:36:13Z</dcterms:modified>
</cp:coreProperties>
</file>