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FL\elec\EIaE\"/>
    </mc:Choice>
  </mc:AlternateContent>
  <xr:revisionPtr revIDLastSave="0" documentId="8_{16D175B2-5EC6-4406-B8E0-9FF26841700C}"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<sst xmlns="http://schemas.openxmlformats.org/spreadsheetml/2006/main" count="67272" uniqueCount="4676">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</sst>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30</v>
      </c>
      <c r="C1" s="93">
        <v>44865</v>
      </c>
      <c r="K1" s="44" t="s">
        <v>2</v>
      </c>
      <c r="L1" s="44" t="s">
        <v>3</v>
      </c>
    </row>
    <row r="2" spans="1:15" ht="14.5">
      <c r="A2" s="70" t="s">
        <v>4</v>
      </c>
      <c r="B2" s="1" t="str">
        <f>LOOKUP(B1,K1:L50,L1:L50)</f>
        <v>FL</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FL</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2856.8809999999999</v>
      </c>
      <c r="R4" s="1">
        <f t="shared" ref="R4:R35" si="3">Q4/$Q$54</f>
        <v>0.48053878329699978</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3088.2811790000001</v>
      </c>
      <c r="R13" s="1">
        <f t="shared" si="3"/>
        <v>0.51946121670300027</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5945.1621789999999</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f t="shared" si="10"/>
        <v>2856.8809999999999</v>
      </c>
      <c r="M221" s="1" t="str">
        <f t="shared" si="11"/>
        <v>AL</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f t="shared" si="10"/>
        <v>640.53470000000004</v>
      </c>
      <c r="M223" s="1" t="str">
        <f t="shared" si="11"/>
        <v>GA</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f t="shared" si="10"/>
        <v>2447.7464789999999</v>
      </c>
      <c r="M236" s="1" t="str">
        <f t="shared" si="11"/>
        <v>GA</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5945.1621789999999</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0.48053878329699978</v>
      </c>
      <c r="D4" s="1">
        <f t="shared" si="0"/>
        <v>0.48053878329699978</v>
      </c>
      <c r="E4" s="1">
        <f t="shared" si="1"/>
        <v>1</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0.51946121670300027</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0.48053878329699978</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0.17032475917783366</v>
      </c>
      <c r="C60" s="1">
        <f>SUMIFS('ReEDs Generation Data'!H$729:H$1448,'ReEDs Generation Data'!$E$729:$E$1448,Calculations!$A60)</f>
        <v>0.1461797097852246</v>
      </c>
      <c r="D60" s="1">
        <f>SUMIFS('ReEDs Generation Data'!I$729:I$1448,'ReEDs Generation Data'!$E$729:$E$1448,Calculations!$A60)</f>
        <v>0.16712224257709721</v>
      </c>
      <c r="E60" s="1">
        <f>SUMIFS('ReEDs Generation Data'!J$729:J$1448,'ReEDs Generation Data'!$E$729:$E$1448,Calculations!$A60)</f>
        <v>0.18801006896084074</v>
      </c>
      <c r="F60" s="1">
        <f>SUMIFS('ReEDs Generation Data'!K$729:K$1448,'ReEDs Generation Data'!$E$729:$E$1448,Calculations!$A60)</f>
        <v>0.21458816359287483</v>
      </c>
      <c r="G60" s="1">
        <f>SUMIFS('ReEDs Generation Data'!L$729:L$1448,'ReEDs Generation Data'!$E$729:$E$1448,Calculations!$A60)</f>
        <v>0.24319873544862691</v>
      </c>
      <c r="H60" s="1">
        <f>SUMIFS('ReEDs Generation Data'!M$729:M$1448,'ReEDs Generation Data'!$E$729:$E$1448,Calculations!$A60)</f>
        <v>0.24746605418712017</v>
      </c>
      <c r="I60" s="1">
        <f>SUMIFS('ReEDs Generation Data'!N$729:N$1448,'ReEDs Generation Data'!$E$729:$E$1448,Calculations!$A60)</f>
        <v>0.25191859940226841</v>
      </c>
      <c r="J60" s="1">
        <f>SUMIFS('ReEDs Generation Data'!O$729:O$1448,'ReEDs Generation Data'!$E$729:$E$1448,Calculations!$A60)</f>
        <v>0.25187533962026626</v>
      </c>
      <c r="K60" s="1">
        <f>SUMIFS('ReEDs Generation Data'!P$729:P$1448,'ReEDs Generation Data'!$E$729:$E$1448,Calculations!$A60)</f>
        <v>0.25183233953522882</v>
      </c>
      <c r="L60" s="1">
        <f>SUMIFS('ReEDs Generation Data'!Q$729:Q$1448,'ReEDs Generation Data'!$E$729:$E$1448,Calculations!$A60)</f>
        <v>0.25442792173991857</v>
      </c>
      <c r="M60" s="1">
        <f>SUMIFS('ReEDs Generation Data'!R$729:R$1448,'ReEDs Generation Data'!$E$729:$E$1448,Calculations!$A60)</f>
        <v>0.25702804062707718</v>
      </c>
    </row>
    <row r="61" spans="1:33" ht="15.75" customHeight="1">
      <c r="A61" s="4" t="s">
        <v>488</v>
      </c>
      <c r="B61" s="1">
        <f>SUMIFS('ReEDs Generation Data'!G$729:G$1448,'ReEDs Generation Data'!$E$729:$E$1448,Calculations!$A61)</f>
        <v>0.47213522540494235</v>
      </c>
      <c r="C61" s="1">
        <f>SUMIFS('ReEDs Generation Data'!H$729:H$1448,'ReEDs Generation Data'!$E$729:$E$1448,Calculations!$A61)</f>
        <v>0.47703897143876856</v>
      </c>
      <c r="D61" s="1">
        <f>SUMIFS('ReEDs Generation Data'!I$729:I$1448,'ReEDs Generation Data'!$E$729:$E$1448,Calculations!$A61)</f>
        <v>0.45651351220177416</v>
      </c>
      <c r="E61" s="1">
        <f>SUMIFS('ReEDs Generation Data'!J$729:J$1448,'ReEDs Generation Data'!$E$729:$E$1448,Calculations!$A61)</f>
        <v>0.43604166988691695</v>
      </c>
      <c r="F61" s="1">
        <f>SUMIFS('ReEDs Generation Data'!K$729:K$1448,'ReEDs Generation Data'!$E$729:$E$1448,Calculations!$A61)</f>
        <v>0.395505227196564</v>
      </c>
      <c r="G61" s="1">
        <f>SUMIFS('ReEDs Generation Data'!L$729:L$1448,'ReEDs Generation Data'!$E$729:$E$1448,Calculations!$A61)</f>
        <v>0.35186888597550958</v>
      </c>
      <c r="H61" s="1">
        <f>SUMIFS('ReEDs Generation Data'!M$729:M$1448,'ReEDs Generation Data'!$E$729:$E$1448,Calculations!$A61)</f>
        <v>0.33861208787142627</v>
      </c>
      <c r="I61" s="1">
        <f>SUMIFS('ReEDs Generation Data'!N$729:N$1448,'ReEDs Generation Data'!$E$729:$E$1448,Calculations!$A61)</f>
        <v>0.32477986755142146</v>
      </c>
      <c r="J61" s="1">
        <f>SUMIFS('ReEDs Generation Data'!O$729:O$1448,'ReEDs Generation Data'!$E$729:$E$1448,Calculations!$A61)</f>
        <v>0.32528516793527962</v>
      </c>
      <c r="K61" s="1">
        <f>SUMIFS('ReEDs Generation Data'!P$729:P$1448,'ReEDs Generation Data'!$E$729:$E$1448,Calculations!$A61)</f>
        <v>0.32578743490172624</v>
      </c>
      <c r="L61" s="1">
        <f>SUMIFS('ReEDs Generation Data'!Q$729:Q$1448,'ReEDs Generation Data'!$E$729:$E$1448,Calculations!$A61)</f>
        <v>0.32125465308459727</v>
      </c>
      <c r="M61" s="1">
        <f>SUMIFS('ReEDs Generation Data'!R$729:R$1448,'ReEDs Generation Data'!$E$729:$E$1448,Calculations!$A61)</f>
        <v>0.31671394865505104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0.29810107547407605</v>
      </c>
      <c r="C62" s="1">
        <f>SUMIFS('ReEDs Generation Data'!H$729:H$1448,'ReEDs Generation Data'!$E$729:$E$1448,Calculations!$A62)</f>
        <v>0.31544254867208438</v>
      </c>
      <c r="D62" s="1">
        <f>SUMIFS('ReEDs Generation Data'!I$729:I$1448,'ReEDs Generation Data'!$E$729:$E$1448,Calculations!$A62)</f>
        <v>0.31503000789669949</v>
      </c>
      <c r="E62" s="1">
        <f>SUMIFS('ReEDs Generation Data'!J$729:J$1448,'ReEDs Generation Data'!$E$729:$E$1448,Calculations!$A62)</f>
        <v>0.31461854476670986</v>
      </c>
      <c r="F62" s="1">
        <f>SUMIFS('ReEDs Generation Data'!K$729:K$1448,'ReEDs Generation Data'!$E$729:$E$1448,Calculations!$A62)</f>
        <v>0.32620525390633259</v>
      </c>
      <c r="G62" s="1">
        <f>SUMIFS('ReEDs Generation Data'!L$729:L$1448,'ReEDs Generation Data'!$E$729:$E$1448,Calculations!$A62)</f>
        <v>0.33867802063398667</v>
      </c>
      <c r="H62" s="1">
        <f>SUMIFS('ReEDs Generation Data'!M$729:M$1448,'ReEDs Generation Data'!$E$729:$E$1448,Calculations!$A62)</f>
        <v>0.34587218522371488</v>
      </c>
      <c r="I62" s="1">
        <f>SUMIFS('ReEDs Generation Data'!N$729:N$1448,'ReEDs Generation Data'!$E$729:$E$1448,Calculations!$A62)</f>
        <v>0.35337861843950358</v>
      </c>
      <c r="J62" s="1">
        <f>SUMIFS('ReEDs Generation Data'!O$729:O$1448,'ReEDs Generation Data'!$E$729:$E$1448,Calculations!$A62)</f>
        <v>0.35231472444401152</v>
      </c>
      <c r="K62" s="1">
        <f>SUMIFS('ReEDs Generation Data'!P$729:P$1448,'ReEDs Generation Data'!$E$729:$E$1448,Calculations!$A62)</f>
        <v>0.3512572172130522</v>
      </c>
      <c r="L62" s="1">
        <f>SUMIFS('ReEDs Generation Data'!Q$729:Q$1448,'ReEDs Generation Data'!$E$729:$E$1448,Calculations!$A62)</f>
        <v>0.35156392124225366</v>
      </c>
      <c r="M62" s="1">
        <f>SUMIFS('ReEDs Generation Data'!R$729:R$1448,'ReEDs Generation Data'!$E$729:$E$1448,Calculations!$A62)</f>
        <v>0.35187116134339685</v>
      </c>
    </row>
    <row r="63" spans="1:33" ht="15.75" customHeight="1">
      <c r="A63" s="4" t="s">
        <v>490</v>
      </c>
      <c r="B63" s="1">
        <f>SUMIFS('ReEDs Generation Data'!G$729:G$1448,'ReEDs Generation Data'!$E$729:$E$1448,Calculations!$A63)</f>
        <v>5.530042073317204E-2</v>
      </c>
      <c r="C63" s="1">
        <f>SUMIFS('ReEDs Generation Data'!H$729:H$1448,'ReEDs Generation Data'!$E$729:$E$1448,Calculations!$A63)</f>
        <v>5.7198634078448309E-2</v>
      </c>
      <c r="D63" s="1">
        <f>SUMIFS('ReEDs Generation Data'!I$729:I$1448,'ReEDs Generation Data'!$E$729:$E$1448,Calculations!$A63)</f>
        <v>5.7132528169347226E-2</v>
      </c>
      <c r="E63" s="1">
        <f>SUMIFS('ReEDs Generation Data'!J$729:J$1448,'ReEDs Generation Data'!$E$729:$E$1448,Calculations!$A63)</f>
        <v>5.7066594943124514E-2</v>
      </c>
      <c r="F63" s="1">
        <f>SUMIFS('ReEDs Generation Data'!K$729:K$1448,'ReEDs Generation Data'!$E$729:$E$1448,Calculations!$A63)</f>
        <v>5.9161154719229198E-2</v>
      </c>
      <c r="G63" s="1">
        <f>SUMIFS('ReEDs Generation Data'!L$729:L$1448,'ReEDs Generation Data'!$E$729:$E$1448,Calculations!$A63)</f>
        <v>6.1415889447586372E-2</v>
      </c>
      <c r="H63" s="1">
        <f>SUMIFS('ReEDs Generation Data'!M$729:M$1448,'ReEDs Generation Data'!$E$729:$E$1448,Calculations!$A63)</f>
        <v>6.2757469243817476E-2</v>
      </c>
      <c r="I63" s="1">
        <f>SUMIFS('ReEDs Generation Data'!N$729:N$1448,'ReEDs Generation Data'!$E$729:$E$1448,Calculations!$A63)</f>
        <v>6.4157281413591699E-2</v>
      </c>
      <c r="J63" s="1">
        <f>SUMIFS('ReEDs Generation Data'!O$729:O$1448,'ReEDs Generation Data'!$E$729:$E$1448,Calculations!$A63)</f>
        <v>6.4026578925698685E-2</v>
      </c>
      <c r="K63" s="1">
        <f>SUMIFS('ReEDs Generation Data'!P$729:P$1448,'ReEDs Generation Data'!$E$729:$E$1448,Calculations!$A63)</f>
        <v>6.3896661070501751E-2</v>
      </c>
      <c r="L63" s="1">
        <f>SUMIFS('ReEDs Generation Data'!Q$729:Q$1448,'ReEDs Generation Data'!$E$729:$E$1448,Calculations!$A63)</f>
        <v>6.395245312954706E-2</v>
      </c>
      <c r="M63" s="1">
        <f>SUMIFS('ReEDs Generation Data'!R$729:R$1448,'ReEDs Generation Data'!$E$729:$E$1448,Calculations!$A63)</f>
        <v>6.4008342704616222E-2</v>
      </c>
    </row>
    <row r="64" spans="1:33" ht="15.75" customHeight="1">
      <c r="A64" s="4" t="s">
        <v>491</v>
      </c>
      <c r="B64" s="1">
        <f>SUMIFS('ReEDs Generation Data'!G$729:G$1448,'ReEDs Generation Data'!$E$729:$E$1448,Calculations!$A64)</f>
        <v>0</v>
      </c>
      <c r="C64" s="1">
        <f>SUMIFS('ReEDs Generation Data'!H$729:H$1448,'ReEDs Generation Data'!$E$729:$E$1448,Calculations!$A64)</f>
        <v>0</v>
      </c>
      <c r="D64" s="1">
        <f>SUMIFS('ReEDs Generation Data'!I$729:I$1448,'ReEDs Generation Data'!$E$729:$E$1448,Calculations!$A64)</f>
        <v>0</v>
      </c>
      <c r="E64" s="1">
        <f>SUMIFS('ReEDs Generation Data'!J$729:J$1448,'ReEDs Generation Data'!$E$729:$E$1448,Calculations!$A64)</f>
        <v>0</v>
      </c>
      <c r="F64" s="1">
        <f>SUMIFS('ReEDs Generation Data'!K$729:K$1448,'ReEDs Generation Data'!$E$729:$E$1448,Calculations!$A64)</f>
        <v>0</v>
      </c>
      <c r="G64" s="1">
        <f>SUMIFS('ReEDs Generation Data'!L$729:L$1448,'ReEDs Generation Data'!$E$729:$E$1448,Calculations!$A64)</f>
        <v>0</v>
      </c>
      <c r="H64" s="1">
        <f>SUMIFS('ReEDs Generation Data'!M$729:M$1448,'ReEDs Generation Data'!$E$729:$E$1448,Calculations!$A64)</f>
        <v>0</v>
      </c>
      <c r="I64" s="1">
        <f>SUMIFS('ReEDs Generation Data'!N$729:N$1448,'ReEDs Generation Data'!$E$729:$E$1448,Calculations!$A64)</f>
        <v>0</v>
      </c>
      <c r="J64" s="1">
        <f>SUMIFS('ReEDs Generation Data'!O$729:O$1448,'ReEDs Generation Data'!$E$729:$E$1448,Calculations!$A64)</f>
        <v>0</v>
      </c>
      <c r="K64" s="1">
        <f>SUMIFS('ReEDs Generation Data'!P$729:P$1448,'ReEDs Generation Data'!$E$729:$E$1448,Calculations!$A64)</f>
        <v>0</v>
      </c>
      <c r="L64" s="1">
        <f>SUMIFS('ReEDs Generation Data'!Q$729:Q$1448,'ReEDs Generation Data'!$E$729:$E$1448,Calculations!$A64)</f>
        <v>0</v>
      </c>
      <c r="M64" s="1">
        <f>SUMIFS('ReEDs Generation Data'!R$729:R$1448,'ReEDs Generation Data'!$E$729:$E$1448,Calculations!$A64)</f>
        <v>0</v>
      </c>
    </row>
    <row r="65" spans="1:37" ht="15.75" customHeight="1">
      <c r="A65" s="4" t="s">
        <v>492</v>
      </c>
      <c r="B65" s="1">
        <f>SUMIFS('ReEDs Generation Data'!G$729:G$1448,'ReEDs Generation Data'!$E$729:$E$1448,Calculations!$A65)</f>
        <v>3.21499637343785E-3</v>
      </c>
      <c r="C65" s="1">
        <f>SUMIFS('ReEDs Generation Data'!H$729:H$1448,'ReEDs Generation Data'!$E$729:$E$1448,Calculations!$A65)</f>
        <v>3.3275456261363831E-3</v>
      </c>
      <c r="D65" s="1">
        <f>SUMIFS('ReEDs Generation Data'!I$729:I$1448,'ReEDs Generation Data'!$E$729:$E$1448,Calculations!$A65)</f>
        <v>3.3901814743749464E-3</v>
      </c>
      <c r="E65" s="1">
        <f>SUMIFS('ReEDs Generation Data'!J$729:J$1448,'ReEDs Generation Data'!$E$729:$E$1448,Calculations!$A65)</f>
        <v>3.4526537042817965E-3</v>
      </c>
      <c r="F65" s="1">
        <f>SUMIFS('ReEDs Generation Data'!K$729:K$1448,'ReEDs Generation Data'!$E$729:$E$1448,Calculations!$A65)</f>
        <v>3.6998851023426343E-3</v>
      </c>
      <c r="G65" s="1">
        <f>SUMIFS('ReEDs Generation Data'!L$729:L$1448,'ReEDs Generation Data'!$E$729:$E$1448,Calculations!$A65)</f>
        <v>3.9660227535605721E-3</v>
      </c>
      <c r="H65" s="1">
        <f>SUMIFS('ReEDs Generation Data'!M$729:M$1448,'ReEDs Generation Data'!$E$729:$E$1448,Calculations!$A65)</f>
        <v>4.4012253281577023E-3</v>
      </c>
      <c r="I65" s="1">
        <f>SUMIFS('ReEDs Generation Data'!N$729:N$1448,'ReEDs Generation Data'!$E$729:$E$1448,Calculations!$A65)</f>
        <v>4.8553182281473733E-3</v>
      </c>
      <c r="J65" s="1">
        <f>SUMIFS('ReEDs Generation Data'!O$729:O$1448,'ReEDs Generation Data'!$E$729:$E$1448,Calculations!$A65)</f>
        <v>5.5906147356645473E-3</v>
      </c>
      <c r="K65" s="1">
        <f>SUMIFS('ReEDs Generation Data'!P$729:P$1448,'ReEDs Generation Data'!$E$729:$E$1448,Calculations!$A65)</f>
        <v>6.3214971138839705E-3</v>
      </c>
      <c r="L65" s="1">
        <f>SUMIFS('ReEDs Generation Data'!Q$729:Q$1448,'ReEDs Generation Data'!$E$729:$E$1448,Calculations!$A65)</f>
        <v>7.8954105583910663E-3</v>
      </c>
      <c r="M65" s="1">
        <f>SUMIFS('ReEDs Generation Data'!R$729:R$1448,'ReEDs Generation Data'!$E$729:$E$1448,Calculations!$A65)</f>
        <v>9.4720749639420135E-3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7.1482746718980791E-4</v>
      </c>
      <c r="C70" s="1">
        <f>SUMIFS('ReEDs Generation Data'!H$729:H$1448,'ReEDs Generation Data'!$E$729:$E$1448,Calculations!$A70)</f>
        <v>6.0104698557477472E-4</v>
      </c>
      <c r="D70" s="1">
        <f>SUMIFS('ReEDs Generation Data'!I$729:I$1448,'ReEDs Generation Data'!$E$729:$E$1448,Calculations!$A70)</f>
        <v>6.0026092678050111E-4</v>
      </c>
      <c r="E70" s="1">
        <f>SUMIFS('ReEDs Generation Data'!J$729:J$1448,'ReEDs Generation Data'!$E$729:$E$1448,Calculations!$A70)</f>
        <v>5.9947692134116985E-4</v>
      </c>
      <c r="F70" s="1">
        <f>SUMIFS('ReEDs Generation Data'!K$729:K$1448,'ReEDs Generation Data'!$E$729:$E$1448,Calculations!$A70)</f>
        <v>6.2155433807020298E-4</v>
      </c>
      <c r="G70" s="1">
        <f>SUMIFS('ReEDs Generation Data'!L$729:L$1448,'ReEDs Generation Data'!$E$729:$E$1448,Calculations!$A70)</f>
        <v>6.4532005666140984E-4</v>
      </c>
      <c r="H70" s="1">
        <f>SUMIFS('ReEDs Generation Data'!M$729:M$1448,'ReEDs Generation Data'!$E$729:$E$1448,Calculations!$A70)</f>
        <v>6.5902788066482271E-4</v>
      </c>
      <c r="I70" s="1">
        <f>SUMIFS('ReEDs Generation Data'!N$729:N$1448,'ReEDs Generation Data'!$E$729:$E$1448,Calculations!$A70)</f>
        <v>6.7333070403396262E-4</v>
      </c>
      <c r="J70" s="1">
        <f>SUMIFS('ReEDs Generation Data'!O$729:O$1448,'ReEDs Generation Data'!$E$729:$E$1448,Calculations!$A70)</f>
        <v>6.7130355112877125E-4</v>
      </c>
      <c r="K70" s="1">
        <f>SUMIFS('ReEDs Generation Data'!P$729:P$1448,'ReEDs Generation Data'!$E$729:$E$1448,Calculations!$A70)</f>
        <v>6.6928856762046721E-4</v>
      </c>
      <c r="L70" s="1">
        <f>SUMIFS('ReEDs Generation Data'!Q$729:Q$1448,'ReEDs Generation Data'!$E$729:$E$1448,Calculations!$A70)</f>
        <v>6.6987296415476868E-4</v>
      </c>
      <c r="M70" s="1">
        <f>SUMIFS('ReEDs Generation Data'!R$729:R$1448,'ReEDs Generation Data'!$E$729:$E$1448,Calculations!$A70)</f>
        <v>6.7045838212522694E-4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2.0869536934833198E-4</v>
      </c>
      <c r="C73" s="1">
        <f>SUMIFS('ReEDs Generation Data'!H$729:H$1448,'ReEDs Generation Data'!$E$729:$E$1448,Calculations!$A73)</f>
        <v>2.1154341376305923E-4</v>
      </c>
      <c r="D73" s="1">
        <f>SUMIFS('ReEDs Generation Data'!I$729:I$1448,'ReEDs Generation Data'!$E$729:$E$1448,Calculations!$A73)</f>
        <v>2.1126675392655727E-4</v>
      </c>
      <c r="E73" s="1">
        <f>SUMIFS('ReEDs Generation Data'!J$729:J$1448,'ReEDs Generation Data'!$E$729:$E$1448,Calculations!$A73)</f>
        <v>2.1099081678516003E-4</v>
      </c>
      <c r="F73" s="1">
        <f>SUMIFS('ReEDs Generation Data'!K$729:K$1448,'ReEDs Generation Data'!$E$729:$E$1448,Calculations!$A73)</f>
        <v>2.1876114458651012E-4</v>
      </c>
      <c r="G73" s="1">
        <f>SUMIFS('ReEDs Generation Data'!L$729:L$1448,'ReEDs Generation Data'!$E$729:$E$1448,Calculations!$A73)</f>
        <v>2.2712568406840831E-4</v>
      </c>
      <c r="H73" s="1">
        <f>SUMIFS('ReEDs Generation Data'!M$729:M$1448,'ReEDs Generation Data'!$E$729:$E$1448,Calculations!$A73)</f>
        <v>2.3195026509874509E-4</v>
      </c>
      <c r="I73" s="1">
        <f>SUMIFS('ReEDs Generation Data'!N$729:N$1448,'ReEDs Generation Data'!$E$729:$E$1448,Calculations!$A73)</f>
        <v>2.3698426103346311E-4</v>
      </c>
      <c r="J73" s="1">
        <f>SUMIFS('ReEDs Generation Data'!O$729:O$1448,'ReEDs Generation Data'!$E$729:$E$1448,Calculations!$A73)</f>
        <v>2.3627078795053301E-4</v>
      </c>
      <c r="K73" s="1">
        <f>SUMIFS('ReEDs Generation Data'!P$729:P$1448,'ReEDs Generation Data'!$E$729:$E$1448,Calculations!$A73)</f>
        <v>2.3556159798659819E-4</v>
      </c>
      <c r="L73" s="1">
        <f>SUMIFS('ReEDs Generation Data'!Q$729:Q$1448,'ReEDs Generation Data'!$E$729:$E$1448,Calculations!$A73)</f>
        <v>2.3576728113754053E-4</v>
      </c>
      <c r="M73" s="1">
        <f>SUMIFS('ReEDs Generation Data'!R$729:R$1448,'ReEDs Generation Data'!$E$729:$E$1448,Calculations!$A73)</f>
        <v>2.3597332379131171E-4</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0.1938283075176451</v>
      </c>
      <c r="G730" s="44">
        <f>G4/SUMIFS(G$3:G$722,$B$3:$B$722,$B730)*SUMIFS(Calculations!$E$3:$E$53,Calculations!$A$3:$A$53,$B730)</f>
        <v>0.17032475917783366</v>
      </c>
      <c r="H730" s="44">
        <f>H4/SUMIFS(H$3:H$722,$B$3:$B$722,$B730)*SUMIFS(Calculations!$E$3:$E$53,Calculations!$A$3:$A$53,$B730)</f>
        <v>0.1461797097852246</v>
      </c>
      <c r="I730" s="44">
        <f>I4/SUMIFS(I$3:I$722,$B$3:$B$722,$B730)*SUMIFS(Calculations!$E$3:$E$53,Calculations!$A$3:$A$53,$B730)</f>
        <v>0.16712224257709721</v>
      </c>
      <c r="J730" s="44">
        <f>J4/SUMIFS(J$3:J$722,$B$3:$B$722,$B730)*SUMIFS(Calculations!$E$3:$E$53,Calculations!$A$3:$A$53,$B730)</f>
        <v>0.18801006896084074</v>
      </c>
      <c r="K730" s="44">
        <f>K4/SUMIFS(K$3:K$722,$B$3:$B$722,$B730)*SUMIFS(Calculations!$E$3:$E$53,Calculations!$A$3:$A$53,$B730)</f>
        <v>0.21458816359287483</v>
      </c>
      <c r="L730" s="44">
        <f>L4/SUMIFS(L$3:L$722,$B$3:$B$722,$B730)*SUMIFS(Calculations!$E$3:$E$53,Calculations!$A$3:$A$53,$B730)</f>
        <v>0.24319873544862691</v>
      </c>
      <c r="M730" s="44">
        <f>M4/SUMIFS(M$3:M$722,$B$3:$B$722,$B730)*SUMIFS(Calculations!$E$3:$E$53,Calculations!$A$3:$A$53,$B730)</f>
        <v>0.24746605418712017</v>
      </c>
      <c r="N730" s="44">
        <f>N4/SUMIFS(N$3:N$722,$B$3:$B$722,$B730)*SUMIFS(Calculations!$E$3:$E$53,Calculations!$A$3:$A$53,$B730)</f>
        <v>0.25191859940226841</v>
      </c>
      <c r="O730" s="44">
        <f>O4/SUMIFS(O$3:O$722,$B$3:$B$722,$B730)*SUMIFS(Calculations!$E$3:$E$53,Calculations!$A$3:$A$53,$B730)</f>
        <v>0.25187533962026626</v>
      </c>
      <c r="P730" s="44">
        <f>P4/SUMIFS(P$3:P$722,$B$3:$B$722,$B730)*SUMIFS(Calculations!$E$3:$E$53,Calculations!$A$3:$A$53,$B730)</f>
        <v>0.25183233953522882</v>
      </c>
      <c r="Q730" s="44">
        <f>Q4/SUMIFS(Q$3:Q$722,$B$3:$B$722,$B730)*SUMIFS(Calculations!$E$3:$E$53,Calculations!$A$3:$A$53,$B730)</f>
        <v>0.25442792173991857</v>
      </c>
      <c r="R730" s="44">
        <f>R4/SUMIFS(R$3:R$722,$B$3:$B$722,$B730)*SUMIFS(Calculations!$E$3:$E$53,Calculations!$A$3:$A$53,$B730)</f>
        <v>0.25702804062707718</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5.3452640329225844E-2</v>
      </c>
      <c r="G733" s="44">
        <f>G7/SUMIFS(G$3:G$722,$B$3:$B$722,$B733)*SUMIFS(Calculations!$E$3:$E$53,Calculations!$A$3:$A$53,$B733)</f>
        <v>5.530042073317204E-2</v>
      </c>
      <c r="H733" s="44">
        <f>H7/SUMIFS(H$3:H$722,$B$3:$B$722,$B733)*SUMIFS(Calculations!$E$3:$E$53,Calculations!$A$3:$A$53,$B733)</f>
        <v>5.7198634078448309E-2</v>
      </c>
      <c r="I733" s="44">
        <f>I7/SUMIFS(I$3:I$722,$B$3:$B$722,$B733)*SUMIFS(Calculations!$E$3:$E$53,Calculations!$A$3:$A$53,$B733)</f>
        <v>5.7132528169347226E-2</v>
      </c>
      <c r="J733" s="44">
        <f>J7/SUMIFS(J$3:J$722,$B$3:$B$722,$B733)*SUMIFS(Calculations!$E$3:$E$53,Calculations!$A$3:$A$53,$B733)</f>
        <v>5.7066594943124514E-2</v>
      </c>
      <c r="K733" s="44">
        <f>K7/SUMIFS(K$3:K$722,$B$3:$B$722,$B733)*SUMIFS(Calculations!$E$3:$E$53,Calculations!$A$3:$A$53,$B733)</f>
        <v>5.9161154719229198E-2</v>
      </c>
      <c r="L733" s="44">
        <f>L7/SUMIFS(L$3:L$722,$B$3:$B$722,$B733)*SUMIFS(Calculations!$E$3:$E$53,Calculations!$A$3:$A$53,$B733)</f>
        <v>6.1415889447586372E-2</v>
      </c>
      <c r="M733" s="44">
        <f>M7/SUMIFS(M$3:M$722,$B$3:$B$722,$B733)*SUMIFS(Calculations!$E$3:$E$53,Calculations!$A$3:$A$53,$B733)</f>
        <v>6.2757469243817476E-2</v>
      </c>
      <c r="N733" s="44">
        <f>N7/SUMIFS(N$3:N$722,$B$3:$B$722,$B733)*SUMIFS(Calculations!$E$3:$E$53,Calculations!$A$3:$A$53,$B733)</f>
        <v>6.4157281413591699E-2</v>
      </c>
      <c r="O733" s="44">
        <f>O7/SUMIFS(O$3:O$722,$B$3:$B$722,$B733)*SUMIFS(Calculations!$E$3:$E$53,Calculations!$A$3:$A$53,$B733)</f>
        <v>6.4026578925698685E-2</v>
      </c>
      <c r="P733" s="44">
        <f>P7/SUMIFS(P$3:P$722,$B$3:$B$722,$B733)*SUMIFS(Calculations!$E$3:$E$53,Calculations!$A$3:$A$53,$B733)</f>
        <v>6.3896661070501751E-2</v>
      </c>
      <c r="Q733" s="44">
        <f>Q7/SUMIFS(Q$3:Q$722,$B$3:$B$722,$B733)*SUMIFS(Calculations!$E$3:$E$53,Calculations!$A$3:$A$53,$B733)</f>
        <v>6.395245312954706E-2</v>
      </c>
      <c r="R733" s="44">
        <f>R7/SUMIFS(R$3:R$722,$B$3:$B$722,$B733)*SUMIFS(Calculations!$E$3:$E$53,Calculations!$A$3:$A$53,$B733)</f>
        <v>6.4008342704616222E-2</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0.46736176521945716</v>
      </c>
      <c r="G736" s="44">
        <f>G10/SUMIFS(G$3:G$722,$B$3:$B$722,$B736)*SUMIFS(Calculations!$E$3:$E$53,Calculations!$A$3:$A$53,$B736)</f>
        <v>0.47213522540494235</v>
      </c>
      <c r="H736" s="44">
        <f>H10/SUMIFS(H$3:H$722,$B$3:$B$722,$B736)*SUMIFS(Calculations!$E$3:$E$53,Calculations!$A$3:$A$53,$B736)</f>
        <v>0.47703897143876856</v>
      </c>
      <c r="I736" s="44">
        <f>I10/SUMIFS(I$3:I$722,$B$3:$B$722,$B736)*SUMIFS(Calculations!$E$3:$E$53,Calculations!$A$3:$A$53,$B736)</f>
        <v>0.45651351220177416</v>
      </c>
      <c r="J736" s="44">
        <f>J10/SUMIFS(J$3:J$722,$B$3:$B$722,$B736)*SUMIFS(Calculations!$E$3:$E$53,Calculations!$A$3:$A$53,$B736)</f>
        <v>0.43604166988691695</v>
      </c>
      <c r="K736" s="44">
        <f>K10/SUMIFS(K$3:K$722,$B$3:$B$722,$B736)*SUMIFS(Calculations!$E$3:$E$53,Calculations!$A$3:$A$53,$B736)</f>
        <v>0.395505227196564</v>
      </c>
      <c r="L736" s="44">
        <f>L10/SUMIFS(L$3:L$722,$B$3:$B$722,$B736)*SUMIFS(Calculations!$E$3:$E$53,Calculations!$A$3:$A$53,$B736)</f>
        <v>0.35186888597550958</v>
      </c>
      <c r="M736" s="44">
        <f>M10/SUMIFS(M$3:M$722,$B$3:$B$722,$B736)*SUMIFS(Calculations!$E$3:$E$53,Calculations!$A$3:$A$53,$B736)</f>
        <v>0.33861208787142627</v>
      </c>
      <c r="N736" s="44">
        <f>N10/SUMIFS(N$3:N$722,$B$3:$B$722,$B736)*SUMIFS(Calculations!$E$3:$E$53,Calculations!$A$3:$A$53,$B736)</f>
        <v>0.32477986755142146</v>
      </c>
      <c r="O736" s="44">
        <f>O10/SUMIFS(O$3:O$722,$B$3:$B$722,$B736)*SUMIFS(Calculations!$E$3:$E$53,Calculations!$A$3:$A$53,$B736)</f>
        <v>0.32528516793527962</v>
      </c>
      <c r="P736" s="44">
        <f>P10/SUMIFS(P$3:P$722,$B$3:$B$722,$B736)*SUMIFS(Calculations!$E$3:$E$53,Calculations!$A$3:$A$53,$B736)</f>
        <v>0.32578743490172624</v>
      </c>
      <c r="Q736" s="44">
        <f>Q10/SUMIFS(Q$3:Q$722,$B$3:$B$722,$B736)*SUMIFS(Calculations!$E$3:$E$53,Calculations!$A$3:$A$53,$B736)</f>
        <v>0.32125465308459727</v>
      </c>
      <c r="R736" s="44">
        <f>R10/SUMIFS(R$3:R$722,$B$3:$B$722,$B736)*SUMIFS(Calculations!$E$3:$E$53,Calculations!$A$3:$A$53,$B736)</f>
        <v>0.31671394865505104</v>
      </c>
    </row>
    <row r="737" spans="2:18" ht="15.75" customHeight="1">
      <c r="B737" s="44" t="s">
        <v>3</v>
      </c>
      <c r="C737" s="44" t="s">
        <v>522</v>
      </c>
      <c r="D737" s="44" t="s">
        <v>533</v>
      </c>
      <c r="E737" s="44" t="str">
        <f t="shared" si="300"/>
        <v>natural gas peaker</v>
      </c>
      <c r="F737" s="44">
        <f>F11/SUMIFS(F$3:F$722,$B$3:$B$722,$B737)*SUMIFS(Calculations!$E$3:$E$53,Calculations!$A$3:$A$53,$B737)</f>
        <v>8.2558495649047436E-4</v>
      </c>
      <c r="G737" s="44">
        <f>G11/SUMIFS(G$3:G$722,$B$3:$B$722,$B737)*SUMIFS(Calculations!$E$3:$E$53,Calculations!$A$3:$A$53,$B737)</f>
        <v>7.1482746718980791E-4</v>
      </c>
      <c r="H737" s="44">
        <f>H11/SUMIFS(H$3:H$722,$B$3:$B$722,$B737)*SUMIFS(Calculations!$E$3:$E$53,Calculations!$A$3:$A$53,$B737)</f>
        <v>6.0104698557477472E-4</v>
      </c>
      <c r="I737" s="44">
        <f>I11/SUMIFS(I$3:I$722,$B$3:$B$722,$B737)*SUMIFS(Calculations!$E$3:$E$53,Calculations!$A$3:$A$53,$B737)</f>
        <v>6.0026092678050111E-4</v>
      </c>
      <c r="J737" s="44">
        <f>J11/SUMIFS(J$3:J$722,$B$3:$B$722,$B737)*SUMIFS(Calculations!$E$3:$E$53,Calculations!$A$3:$A$53,$B737)</f>
        <v>5.9947692134116985E-4</v>
      </c>
      <c r="K737" s="44">
        <f>K11/SUMIFS(K$3:K$722,$B$3:$B$722,$B737)*SUMIFS(Calculations!$E$3:$E$53,Calculations!$A$3:$A$53,$B737)</f>
        <v>6.2155433807020298E-4</v>
      </c>
      <c r="L737" s="44">
        <f>L11/SUMIFS(L$3:L$722,$B$3:$B$722,$B737)*SUMIFS(Calculations!$E$3:$E$53,Calculations!$A$3:$A$53,$B737)</f>
        <v>6.4532005666140984E-4</v>
      </c>
      <c r="M737" s="44">
        <f>M11/SUMIFS(M$3:M$722,$B$3:$B$722,$B737)*SUMIFS(Calculations!$E$3:$E$53,Calculations!$A$3:$A$53,$B737)</f>
        <v>6.5902788066482271E-4</v>
      </c>
      <c r="N737" s="44">
        <f>N11/SUMIFS(N$3:N$722,$B$3:$B$722,$B737)*SUMIFS(Calculations!$E$3:$E$53,Calculations!$A$3:$A$53,$B737)</f>
        <v>6.7333070403396262E-4</v>
      </c>
      <c r="O737" s="44">
        <f>O11/SUMIFS(O$3:O$722,$B$3:$B$722,$B737)*SUMIFS(Calculations!$E$3:$E$53,Calculations!$A$3:$A$53,$B737)</f>
        <v>6.7130355112877125E-4</v>
      </c>
      <c r="P737" s="44">
        <f>P11/SUMIFS(P$3:P$722,$B$3:$B$722,$B737)*SUMIFS(Calculations!$E$3:$E$53,Calculations!$A$3:$A$53,$B737)</f>
        <v>6.6928856762046721E-4</v>
      </c>
      <c r="Q737" s="44">
        <f>Q11/SUMIFS(Q$3:Q$722,$B$3:$B$722,$B737)*SUMIFS(Calculations!$E$3:$E$53,Calculations!$A$3:$A$53,$B737)</f>
        <v>6.6987296415476868E-4</v>
      </c>
      <c r="R737" s="44">
        <f>R11/SUMIFS(R$3:R$722,$B$3:$B$722,$B737)*SUMIFS(Calculations!$E$3:$E$53,Calculations!$A$3:$A$53,$B737)</f>
        <v>6.7045838212522694E-4</v>
      </c>
    </row>
    <row r="738" spans="2:18" ht="15.75" customHeight="1">
      <c r="B738" s="44" t="s">
        <v>3</v>
      </c>
      <c r="C738" s="44" t="s">
        <v>522</v>
      </c>
      <c r="D738" s="44" t="s">
        <v>534</v>
      </c>
      <c r="E738" s="44" t="str">
        <f t="shared" si="300"/>
        <v>nuclear</v>
      </c>
      <c r="F738" s="44">
        <f>F12/SUMIFS(F$3:F$722,$B$3:$B$722,$B738)*SUMIFS(Calculations!$E$3:$E$53,Calculations!$A$3:$A$53,$B738)</f>
        <v>0.28122034158261022</v>
      </c>
      <c r="G738" s="44">
        <f>G12/SUMIFS(G$3:G$722,$B$3:$B$722,$B738)*SUMIFS(Calculations!$E$3:$E$53,Calculations!$A$3:$A$53,$B738)</f>
        <v>0.29810107547407605</v>
      </c>
      <c r="H738" s="44">
        <f>H12/SUMIFS(H$3:H$722,$B$3:$B$722,$B738)*SUMIFS(Calculations!$E$3:$E$53,Calculations!$A$3:$A$53,$B738)</f>
        <v>0.31544254867208438</v>
      </c>
      <c r="I738" s="44">
        <f>I12/SUMIFS(I$3:I$722,$B$3:$B$722,$B738)*SUMIFS(Calculations!$E$3:$E$53,Calculations!$A$3:$A$53,$B738)</f>
        <v>0.31503000789669949</v>
      </c>
      <c r="J738" s="44">
        <f>J12/SUMIFS(J$3:J$722,$B$3:$B$722,$B738)*SUMIFS(Calculations!$E$3:$E$53,Calculations!$A$3:$A$53,$B738)</f>
        <v>0.31461854476670986</v>
      </c>
      <c r="K738" s="44">
        <f>K12/SUMIFS(K$3:K$722,$B$3:$B$722,$B738)*SUMIFS(Calculations!$E$3:$E$53,Calculations!$A$3:$A$53,$B738)</f>
        <v>0.32620525390633259</v>
      </c>
      <c r="L738" s="44">
        <f>L12/SUMIFS(L$3:L$722,$B$3:$B$722,$B738)*SUMIFS(Calculations!$E$3:$E$53,Calculations!$A$3:$A$53,$B738)</f>
        <v>0.33867802063398667</v>
      </c>
      <c r="M738" s="44">
        <f>M12/SUMIFS(M$3:M$722,$B$3:$B$722,$B738)*SUMIFS(Calculations!$E$3:$E$53,Calculations!$A$3:$A$53,$B738)</f>
        <v>0.34587218522371488</v>
      </c>
      <c r="N738" s="44">
        <f>N12/SUMIFS(N$3:N$722,$B$3:$B$722,$B738)*SUMIFS(Calculations!$E$3:$E$53,Calculations!$A$3:$A$53,$B738)</f>
        <v>0.35337861843950358</v>
      </c>
      <c r="O738" s="44">
        <f>O12/SUMIFS(O$3:O$722,$B$3:$B$722,$B738)*SUMIFS(Calculations!$E$3:$E$53,Calculations!$A$3:$A$53,$B738)</f>
        <v>0.35231472444401152</v>
      </c>
      <c r="P738" s="44">
        <f>P12/SUMIFS(P$3:P$722,$B$3:$B$722,$B738)*SUMIFS(Calculations!$E$3:$E$53,Calculations!$A$3:$A$53,$B738)</f>
        <v>0.3512572172130522</v>
      </c>
      <c r="Q738" s="44">
        <f>Q12/SUMIFS(Q$3:Q$722,$B$3:$B$722,$B738)*SUMIFS(Calculations!$E$3:$E$53,Calculations!$A$3:$A$53,$B738)</f>
        <v>0.35156392124225366</v>
      </c>
      <c r="R738" s="44">
        <f>R12/SUMIFS(R$3:R$722,$B$3:$B$722,$B738)*SUMIFS(Calculations!$E$3:$E$53,Calculations!$A$3:$A$53,$B738)</f>
        <v>0.35187116134339685</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2.0592299359183577E-4</v>
      </c>
      <c r="G740" s="44">
        <f>G14/SUMIFS(G$3:G$722,$B$3:$B$722,$B740)*SUMIFS(Calculations!$E$3:$E$53,Calculations!$A$3:$A$53,$B740)</f>
        <v>2.0869536934833198E-4</v>
      </c>
      <c r="H740" s="44">
        <f>H14/SUMIFS(H$3:H$722,$B$3:$B$722,$B740)*SUMIFS(Calculations!$E$3:$E$53,Calculations!$A$3:$A$53,$B740)</f>
        <v>2.1154341376305923E-4</v>
      </c>
      <c r="I740" s="44">
        <f>I14/SUMIFS(I$3:I$722,$B$3:$B$722,$B740)*SUMIFS(Calculations!$E$3:$E$53,Calculations!$A$3:$A$53,$B740)</f>
        <v>2.1126675392655727E-4</v>
      </c>
      <c r="J740" s="44">
        <f>J14/SUMIFS(J$3:J$722,$B$3:$B$722,$B740)*SUMIFS(Calculations!$E$3:$E$53,Calculations!$A$3:$A$53,$B740)</f>
        <v>2.1099081678516003E-4</v>
      </c>
      <c r="K740" s="44">
        <f>K14/SUMIFS(K$3:K$722,$B$3:$B$722,$B740)*SUMIFS(Calculations!$E$3:$E$53,Calculations!$A$3:$A$53,$B740)</f>
        <v>2.1876114458651012E-4</v>
      </c>
      <c r="L740" s="44">
        <f>L14/SUMIFS(L$3:L$722,$B$3:$B$722,$B740)*SUMIFS(Calculations!$E$3:$E$53,Calculations!$A$3:$A$53,$B740)</f>
        <v>2.2712568406840831E-4</v>
      </c>
      <c r="M740" s="44">
        <f>M14/SUMIFS(M$3:M$722,$B$3:$B$722,$B740)*SUMIFS(Calculations!$E$3:$E$53,Calculations!$A$3:$A$53,$B740)</f>
        <v>2.3195026509874509E-4</v>
      </c>
      <c r="N740" s="44">
        <f>N14/SUMIFS(N$3:N$722,$B$3:$B$722,$B740)*SUMIFS(Calculations!$E$3:$E$53,Calculations!$A$3:$A$53,$B740)</f>
        <v>2.3698426103346311E-4</v>
      </c>
      <c r="O740" s="44">
        <f>O14/SUMIFS(O$3:O$722,$B$3:$B$722,$B740)*SUMIFS(Calculations!$E$3:$E$53,Calculations!$A$3:$A$53,$B740)</f>
        <v>2.3627078795053301E-4</v>
      </c>
      <c r="P740" s="44">
        <f>P14/SUMIFS(P$3:P$722,$B$3:$B$722,$B740)*SUMIFS(Calculations!$E$3:$E$53,Calculations!$A$3:$A$53,$B740)</f>
        <v>2.3556159798659819E-4</v>
      </c>
      <c r="Q740" s="44">
        <f>Q14/SUMIFS(Q$3:Q$722,$B$3:$B$722,$B740)*SUMIFS(Calculations!$E$3:$E$53,Calculations!$A$3:$A$53,$B740)</f>
        <v>2.3576728113754053E-4</v>
      </c>
      <c r="R740" s="44">
        <f>R14/SUMIFS(R$3:R$722,$B$3:$B$722,$B740)*SUMIFS(Calculations!$E$3:$E$53,Calculations!$A$3:$A$53,$B740)</f>
        <v>2.3597332379131171E-4</v>
      </c>
    </row>
    <row r="741" spans="2:18" ht="15.75" customHeight="1">
      <c r="B741" s="44" t="s">
        <v>3</v>
      </c>
      <c r="C741" s="44" t="s">
        <v>522</v>
      </c>
      <c r="D741" s="44" t="s">
        <v>537</v>
      </c>
      <c r="E741" s="44" t="str">
        <f t="shared" si="300"/>
        <v>solar PV</v>
      </c>
      <c r="F741" s="44">
        <f>F15/SUMIFS(F$3:F$722,$B$3:$B$722,$B741)*SUMIFS(Calculations!$E$3:$E$53,Calculations!$A$3:$A$53,$B741)</f>
        <v>1.9889736488500144E-4</v>
      </c>
      <c r="G741" s="44">
        <f>G15/SUMIFS(G$3:G$722,$B$3:$B$722,$B741)*SUMIFS(Calculations!$E$3:$E$53,Calculations!$A$3:$A$53,$B741)</f>
        <v>2.6932510196838279E-4</v>
      </c>
      <c r="H741" s="44">
        <f>H15/SUMIFS(H$3:H$722,$B$3:$B$722,$B741)*SUMIFS(Calculations!$E$3:$E$53,Calculations!$A$3:$A$53,$B741)</f>
        <v>3.4167507933786673E-4</v>
      </c>
      <c r="I741" s="44">
        <f>I15/SUMIFS(I$3:I$722,$B$3:$B$722,$B741)*SUMIFS(Calculations!$E$3:$E$53,Calculations!$A$3:$A$53,$B741)</f>
        <v>4.0821589650265962E-4</v>
      </c>
      <c r="J741" s="44">
        <f>J15/SUMIFS(J$3:J$722,$B$3:$B$722,$B741)*SUMIFS(Calculations!$E$3:$E$53,Calculations!$A$3:$A$53,$B741)</f>
        <v>4.7458289471550246E-4</v>
      </c>
      <c r="K741" s="44">
        <f>K15/SUMIFS(K$3:K$722,$B$3:$B$722,$B741)*SUMIFS(Calculations!$E$3:$E$53,Calculations!$A$3:$A$53,$B741)</f>
        <v>6.2747596323193731E-4</v>
      </c>
      <c r="L741" s="44">
        <f>L15/SUMIFS(L$3:L$722,$B$3:$B$722,$B741)*SUMIFS(Calculations!$E$3:$E$53,Calculations!$A$3:$A$53,$B741)</f>
        <v>7.9206105420996187E-4</v>
      </c>
      <c r="M741" s="44">
        <f>M15/SUMIFS(M$3:M$722,$B$3:$B$722,$B741)*SUMIFS(Calculations!$E$3:$E$53,Calculations!$A$3:$A$53,$B741)</f>
        <v>1.1760395290545413E-3</v>
      </c>
      <c r="N741" s="44">
        <f>N15/SUMIFS(N$3:N$722,$B$3:$B$722,$B741)*SUMIFS(Calculations!$E$3:$E$53,Calculations!$A$3:$A$53,$B741)</f>
        <v>1.5766849051467992E-3</v>
      </c>
      <c r="O741" s="44">
        <f>O15/SUMIFS(O$3:O$722,$B$3:$B$722,$B741)*SUMIFS(Calculations!$E$3:$E$53,Calculations!$A$3:$A$53,$B741)</f>
        <v>2.3381800729718044E-3</v>
      </c>
      <c r="P741" s="44">
        <f>P15/SUMIFS(P$3:P$722,$B$3:$B$722,$B741)*SUMIFS(Calculations!$E$3:$E$53,Calculations!$A$3:$A$53,$B741)</f>
        <v>3.0951038357975641E-3</v>
      </c>
      <c r="Q741" s="44">
        <f>Q15/SUMIFS(Q$3:Q$722,$B$3:$B$722,$B741)*SUMIFS(Calculations!$E$3:$E$53,Calculations!$A$3:$A$53,$B741)</f>
        <v>4.6823245506584033E-3</v>
      </c>
      <c r="R741" s="44">
        <f>R15/SUMIFS(R$3:R$722,$B$3:$B$722,$B741)*SUMIFS(Calculations!$E$3:$E$53,Calculations!$A$3:$A$53,$B741)</f>
        <v>6.2723194856453982E-3</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2.9065400360945288E-3</v>
      </c>
      <c r="G743" s="44">
        <f>G17/SUMIFS(G$3:G$722,$B$3:$B$722,$B743)*SUMIFS(Calculations!$E$3:$E$53,Calculations!$A$3:$A$53,$B743)</f>
        <v>2.9456712714694671E-3</v>
      </c>
      <c r="H743" s="44">
        <f>H17/SUMIFS(H$3:H$722,$B$3:$B$722,$B743)*SUMIFS(Calculations!$E$3:$E$53,Calculations!$A$3:$A$53,$B743)</f>
        <v>2.9858705467985165E-3</v>
      </c>
      <c r="I743" s="44">
        <f>I17/SUMIFS(I$3:I$722,$B$3:$B$722,$B743)*SUMIFS(Calculations!$E$3:$E$53,Calculations!$A$3:$A$53,$B743)</f>
        <v>2.9819655778722865E-3</v>
      </c>
      <c r="J743" s="44">
        <f>J17/SUMIFS(J$3:J$722,$B$3:$B$722,$B743)*SUMIFS(Calculations!$E$3:$E$53,Calculations!$A$3:$A$53,$B743)</f>
        <v>2.978070809566294E-3</v>
      </c>
      <c r="K743" s="44">
        <f>K17/SUMIFS(K$3:K$722,$B$3:$B$722,$B743)*SUMIFS(Calculations!$E$3:$E$53,Calculations!$A$3:$A$53,$B743)</f>
        <v>3.0724091391106968E-3</v>
      </c>
      <c r="L743" s="44">
        <f>L17/SUMIFS(L$3:L$722,$B$3:$B$722,$B743)*SUMIFS(Calculations!$E$3:$E$53,Calculations!$A$3:$A$53,$B743)</f>
        <v>3.1739616993506103E-3</v>
      </c>
      <c r="M743" s="44">
        <f>M17/SUMIFS(M$3:M$722,$B$3:$B$722,$B743)*SUMIFS(Calculations!$E$3:$E$53,Calculations!$A$3:$A$53,$B743)</f>
        <v>3.225185799103161E-3</v>
      </c>
      <c r="N743" s="44">
        <f>N17/SUMIFS(N$3:N$722,$B$3:$B$722,$B743)*SUMIFS(Calculations!$E$3:$E$53,Calculations!$A$3:$A$53,$B743)</f>
        <v>3.2786333230005742E-3</v>
      </c>
      <c r="O743" s="44">
        <f>O17/SUMIFS(O$3:O$722,$B$3:$B$722,$B743)*SUMIFS(Calculations!$E$3:$E$53,Calculations!$A$3:$A$53,$B743)</f>
        <v>3.2524346626927425E-3</v>
      </c>
      <c r="P743" s="44">
        <f>P17/SUMIFS(P$3:P$722,$B$3:$B$722,$B743)*SUMIFS(Calculations!$E$3:$E$53,Calculations!$A$3:$A$53,$B743)</f>
        <v>3.2263932780864069E-3</v>
      </c>
      <c r="Q743" s="44">
        <f>Q17/SUMIFS(Q$3:Q$722,$B$3:$B$722,$B743)*SUMIFS(Calculations!$E$3:$E$53,Calculations!$A$3:$A$53,$B743)</f>
        <v>3.2130860077326626E-3</v>
      </c>
      <c r="R743" s="44">
        <f>R17/SUMIFS(R$3:R$722,$B$3:$B$722,$B743)*SUMIFS(Calculations!$E$3:$E$53,Calculations!$A$3:$A$53,$B743)</f>
        <v>3.1997554782966157E-3</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0.99999999999999989</v>
      </c>
      <c r="M1449" s="70">
        <f t="shared" si="312"/>
        <v>1</v>
      </c>
      <c r="N1449" s="70">
        <f t="shared" si="312"/>
        <v>1</v>
      </c>
      <c r="O1449" s="70">
        <f t="shared" si="312"/>
        <v>0.99999999999999989</v>
      </c>
      <c r="P1449" s="70">
        <f t="shared" si="312"/>
        <v>0.99999999999999989</v>
      </c>
      <c r="Q1449" s="70">
        <f t="shared" si="312"/>
        <v>0.99999999999999989</v>
      </c>
      <c r="R1449" s="70">
        <f t="shared" si="312"/>
        <v>0.99999999999999978</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FL</v>
      </c>
      <c r="C6" s="1">
        <f t="shared" ref="C6:AE6" si="1">SUMIFS(C$20:C$119,$B$20:$B$119,$B$6,$A$20:$A$119,$A$6)</f>
        <v>29300599</v>
      </c>
      <c r="D6" s="1">
        <f t="shared" si="1"/>
        <v>24490120</v>
      </c>
      <c r="E6" s="1">
        <f t="shared" si="1"/>
        <v>21659866</v>
      </c>
      <c r="F6" s="1">
        <f t="shared" si="1"/>
        <v>20166689</v>
      </c>
      <c r="G6" s="1">
        <f t="shared" si="1"/>
        <v>20796253</v>
      </c>
      <c r="H6" s="1">
        <f t="shared" si="1"/>
        <v>21123877</v>
      </c>
      <c r="I6" s="1">
        <f t="shared" si="1"/>
        <v>25934642</v>
      </c>
      <c r="J6" s="1">
        <f t="shared" si="1"/>
        <v>27941977</v>
      </c>
      <c r="K6" s="1">
        <f t="shared" si="1"/>
        <v>19643197</v>
      </c>
      <c r="L6" s="1">
        <f t="shared" si="1"/>
        <v>23299324</v>
      </c>
      <c r="M6" s="1">
        <f t="shared" si="1"/>
        <v>27751457</v>
      </c>
      <c r="N6" s="1">
        <f t="shared" si="1"/>
        <v>31233565</v>
      </c>
      <c r="O6" s="1">
        <f t="shared" si="1"/>
        <v>30936022</v>
      </c>
      <c r="P6" s="1">
        <f t="shared" si="1"/>
        <v>29423864</v>
      </c>
      <c r="Q6" s="1">
        <f t="shared" si="1"/>
        <v>27284768</v>
      </c>
      <c r="R6" s="1">
        <f t="shared" si="1"/>
        <v>30494258</v>
      </c>
      <c r="S6" s="1">
        <f t="shared" si="1"/>
        <v>30184830</v>
      </c>
      <c r="T6" s="1">
        <f t="shared" si="1"/>
        <v>28855311</v>
      </c>
      <c r="U6" s="1">
        <f t="shared" si="1"/>
        <v>28820791</v>
      </c>
      <c r="V6" s="1">
        <f t="shared" si="1"/>
        <v>28117427</v>
      </c>
      <c r="W6" s="1">
        <f t="shared" si="1"/>
        <v>23308564</v>
      </c>
      <c r="X6" s="1">
        <f t="shared" si="1"/>
        <v>23985137</v>
      </c>
      <c r="Y6" s="1">
        <f t="shared" si="1"/>
        <v>20558679</v>
      </c>
      <c r="Z6" s="1">
        <f t="shared" si="1"/>
        <v>20153632</v>
      </c>
      <c r="AA6" s="1">
        <f t="shared" si="1"/>
        <v>16134883</v>
      </c>
      <c r="AB6" s="1">
        <f t="shared" si="1"/>
        <v>18931178</v>
      </c>
      <c r="AC6" s="1">
        <f t="shared" si="1"/>
        <v>17608064</v>
      </c>
      <c r="AD6" s="1">
        <f t="shared" si="1"/>
        <v>14212881</v>
      </c>
      <c r="AE6" s="1">
        <f t="shared" si="1"/>
        <v>13061875</v>
      </c>
      <c r="AF6" s="48">
        <f t="shared" ref="AF6:BK6" si="2">AE6</f>
        <v>13061875</v>
      </c>
      <c r="AG6" s="48">
        <f t="shared" si="2"/>
        <v>13061875</v>
      </c>
      <c r="AH6" s="48">
        <f t="shared" si="2"/>
        <v>13061875</v>
      </c>
      <c r="AI6" s="48">
        <f t="shared" si="2"/>
        <v>13061875</v>
      </c>
      <c r="AJ6" s="48">
        <f t="shared" si="2"/>
        <v>13061875</v>
      </c>
      <c r="AK6" s="48">
        <f t="shared" si="2"/>
        <v>13061875</v>
      </c>
      <c r="AL6" s="48">
        <f t="shared" si="2"/>
        <v>13061875</v>
      </c>
      <c r="AM6" s="48">
        <f t="shared" si="2"/>
        <v>13061875</v>
      </c>
      <c r="AN6" s="48">
        <f t="shared" si="2"/>
        <v>13061875</v>
      </c>
      <c r="AO6" s="48">
        <f t="shared" si="2"/>
        <v>13061875</v>
      </c>
      <c r="AP6" s="48">
        <f t="shared" si="2"/>
        <v>13061875</v>
      </c>
      <c r="AQ6" s="48">
        <f t="shared" si="2"/>
        <v>13061875</v>
      </c>
      <c r="AR6" s="48">
        <f t="shared" si="2"/>
        <v>13061875</v>
      </c>
      <c r="AS6" s="48">
        <f t="shared" si="2"/>
        <v>13061875</v>
      </c>
      <c r="AT6" s="48">
        <f t="shared" si="2"/>
        <v>13061875</v>
      </c>
      <c r="AU6" s="48">
        <f t="shared" si="2"/>
        <v>13061875</v>
      </c>
      <c r="AV6" s="48">
        <f t="shared" si="2"/>
        <v>13061875</v>
      </c>
      <c r="AW6" s="48">
        <f t="shared" si="2"/>
        <v>13061875</v>
      </c>
      <c r="AX6" s="48">
        <f t="shared" si="2"/>
        <v>13061875</v>
      </c>
      <c r="AY6" s="48">
        <f t="shared" si="2"/>
        <v>13061875</v>
      </c>
      <c r="AZ6" s="48">
        <f t="shared" si="2"/>
        <v>13061875</v>
      </c>
      <c r="BA6" s="48">
        <f t="shared" si="2"/>
        <v>13061875</v>
      </c>
      <c r="BB6" s="48">
        <f t="shared" si="2"/>
        <v>13061875</v>
      </c>
      <c r="BC6" s="48">
        <f t="shared" si="2"/>
        <v>13061875</v>
      </c>
      <c r="BD6" s="48">
        <f t="shared" si="2"/>
        <v>13061875</v>
      </c>
      <c r="BE6" s="48">
        <f t="shared" si="2"/>
        <v>13061875</v>
      </c>
      <c r="BF6" s="48">
        <f t="shared" si="2"/>
        <v>13061875</v>
      </c>
      <c r="BG6" s="48">
        <f t="shared" si="2"/>
        <v>13061875</v>
      </c>
      <c r="BH6" s="48">
        <f t="shared" si="2"/>
        <v>13061875</v>
      </c>
      <c r="BI6" s="48">
        <f t="shared" si="2"/>
        <v>13061875</v>
      </c>
      <c r="BJ6" s="48">
        <f t="shared" si="2"/>
        <v>13061875</v>
      </c>
      <c r="BK6" s="48">
        <f t="shared" si="2"/>
        <v>13061875</v>
      </c>
    </row>
    <row r="7" spans="1:63" ht="14.5">
      <c r="A7" s="1" t="s">
        <v>546</v>
      </c>
      <c r="B7" s="1" t="str">
        <f>About!B2</f>
        <v>FL</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FL</v>
      </c>
      <c r="C10" s="29">
        <f t="shared" ref="C10:AE10" si="6">SUMIFS(C$122:C$219,$B$122:$B$219,$B$6,$A$122:$A$219,$A$6)</f>
        <v>0</v>
      </c>
      <c r="D10" s="29">
        <f t="shared" si="6"/>
        <v>0</v>
      </c>
      <c r="E10" s="29">
        <f t="shared" si="6"/>
        <v>0</v>
      </c>
      <c r="F10" s="29">
        <f t="shared" si="6"/>
        <v>0</v>
      </c>
      <c r="G10" s="29">
        <f t="shared" si="6"/>
        <v>0</v>
      </c>
      <c r="H10" s="29">
        <f t="shared" si="6"/>
        <v>0</v>
      </c>
      <c r="I10" s="29">
        <f t="shared" si="6"/>
        <v>0</v>
      </c>
      <c r="J10" s="29">
        <f t="shared" si="6"/>
        <v>0</v>
      </c>
      <c r="K10" s="29">
        <f t="shared" si="6"/>
        <v>0</v>
      </c>
      <c r="L10" s="29">
        <f t="shared" si="6"/>
        <v>0</v>
      </c>
      <c r="M10" s="29">
        <f t="shared" si="6"/>
        <v>0</v>
      </c>
      <c r="N10" s="29">
        <f t="shared" si="6"/>
        <v>0</v>
      </c>
      <c r="O10" s="29">
        <f t="shared" si="6"/>
        <v>0</v>
      </c>
      <c r="P10" s="29">
        <f t="shared" si="6"/>
        <v>0</v>
      </c>
      <c r="Q10" s="29">
        <f t="shared" si="6"/>
        <v>0</v>
      </c>
      <c r="R10" s="29">
        <f t="shared" si="6"/>
        <v>0</v>
      </c>
      <c r="S10" s="29">
        <f t="shared" si="6"/>
        <v>0</v>
      </c>
      <c r="T10" s="29">
        <f t="shared" si="6"/>
        <v>0</v>
      </c>
      <c r="U10" s="29">
        <f t="shared" si="6"/>
        <v>0</v>
      </c>
      <c r="V10" s="29">
        <f t="shared" si="6"/>
        <v>0</v>
      </c>
      <c r="W10" s="29">
        <f t="shared" si="6"/>
        <v>0</v>
      </c>
      <c r="X10" s="29">
        <f t="shared" si="6"/>
        <v>0</v>
      </c>
      <c r="Y10" s="29">
        <f t="shared" si="6"/>
        <v>0</v>
      </c>
      <c r="Z10" s="29">
        <f t="shared" si="6"/>
        <v>0</v>
      </c>
      <c r="AA10" s="29">
        <f t="shared" si="6"/>
        <v>0</v>
      </c>
      <c r="AB10" s="29">
        <f t="shared" si="6"/>
        <v>0</v>
      </c>
      <c r="AC10" s="29">
        <f t="shared" si="6"/>
        <v>0</v>
      </c>
      <c r="AD10" s="29">
        <f t="shared" si="6"/>
        <v>0</v>
      </c>
      <c r="AE10" s="29">
        <f t="shared" si="6"/>
        <v>0</v>
      </c>
      <c r="AF10" s="35">
        <f t="shared" ref="AF10:BK10" si="7">AE10</f>
        <v>0</v>
      </c>
      <c r="AG10" s="35">
        <f t="shared" si="7"/>
        <v>0</v>
      </c>
      <c r="AH10" s="35">
        <f t="shared" si="7"/>
        <v>0</v>
      </c>
      <c r="AI10" s="35">
        <f t="shared" si="7"/>
        <v>0</v>
      </c>
      <c r="AJ10" s="35">
        <f t="shared" si="7"/>
        <v>0</v>
      </c>
      <c r="AK10" s="35">
        <f t="shared" si="7"/>
        <v>0</v>
      </c>
      <c r="AL10" s="35">
        <f t="shared" si="7"/>
        <v>0</v>
      </c>
      <c r="AM10" s="35">
        <f t="shared" si="7"/>
        <v>0</v>
      </c>
      <c r="AN10" s="35">
        <f t="shared" si="7"/>
        <v>0</v>
      </c>
      <c r="AO10" s="35">
        <f t="shared" si="7"/>
        <v>0</v>
      </c>
      <c r="AP10" s="35">
        <f t="shared" si="7"/>
        <v>0</v>
      </c>
      <c r="AQ10" s="35">
        <f t="shared" si="7"/>
        <v>0</v>
      </c>
      <c r="AR10" s="35">
        <f t="shared" si="7"/>
        <v>0</v>
      </c>
      <c r="AS10" s="35">
        <f t="shared" si="7"/>
        <v>0</v>
      </c>
      <c r="AT10" s="35">
        <f t="shared" si="7"/>
        <v>0</v>
      </c>
      <c r="AU10" s="35">
        <f t="shared" si="7"/>
        <v>0</v>
      </c>
      <c r="AV10" s="35">
        <f t="shared" si="7"/>
        <v>0</v>
      </c>
      <c r="AW10" s="35">
        <f t="shared" si="7"/>
        <v>0</v>
      </c>
      <c r="AX10" s="35">
        <f t="shared" si="7"/>
        <v>0</v>
      </c>
      <c r="AY10" s="35">
        <f t="shared" si="7"/>
        <v>0</v>
      </c>
      <c r="AZ10" s="35">
        <f t="shared" si="7"/>
        <v>0</v>
      </c>
      <c r="BA10" s="35">
        <f t="shared" si="7"/>
        <v>0</v>
      </c>
      <c r="BB10" s="35">
        <f t="shared" si="7"/>
        <v>0</v>
      </c>
      <c r="BC10" s="35">
        <f t="shared" si="7"/>
        <v>0</v>
      </c>
      <c r="BD10" s="35">
        <f t="shared" si="7"/>
        <v>0</v>
      </c>
      <c r="BE10" s="35">
        <f t="shared" si="7"/>
        <v>0</v>
      </c>
      <c r="BF10" s="35">
        <f t="shared" si="7"/>
        <v>0</v>
      </c>
      <c r="BG10" s="35">
        <f t="shared" si="7"/>
        <v>0</v>
      </c>
      <c r="BH10" s="35">
        <f t="shared" si="7"/>
        <v>0</v>
      </c>
      <c r="BI10" s="35">
        <f t="shared" si="7"/>
        <v>0</v>
      </c>
      <c r="BJ10" s="35">
        <f t="shared" si="7"/>
        <v>0</v>
      </c>
      <c r="BK10" s="35">
        <f t="shared" si="7"/>
        <v>0</v>
      </c>
    </row>
    <row r="11" spans="1:63" ht="14.5">
      <c r="A11" s="1" t="s">
        <v>546</v>
      </c>
      <c r="B11" s="29" t="str">
        <f>About!B2</f>
        <v>FL</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0</v>
      </c>
      <c r="L11" s="29">
        <f t="shared" si="8"/>
        <v>0</v>
      </c>
      <c r="M11" s="29">
        <f t="shared" si="8"/>
        <v>0</v>
      </c>
      <c r="N11" s="29">
        <f t="shared" si="8"/>
        <v>0</v>
      </c>
      <c r="O11" s="29">
        <f t="shared" si="8"/>
        <v>0</v>
      </c>
      <c r="P11" s="29">
        <f t="shared" si="8"/>
        <v>0</v>
      </c>
      <c r="Q11" s="29">
        <f t="shared" si="8"/>
        <v>0</v>
      </c>
      <c r="R11" s="29">
        <f t="shared" si="8"/>
        <v>0</v>
      </c>
      <c r="S11" s="29">
        <f t="shared" si="8"/>
        <v>0</v>
      </c>
      <c r="T11" s="29">
        <f t="shared" si="8"/>
        <v>0</v>
      </c>
      <c r="U11" s="29">
        <f t="shared" si="8"/>
        <v>0</v>
      </c>
      <c r="V11" s="29">
        <f t="shared" si="8"/>
        <v>0</v>
      </c>
      <c r="W11" s="29">
        <f t="shared" si="8"/>
        <v>0</v>
      </c>
      <c r="X11" s="29">
        <f t="shared" si="8"/>
        <v>0</v>
      </c>
      <c r="Y11" s="29">
        <f t="shared" si="8"/>
        <v>0</v>
      </c>
      <c r="Z11" s="29">
        <f t="shared" si="8"/>
        <v>0</v>
      </c>
      <c r="AA11" s="29">
        <f t="shared" si="8"/>
        <v>0</v>
      </c>
      <c r="AB11" s="29">
        <f t="shared" si="8"/>
        <v>0</v>
      </c>
      <c r="AC11" s="29">
        <f t="shared" si="8"/>
        <v>0</v>
      </c>
      <c r="AD11" s="29">
        <f t="shared" si="8"/>
        <v>0</v>
      </c>
      <c r="AE11" s="29">
        <f t="shared" si="8"/>
        <v>0</v>
      </c>
      <c r="AF11" s="35">
        <f>AVERAGE(W11:AE11)</f>
        <v>0</v>
      </c>
      <c r="AG11" s="35">
        <f t="shared" ref="AG11:BK11" si="9">AF11</f>
        <v>0</v>
      </c>
      <c r="AH11" s="35">
        <f t="shared" si="9"/>
        <v>0</v>
      </c>
      <c r="AI11" s="35">
        <f t="shared" si="9"/>
        <v>0</v>
      </c>
      <c r="AJ11" s="35">
        <f t="shared" si="9"/>
        <v>0</v>
      </c>
      <c r="AK11" s="35">
        <f t="shared" si="9"/>
        <v>0</v>
      </c>
      <c r="AL11" s="35">
        <f t="shared" si="9"/>
        <v>0</v>
      </c>
      <c r="AM11" s="35">
        <f t="shared" si="9"/>
        <v>0</v>
      </c>
      <c r="AN11" s="35">
        <f t="shared" si="9"/>
        <v>0</v>
      </c>
      <c r="AO11" s="35">
        <f t="shared" si="9"/>
        <v>0</v>
      </c>
      <c r="AP11" s="35">
        <f t="shared" si="9"/>
        <v>0</v>
      </c>
      <c r="AQ11" s="35">
        <f t="shared" si="9"/>
        <v>0</v>
      </c>
      <c r="AR11" s="35">
        <f t="shared" si="9"/>
        <v>0</v>
      </c>
      <c r="AS11" s="35">
        <f t="shared" si="9"/>
        <v>0</v>
      </c>
      <c r="AT11" s="35">
        <f t="shared" si="9"/>
        <v>0</v>
      </c>
      <c r="AU11" s="35">
        <f t="shared" si="9"/>
        <v>0</v>
      </c>
      <c r="AV11" s="35">
        <f t="shared" si="9"/>
        <v>0</v>
      </c>
      <c r="AW11" s="35">
        <f t="shared" si="9"/>
        <v>0</v>
      </c>
      <c r="AX11" s="35">
        <f t="shared" si="9"/>
        <v>0</v>
      </c>
      <c r="AY11" s="35">
        <f t="shared" si="9"/>
        <v>0</v>
      </c>
      <c r="AZ11" s="35">
        <f t="shared" si="9"/>
        <v>0</v>
      </c>
      <c r="BA11" s="35">
        <f t="shared" si="9"/>
        <v>0</v>
      </c>
      <c r="BB11" s="35">
        <f t="shared" si="9"/>
        <v>0</v>
      </c>
      <c r="BC11" s="35">
        <f t="shared" si="9"/>
        <v>0</v>
      </c>
      <c r="BD11" s="35">
        <f t="shared" si="9"/>
        <v>0</v>
      </c>
      <c r="BE11" s="35">
        <f t="shared" si="9"/>
        <v>0</v>
      </c>
      <c r="BF11" s="35">
        <f t="shared" si="9"/>
        <v>0</v>
      </c>
      <c r="BG11" s="35">
        <f t="shared" si="9"/>
        <v>0</v>
      </c>
      <c r="BH11" s="35">
        <f t="shared" si="9"/>
        <v>0</v>
      </c>
      <c r="BI11" s="35">
        <f t="shared" si="9"/>
        <v>0</v>
      </c>
      <c r="BJ11" s="35">
        <f t="shared" si="9"/>
        <v>0</v>
      </c>
      <c r="BK11" s="35">
        <f t="shared" si="9"/>
        <v>0</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FL</v>
      </c>
      <c r="C14" s="29">
        <f t="shared" ref="C14:AH14" si="11">IF(C10&gt;C11,C10-C11,0)</f>
        <v>0</v>
      </c>
      <c r="D14" s="29">
        <f t="shared" si="11"/>
        <v>0</v>
      </c>
      <c r="E14" s="29">
        <f t="shared" si="11"/>
        <v>0</v>
      </c>
      <c r="F14" s="29">
        <f t="shared" si="11"/>
        <v>0</v>
      </c>
      <c r="G14" s="29">
        <f t="shared" si="11"/>
        <v>0</v>
      </c>
      <c r="H14" s="29">
        <f t="shared" si="11"/>
        <v>0</v>
      </c>
      <c r="I14" s="29">
        <f t="shared" si="11"/>
        <v>0</v>
      </c>
      <c r="J14" s="29">
        <f t="shared" si="11"/>
        <v>0</v>
      </c>
      <c r="K14" s="29">
        <f t="shared" si="11"/>
        <v>0</v>
      </c>
      <c r="L14" s="29">
        <f t="shared" si="11"/>
        <v>0</v>
      </c>
      <c r="M14" s="29">
        <f t="shared" si="11"/>
        <v>0</v>
      </c>
      <c r="N14" s="29">
        <f t="shared" si="11"/>
        <v>0</v>
      </c>
      <c r="O14" s="29">
        <f t="shared" si="11"/>
        <v>0</v>
      </c>
      <c r="P14" s="29">
        <f t="shared" si="11"/>
        <v>0</v>
      </c>
      <c r="Q14" s="29">
        <f t="shared" si="11"/>
        <v>0</v>
      </c>
      <c r="R14" s="29">
        <f t="shared" si="11"/>
        <v>0</v>
      </c>
      <c r="S14" s="29">
        <f t="shared" si="11"/>
        <v>0</v>
      </c>
      <c r="T14" s="29">
        <f t="shared" si="11"/>
        <v>0</v>
      </c>
      <c r="U14" s="29">
        <f t="shared" si="11"/>
        <v>0</v>
      </c>
      <c r="V14" s="29">
        <f t="shared" si="11"/>
        <v>0</v>
      </c>
      <c r="W14" s="29">
        <f t="shared" si="11"/>
        <v>0</v>
      </c>
      <c r="X14" s="29">
        <f t="shared" si="11"/>
        <v>0</v>
      </c>
      <c r="Y14" s="29">
        <f t="shared" si="11"/>
        <v>0</v>
      </c>
      <c r="Z14" s="29">
        <f t="shared" si="11"/>
        <v>0</v>
      </c>
      <c r="AA14" s="29">
        <f t="shared" si="11"/>
        <v>0</v>
      </c>
      <c r="AB14" s="29">
        <f t="shared" si="11"/>
        <v>0</v>
      </c>
      <c r="AC14" s="29">
        <f t="shared" si="11"/>
        <v>0</v>
      </c>
      <c r="AD14" s="29">
        <f t="shared" si="11"/>
        <v>0</v>
      </c>
      <c r="AE14" s="29">
        <f t="shared" si="11"/>
        <v>0</v>
      </c>
      <c r="AF14" s="29">
        <f t="shared" si="11"/>
        <v>0</v>
      </c>
      <c r="AG14" s="29">
        <f t="shared" si="11"/>
        <v>0</v>
      </c>
      <c r="AH14" s="29">
        <f t="shared" si="11"/>
        <v>0</v>
      </c>
      <c r="AI14" s="29">
        <f t="shared" ref="AI14:BK14" si="12">IF(AI10&gt;AI11,AI10-AI11,0)</f>
        <v>0</v>
      </c>
      <c r="AJ14" s="29">
        <f t="shared" si="12"/>
        <v>0</v>
      </c>
      <c r="AK14" s="29">
        <f t="shared" si="12"/>
        <v>0</v>
      </c>
      <c r="AL14" s="29">
        <f t="shared" si="12"/>
        <v>0</v>
      </c>
      <c r="AM14" s="29">
        <f t="shared" si="12"/>
        <v>0</v>
      </c>
      <c r="AN14" s="29">
        <f t="shared" si="12"/>
        <v>0</v>
      </c>
      <c r="AO14" s="29">
        <f t="shared" si="12"/>
        <v>0</v>
      </c>
      <c r="AP14" s="29">
        <f t="shared" si="12"/>
        <v>0</v>
      </c>
      <c r="AQ14" s="29">
        <f t="shared" si="12"/>
        <v>0</v>
      </c>
      <c r="AR14" s="29">
        <f t="shared" si="12"/>
        <v>0</v>
      </c>
      <c r="AS14" s="29">
        <f t="shared" si="12"/>
        <v>0</v>
      </c>
      <c r="AT14" s="29">
        <f t="shared" si="12"/>
        <v>0</v>
      </c>
      <c r="AU14" s="29">
        <f t="shared" si="12"/>
        <v>0</v>
      </c>
      <c r="AV14" s="29">
        <f t="shared" si="12"/>
        <v>0</v>
      </c>
      <c r="AW14" s="29">
        <f t="shared" si="12"/>
        <v>0</v>
      </c>
      <c r="AX14" s="29">
        <f t="shared" si="12"/>
        <v>0</v>
      </c>
      <c r="AY14" s="29">
        <f t="shared" si="12"/>
        <v>0</v>
      </c>
      <c r="AZ14" s="29">
        <f t="shared" si="12"/>
        <v>0</v>
      </c>
      <c r="BA14" s="29">
        <f t="shared" si="12"/>
        <v>0</v>
      </c>
      <c r="BB14" s="29">
        <f t="shared" si="12"/>
        <v>0</v>
      </c>
      <c r="BC14" s="29">
        <f t="shared" si="12"/>
        <v>0</v>
      </c>
      <c r="BD14" s="29">
        <f t="shared" si="12"/>
        <v>0</v>
      </c>
      <c r="BE14" s="29">
        <f t="shared" si="12"/>
        <v>0</v>
      </c>
      <c r="BF14" s="29">
        <f t="shared" si="12"/>
        <v>0</v>
      </c>
      <c r="BG14" s="29">
        <f t="shared" si="12"/>
        <v>0</v>
      </c>
      <c r="BH14" s="29">
        <f t="shared" si="12"/>
        <v>0</v>
      </c>
      <c r="BI14" s="29">
        <f t="shared" si="12"/>
        <v>0</v>
      </c>
      <c r="BJ14" s="29">
        <f t="shared" si="12"/>
        <v>0</v>
      </c>
      <c r="BK14" s="29">
        <f t="shared" si="12"/>
        <v>0</v>
      </c>
    </row>
    <row r="15" spans="1:63" ht="14.5">
      <c r="A15" s="1" t="s">
        <v>546</v>
      </c>
      <c r="B15" s="29" t="str">
        <f>About!B2</f>
        <v>FL</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Florida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9384510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9384510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2224760.7137859659</v>
      </c>
      <c r="C9" s="130">
        <f>B9/SUM($B$9:$B$24)</f>
        <v>0.17032475917783363</v>
      </c>
      <c r="D9" s="131">
        <f>SUM(C9:C24)</f>
        <v>0.99999999999999978</v>
      </c>
      <c r="E9" s="94"/>
      <c r="F9" s="94"/>
      <c r="G9" s="94"/>
      <c r="H9" s="94"/>
      <c r="I9" s="94"/>
      <c r="J9" s="94"/>
      <c r="K9" s="94"/>
      <c r="L9" s="94"/>
    </row>
    <row r="10" spans="1:12" ht="15" customHeight="1">
      <c r="A10" s="83" t="s">
        <v>488</v>
      </c>
      <c r="B10" s="84">
        <f>(Calculations!B61*'EIA SEDS data'!AF$6)+('EIA SEDS data'!AF$10*IF(About!$N$12,Calculations!$B115,Calculations!B93))</f>
        <v>6166971.2973361816</v>
      </c>
      <c r="C10" s="130">
        <f t="shared" ref="C10:C24" si="0">B10/SUM($B$9:$B$24)</f>
        <v>0.47213522540494229</v>
      </c>
      <c r="E10" s="94"/>
      <c r="F10" s="94"/>
      <c r="G10" s="94"/>
      <c r="H10" s="94"/>
      <c r="I10" s="94"/>
      <c r="J10" s="94"/>
      <c r="K10" s="94"/>
      <c r="L10" s="94"/>
    </row>
    <row r="11" spans="1:12" ht="15" customHeight="1">
      <c r="A11" s="83" t="s">
        <v>489</v>
      </c>
      <c r="B11" s="84">
        <f>(Calculations!B62*'EIA SEDS data'!AF$6)+('EIA SEDS data'!AF$10*IF(About!$N$12,Calculations!$B116,Calculations!B94))</f>
        <v>3893758.985207947</v>
      </c>
      <c r="C11" s="130">
        <f t="shared" si="0"/>
        <v>0.29810107547407599</v>
      </c>
      <c r="E11" s="94"/>
      <c r="F11" s="94"/>
      <c r="G11" s="94"/>
      <c r="H11" s="94"/>
      <c r="I11" s="94"/>
      <c r="J11" s="94"/>
      <c r="K11" s="94"/>
      <c r="L11" s="94"/>
    </row>
    <row r="12" spans="1:12" ht="15" customHeight="1">
      <c r="A12" s="83" t="s">
        <v>490</v>
      </c>
      <c r="B12" s="84">
        <f>(Calculations!B63*'EIA SEDS data'!AF$6)+('EIA SEDS data'!AF$10*IF(About!$N$12,Calculations!$B117,Calculations!B95))</f>
        <v>722327.1830641015</v>
      </c>
      <c r="C12" s="130">
        <f t="shared" si="0"/>
        <v>5.5300420733172026E-2</v>
      </c>
      <c r="F12" s="94"/>
      <c r="G12" s="128"/>
      <c r="H12" s="129"/>
    </row>
    <row r="13" spans="1:12" ht="15" customHeight="1">
      <c r="A13" s="83" t="s">
        <v>491</v>
      </c>
      <c r="B13" s="84">
        <f>(Calculations!B64*'EIA SEDS data'!AF$6)+('EIA SEDS data'!AF$10*IF(About!$N$12,Calculations!$B118,Calculations!B96))</f>
        <v>0</v>
      </c>
      <c r="C13" s="130">
        <f t="shared" si="0"/>
        <v>0</v>
      </c>
      <c r="F13" s="94"/>
      <c r="G13" s="128"/>
      <c r="H13" s="129"/>
    </row>
    <row r="14" spans="1:12" ht="15" customHeight="1">
      <c r="A14" s="83" t="s">
        <v>492</v>
      </c>
      <c r="B14" s="84">
        <f>(Calculations!B65*'EIA SEDS data'!AF$6)+('EIA SEDS data'!AF$10*IF(About!$N$12,Calculations!$B119,Calculations!B97))</f>
        <v>41993.880755298516</v>
      </c>
      <c r="C14" s="130">
        <f t="shared" si="0"/>
        <v>3.2149963734378496E-3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0</v>
      </c>
      <c r="C16" s="130">
        <f t="shared" si="0"/>
        <v>0</v>
      </c>
      <c r="F16" s="94"/>
      <c r="G16" s="128"/>
      <c r="H16" s="129"/>
    </row>
    <row r="17" spans="1:8" ht="15" customHeight="1">
      <c r="A17" s="83" t="s">
        <v>495</v>
      </c>
      <c r="B17" s="84">
        <f>(Calculations!B68*'EIA SEDS data'!AF$6)+('EIA SEDS data'!AF$10*IF(About!$N$12,Calculations!$B122,Calculations!B100))</f>
        <v>0</v>
      </c>
      <c r="C17" s="130">
        <f t="shared" si="0"/>
        <v>0</v>
      </c>
      <c r="F17" s="94"/>
      <c r="G17" s="128"/>
      <c r="H17" s="129"/>
    </row>
    <row r="18" spans="1:8" ht="15" customHeight="1">
      <c r="A18" s="83" t="s">
        <v>496</v>
      </c>
      <c r="B18" s="84">
        <f>(Calculations!B69*'EIA SEDS data'!AF$6)+('EIA SEDS data'!AF$10*IF(About!$N$12,Calculations!$B123,Calculations!B101))</f>
        <v>0</v>
      </c>
      <c r="C18" s="130">
        <f t="shared" si="0"/>
        <v>0</v>
      </c>
      <c r="F18" s="94"/>
      <c r="G18" s="128"/>
      <c r="H18" s="129"/>
    </row>
    <row r="19" spans="1:8" ht="15" customHeight="1">
      <c r="A19" s="83" t="s">
        <v>497</v>
      </c>
      <c r="B19" s="84">
        <f>(Calculations!B70*'EIA SEDS data'!AF$6)+('EIA SEDS data'!AF$10*IF(About!$N$12,Calculations!$B124,Calculations!B102))</f>
        <v>9336.9870229998724</v>
      </c>
      <c r="C19" s="130">
        <f t="shared" si="0"/>
        <v>7.148274671898078E-4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2725.9528275067437</v>
      </c>
      <c r="C22" s="130">
        <f t="shared" si="0"/>
        <v>2.0869536934833196E-4</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1598414.4057519715</v>
      </c>
      <c r="C27" s="89"/>
      <c r="F27" s="94"/>
      <c r="G27" s="128"/>
      <c r="H27" s="129"/>
    </row>
    <row r="28" spans="1:8" ht="15" customHeight="1">
      <c r="A28" s="83" t="s">
        <v>488</v>
      </c>
      <c r="B28" s="88">
        <f t="shared" ref="B28:B42" si="1">IF($B$4&gt;0, $B$4*C10, 0)</f>
        <v>4430757.7441649353</v>
      </c>
      <c r="C28" s="89"/>
      <c r="F28" s="94"/>
      <c r="G28" s="128"/>
      <c r="H28" s="129"/>
    </row>
    <row r="29" spans="1:8" ht="15" customHeight="1">
      <c r="A29" s="83" t="s">
        <v>489</v>
      </c>
      <c r="B29" s="88">
        <f t="shared" si="1"/>
        <v>2797532.523797221</v>
      </c>
      <c r="C29" s="89"/>
      <c r="F29" s="94"/>
      <c r="G29" s="128"/>
      <c r="H29" s="129"/>
    </row>
    <row r="30" spans="1:8" ht="15" customHeight="1">
      <c r="A30" s="83" t="s">
        <v>490</v>
      </c>
      <c r="B30" s="88">
        <f t="shared" si="1"/>
        <v>518967.35137466021</v>
      </c>
      <c r="C30" s="89"/>
      <c r="F30" s="94"/>
      <c r="G30" s="128"/>
      <c r="H30" s="129"/>
    </row>
    <row r="31" spans="1:8" ht="15" customHeight="1">
      <c r="A31" s="83" t="s">
        <v>491</v>
      </c>
      <c r="B31" s="88">
        <f t="shared" si="1"/>
        <v>0</v>
      </c>
      <c r="C31" s="89"/>
      <c r="F31" s="94"/>
      <c r="G31" s="128"/>
      <c r="H31" s="129"/>
    </row>
    <row r="32" spans="1:8" ht="15" customHeight="1">
      <c r="A32" s="83" t="s">
        <v>492</v>
      </c>
      <c r="B32" s="88">
        <f t="shared" si="1"/>
        <v>30171.165616491235</v>
      </c>
      <c r="C32" s="89"/>
      <c r="F32" s="94"/>
      <c r="G32" s="128"/>
      <c r="H32" s="129"/>
    </row>
    <row r="33" spans="1:34" ht="15" customHeight="1">
      <c r="A33" s="83" t="s">
        <v>493</v>
      </c>
      <c r="B33" s="88">
        <f t="shared" si="1"/>
        <v>0</v>
      </c>
      <c r="C33" s="89"/>
      <c r="F33" s="94"/>
      <c r="G33" s="128"/>
      <c r="H33" s="129"/>
    </row>
    <row r="34" spans="1:34" ht="15" customHeight="1">
      <c r="A34" s="83" t="s">
        <v>494</v>
      </c>
      <c r="B34" s="88">
        <f t="shared" si="1"/>
        <v>0</v>
      </c>
      <c r="C34" s="89"/>
      <c r="F34" s="94"/>
      <c r="G34" s="128"/>
      <c r="H34" s="129"/>
    </row>
    <row r="35" spans="1:34" ht="15" customHeight="1">
      <c r="A35" s="83" t="s">
        <v>495</v>
      </c>
      <c r="B35" s="88">
        <f t="shared" si="1"/>
        <v>0</v>
      </c>
      <c r="C35" s="89"/>
      <c r="F35" s="94"/>
      <c r="G35" s="128"/>
      <c r="H35" s="129"/>
    </row>
    <row r="36" spans="1:34" ht="15" customHeight="1">
      <c r="A36" s="83" t="s">
        <v>496</v>
      </c>
      <c r="B36" s="88">
        <f t="shared" si="1"/>
        <v>0</v>
      </c>
      <c r="C36" s="89"/>
      <c r="F36" s="94"/>
      <c r="G36" s="128"/>
      <c r="H36" s="129"/>
    </row>
    <row r="37" spans="1:34" ht="15" customHeight="1">
      <c r="A37" s="83" t="s">
        <v>497</v>
      </c>
      <c r="B37" s="88">
        <f t="shared" si="1"/>
        <v>6708.3055141174236</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1958.5037806031148</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245952472</v>
      </c>
    </row>
    <row r="4" spans="1:3" s="94" customFormat="1">
      <c r="B4" s="152" t="s">
        <v>4641</v>
      </c>
      <c r="C4">
        <f>SUMIFS('Source-Disposition'!$D:$D,'Source-Disposition'!$B:$B,'retail sales summary'!$B4,'Source-Disposition'!$A:$A,About!$B$1)</f>
        <v>9384510</v>
      </c>
    </row>
    <row r="5" spans="1:3">
      <c r="B5" s="147" t="s">
        <v>4648</v>
      </c>
      <c r="C5">
        <f>SUMIFS('Source-Disposition'!$D:$D,'Source-Disposition'!$B:$B,$B5,'Source-Disposition'!$A:$A,About!$B$1)</f>
        <v>242440171</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1598414.4057519715</v>
      </c>
      <c r="C2" s="95">
        <f>B2</f>
        <v>1598414.4057519715</v>
      </c>
      <c r="D2" s="95">
        <f t="shared" ref="D2:AG10" si="0">C2</f>
        <v>1598414.4057519715</v>
      </c>
      <c r="E2" s="95">
        <f t="shared" si="0"/>
        <v>1598414.4057519715</v>
      </c>
      <c r="F2" s="95">
        <f t="shared" si="0"/>
        <v>1598414.4057519715</v>
      </c>
      <c r="G2" s="95">
        <f t="shared" si="0"/>
        <v>1598414.4057519715</v>
      </c>
      <c r="H2" s="95">
        <f t="shared" si="0"/>
        <v>1598414.4057519715</v>
      </c>
      <c r="I2" s="95">
        <f t="shared" si="0"/>
        <v>1598414.4057519715</v>
      </c>
      <c r="J2" s="95">
        <f t="shared" si="0"/>
        <v>1598414.4057519715</v>
      </c>
      <c r="K2" s="95">
        <f t="shared" si="0"/>
        <v>1598414.4057519715</v>
      </c>
      <c r="L2" s="95">
        <f t="shared" si="0"/>
        <v>1598414.4057519715</v>
      </c>
      <c r="M2" s="95">
        <f t="shared" si="0"/>
        <v>1598414.4057519715</v>
      </c>
      <c r="N2" s="95">
        <f t="shared" si="0"/>
        <v>1598414.4057519715</v>
      </c>
      <c r="O2" s="95">
        <f t="shared" si="0"/>
        <v>1598414.4057519715</v>
      </c>
      <c r="P2" s="95">
        <f t="shared" si="0"/>
        <v>1598414.4057519715</v>
      </c>
      <c r="Q2" s="95">
        <f t="shared" si="0"/>
        <v>1598414.4057519715</v>
      </c>
      <c r="R2" s="95">
        <f t="shared" si="0"/>
        <v>1598414.4057519715</v>
      </c>
      <c r="S2" s="95">
        <f t="shared" si="0"/>
        <v>1598414.4057519715</v>
      </c>
      <c r="T2" s="95">
        <f t="shared" si="0"/>
        <v>1598414.4057519715</v>
      </c>
      <c r="U2" s="95">
        <f t="shared" si="0"/>
        <v>1598414.4057519715</v>
      </c>
      <c r="V2" s="95">
        <f t="shared" si="0"/>
        <v>1598414.4057519715</v>
      </c>
      <c r="W2" s="95">
        <f t="shared" si="0"/>
        <v>1598414.4057519715</v>
      </c>
      <c r="X2" s="95">
        <f t="shared" si="0"/>
        <v>1598414.4057519715</v>
      </c>
      <c r="Y2" s="95">
        <f t="shared" si="0"/>
        <v>1598414.4057519715</v>
      </c>
      <c r="Z2" s="95">
        <f t="shared" si="0"/>
        <v>1598414.4057519715</v>
      </c>
      <c r="AA2" s="95">
        <f t="shared" si="0"/>
        <v>1598414.4057519715</v>
      </c>
      <c r="AB2" s="95">
        <f t="shared" si="0"/>
        <v>1598414.4057519715</v>
      </c>
      <c r="AC2" s="95">
        <f t="shared" si="0"/>
        <v>1598414.4057519715</v>
      </c>
      <c r="AD2" s="95">
        <f t="shared" si="0"/>
        <v>1598414.4057519715</v>
      </c>
      <c r="AE2" s="95">
        <f t="shared" si="0"/>
        <v>1598414.4057519715</v>
      </c>
      <c r="AF2" s="95">
        <f t="shared" si="0"/>
        <v>1598414.4057519715</v>
      </c>
      <c r="AG2" s="95">
        <f t="shared" si="0"/>
        <v>1598414.4057519715</v>
      </c>
    </row>
    <row r="3" spans="1:33" ht="14.5">
      <c r="A3" s="4" t="s">
        <v>488</v>
      </c>
      <c r="B3" s="95">
        <f>'Manual Adjustment'!$B28</f>
        <v>4430757.7441649353</v>
      </c>
      <c r="C3" s="95">
        <f t="shared" ref="C3:R17" si="1">B3</f>
        <v>4430757.7441649353</v>
      </c>
      <c r="D3" s="95">
        <f t="shared" si="1"/>
        <v>4430757.7441649353</v>
      </c>
      <c r="E3" s="95">
        <f t="shared" si="1"/>
        <v>4430757.7441649353</v>
      </c>
      <c r="F3" s="95">
        <f t="shared" si="1"/>
        <v>4430757.7441649353</v>
      </c>
      <c r="G3" s="95">
        <f t="shared" si="1"/>
        <v>4430757.7441649353</v>
      </c>
      <c r="H3" s="95">
        <f t="shared" si="1"/>
        <v>4430757.7441649353</v>
      </c>
      <c r="I3" s="95">
        <f t="shared" si="1"/>
        <v>4430757.7441649353</v>
      </c>
      <c r="J3" s="95">
        <f t="shared" si="1"/>
        <v>4430757.7441649353</v>
      </c>
      <c r="K3" s="95">
        <f t="shared" si="1"/>
        <v>4430757.7441649353</v>
      </c>
      <c r="L3" s="95">
        <f t="shared" si="1"/>
        <v>4430757.7441649353</v>
      </c>
      <c r="M3" s="95">
        <f t="shared" si="1"/>
        <v>4430757.7441649353</v>
      </c>
      <c r="N3" s="95">
        <f t="shared" si="1"/>
        <v>4430757.7441649353</v>
      </c>
      <c r="O3" s="95">
        <f t="shared" si="1"/>
        <v>4430757.7441649353</v>
      </c>
      <c r="P3" s="95">
        <f t="shared" si="1"/>
        <v>4430757.7441649353</v>
      </c>
      <c r="Q3" s="95">
        <f t="shared" si="1"/>
        <v>4430757.7441649353</v>
      </c>
      <c r="R3" s="95">
        <f t="shared" si="1"/>
        <v>4430757.7441649353</v>
      </c>
      <c r="S3" s="95">
        <f t="shared" si="0"/>
        <v>4430757.7441649353</v>
      </c>
      <c r="T3" s="95">
        <f t="shared" si="0"/>
        <v>4430757.7441649353</v>
      </c>
      <c r="U3" s="95">
        <f t="shared" si="0"/>
        <v>4430757.7441649353</v>
      </c>
      <c r="V3" s="95">
        <f t="shared" si="0"/>
        <v>4430757.7441649353</v>
      </c>
      <c r="W3" s="95">
        <f t="shared" si="0"/>
        <v>4430757.7441649353</v>
      </c>
      <c r="X3" s="95">
        <f t="shared" si="0"/>
        <v>4430757.7441649353</v>
      </c>
      <c r="Y3" s="95">
        <f t="shared" si="0"/>
        <v>4430757.7441649353</v>
      </c>
      <c r="Z3" s="95">
        <f t="shared" si="0"/>
        <v>4430757.7441649353</v>
      </c>
      <c r="AA3" s="95">
        <f t="shared" si="0"/>
        <v>4430757.7441649353</v>
      </c>
      <c r="AB3" s="95">
        <f t="shared" si="0"/>
        <v>4430757.7441649353</v>
      </c>
      <c r="AC3" s="95">
        <f t="shared" si="0"/>
        <v>4430757.7441649353</v>
      </c>
      <c r="AD3" s="95">
        <f t="shared" si="0"/>
        <v>4430757.7441649353</v>
      </c>
      <c r="AE3" s="95">
        <f t="shared" si="0"/>
        <v>4430757.7441649353</v>
      </c>
      <c r="AF3" s="95">
        <f t="shared" si="0"/>
        <v>4430757.7441649353</v>
      </c>
      <c r="AG3" s="95">
        <f t="shared" si="0"/>
        <v>4430757.7441649353</v>
      </c>
    </row>
    <row r="4" spans="1:33" ht="14.5">
      <c r="A4" s="4" t="s">
        <v>489</v>
      </c>
      <c r="B4" s="95">
        <f>'Manual Adjustment'!$B29</f>
        <v>2797532.523797221</v>
      </c>
      <c r="C4" s="95">
        <f t="shared" si="1"/>
        <v>2797532.523797221</v>
      </c>
      <c r="D4" s="95">
        <f t="shared" si="0"/>
        <v>2797532.523797221</v>
      </c>
      <c r="E4" s="95">
        <f t="shared" si="0"/>
        <v>2797532.523797221</v>
      </c>
      <c r="F4" s="95">
        <f t="shared" si="0"/>
        <v>2797532.523797221</v>
      </c>
      <c r="G4" s="95">
        <f t="shared" si="0"/>
        <v>2797532.523797221</v>
      </c>
      <c r="H4" s="95">
        <f t="shared" si="0"/>
        <v>2797532.523797221</v>
      </c>
      <c r="I4" s="95">
        <f t="shared" si="0"/>
        <v>2797532.523797221</v>
      </c>
      <c r="J4" s="95">
        <f t="shared" si="0"/>
        <v>2797532.523797221</v>
      </c>
      <c r="K4" s="95">
        <f t="shared" si="0"/>
        <v>2797532.523797221</v>
      </c>
      <c r="L4" s="95">
        <f t="shared" si="0"/>
        <v>2797532.523797221</v>
      </c>
      <c r="M4" s="95">
        <f t="shared" si="0"/>
        <v>2797532.523797221</v>
      </c>
      <c r="N4" s="95">
        <f t="shared" si="0"/>
        <v>2797532.523797221</v>
      </c>
      <c r="O4" s="95">
        <f t="shared" si="0"/>
        <v>2797532.523797221</v>
      </c>
      <c r="P4" s="95">
        <f t="shared" si="0"/>
        <v>2797532.523797221</v>
      </c>
      <c r="Q4" s="95">
        <f t="shared" si="0"/>
        <v>2797532.523797221</v>
      </c>
      <c r="R4" s="95">
        <f t="shared" si="0"/>
        <v>2797532.523797221</v>
      </c>
      <c r="S4" s="95">
        <f t="shared" si="0"/>
        <v>2797532.523797221</v>
      </c>
      <c r="T4" s="95">
        <f t="shared" si="0"/>
        <v>2797532.523797221</v>
      </c>
      <c r="U4" s="95">
        <f t="shared" si="0"/>
        <v>2797532.523797221</v>
      </c>
      <c r="V4" s="95">
        <f t="shared" si="0"/>
        <v>2797532.523797221</v>
      </c>
      <c r="W4" s="95">
        <f t="shared" si="0"/>
        <v>2797532.523797221</v>
      </c>
      <c r="X4" s="95">
        <f t="shared" si="0"/>
        <v>2797532.523797221</v>
      </c>
      <c r="Y4" s="95">
        <f t="shared" si="0"/>
        <v>2797532.523797221</v>
      </c>
      <c r="Z4" s="95">
        <f t="shared" si="0"/>
        <v>2797532.523797221</v>
      </c>
      <c r="AA4" s="95">
        <f t="shared" si="0"/>
        <v>2797532.523797221</v>
      </c>
      <c r="AB4" s="95">
        <f t="shared" si="0"/>
        <v>2797532.523797221</v>
      </c>
      <c r="AC4" s="95">
        <f t="shared" si="0"/>
        <v>2797532.523797221</v>
      </c>
      <c r="AD4" s="95">
        <f t="shared" si="0"/>
        <v>2797532.523797221</v>
      </c>
      <c r="AE4" s="95">
        <f t="shared" si="0"/>
        <v>2797532.523797221</v>
      </c>
      <c r="AF4" s="95">
        <f t="shared" si="0"/>
        <v>2797532.523797221</v>
      </c>
      <c r="AG4" s="95">
        <f t="shared" si="0"/>
        <v>2797532.523797221</v>
      </c>
    </row>
    <row r="5" spans="1:33" ht="14.5">
      <c r="A5" s="4" t="s">
        <v>490</v>
      </c>
      <c r="B5" s="95">
        <f>'Manual Adjustment'!$B30</f>
        <v>518967.35137466021</v>
      </c>
      <c r="C5" s="95">
        <f t="shared" si="1"/>
        <v>518967.35137466021</v>
      </c>
      <c r="D5" s="95">
        <f t="shared" si="0"/>
        <v>518967.35137466021</v>
      </c>
      <c r="E5" s="95">
        <f t="shared" si="0"/>
        <v>518967.35137466021</v>
      </c>
      <c r="F5" s="95">
        <f t="shared" si="0"/>
        <v>518967.35137466021</v>
      </c>
      <c r="G5" s="95">
        <f t="shared" si="0"/>
        <v>518967.35137466021</v>
      </c>
      <c r="H5" s="95">
        <f t="shared" si="0"/>
        <v>518967.35137466021</v>
      </c>
      <c r="I5" s="95">
        <f t="shared" si="0"/>
        <v>518967.35137466021</v>
      </c>
      <c r="J5" s="95">
        <f t="shared" si="0"/>
        <v>518967.35137466021</v>
      </c>
      <c r="K5" s="95">
        <f t="shared" si="0"/>
        <v>518967.35137466021</v>
      </c>
      <c r="L5" s="95">
        <f t="shared" si="0"/>
        <v>518967.35137466021</v>
      </c>
      <c r="M5" s="95">
        <f t="shared" si="0"/>
        <v>518967.35137466021</v>
      </c>
      <c r="N5" s="95">
        <f t="shared" si="0"/>
        <v>518967.35137466021</v>
      </c>
      <c r="O5" s="95">
        <f t="shared" si="0"/>
        <v>518967.35137466021</v>
      </c>
      <c r="P5" s="95">
        <f t="shared" si="0"/>
        <v>518967.35137466021</v>
      </c>
      <c r="Q5" s="95">
        <f t="shared" si="0"/>
        <v>518967.35137466021</v>
      </c>
      <c r="R5" s="95">
        <f t="shared" si="0"/>
        <v>518967.35137466021</v>
      </c>
      <c r="S5" s="95">
        <f t="shared" si="0"/>
        <v>518967.35137466021</v>
      </c>
      <c r="T5" s="95">
        <f t="shared" si="0"/>
        <v>518967.35137466021</v>
      </c>
      <c r="U5" s="95">
        <f t="shared" si="0"/>
        <v>518967.35137466021</v>
      </c>
      <c r="V5" s="95">
        <f t="shared" si="0"/>
        <v>518967.35137466021</v>
      </c>
      <c r="W5" s="95">
        <f t="shared" si="0"/>
        <v>518967.35137466021</v>
      </c>
      <c r="X5" s="95">
        <f t="shared" si="0"/>
        <v>518967.35137466021</v>
      </c>
      <c r="Y5" s="95">
        <f t="shared" si="0"/>
        <v>518967.35137466021</v>
      </c>
      <c r="Z5" s="95">
        <f t="shared" si="0"/>
        <v>518967.35137466021</v>
      </c>
      <c r="AA5" s="95">
        <f t="shared" si="0"/>
        <v>518967.35137466021</v>
      </c>
      <c r="AB5" s="95">
        <f t="shared" si="0"/>
        <v>518967.35137466021</v>
      </c>
      <c r="AC5" s="95">
        <f t="shared" si="0"/>
        <v>518967.35137466021</v>
      </c>
      <c r="AD5" s="95">
        <f t="shared" si="0"/>
        <v>518967.35137466021</v>
      </c>
      <c r="AE5" s="95">
        <f t="shared" si="0"/>
        <v>518967.35137466021</v>
      </c>
      <c r="AF5" s="95">
        <f t="shared" si="0"/>
        <v>518967.35137466021</v>
      </c>
      <c r="AG5" s="95">
        <f t="shared" si="0"/>
        <v>518967.35137466021</v>
      </c>
    </row>
    <row r="6" spans="1:33" ht="14.5">
      <c r="A6" s="4" t="s">
        <v>491</v>
      </c>
      <c r="B6" s="95">
        <f>'Manual Adjustment'!$B31</f>
        <v>0</v>
      </c>
      <c r="C6" s="95">
        <f t="shared" si="1"/>
        <v>0</v>
      </c>
      <c r="D6" s="95">
        <f t="shared" si="0"/>
        <v>0</v>
      </c>
      <c r="E6" s="95">
        <f t="shared" si="0"/>
        <v>0</v>
      </c>
      <c r="F6" s="95">
        <f t="shared" si="0"/>
        <v>0</v>
      </c>
      <c r="G6" s="95">
        <f t="shared" si="0"/>
        <v>0</v>
      </c>
      <c r="H6" s="95">
        <f t="shared" si="0"/>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row>
    <row r="7" spans="1:33" ht="14.5">
      <c r="A7" s="4" t="s">
        <v>492</v>
      </c>
      <c r="B7" s="95">
        <f>'Manual Adjustment'!$B32</f>
        <v>30171.165616491235</v>
      </c>
      <c r="C7" s="95">
        <f t="shared" si="1"/>
        <v>30171.165616491235</v>
      </c>
      <c r="D7" s="95">
        <f t="shared" si="0"/>
        <v>30171.165616491235</v>
      </c>
      <c r="E7" s="95">
        <f t="shared" si="0"/>
        <v>30171.165616491235</v>
      </c>
      <c r="F7" s="95">
        <f t="shared" si="0"/>
        <v>30171.165616491235</v>
      </c>
      <c r="G7" s="95">
        <f t="shared" si="0"/>
        <v>30171.165616491235</v>
      </c>
      <c r="H7" s="95">
        <f t="shared" si="0"/>
        <v>30171.165616491235</v>
      </c>
      <c r="I7" s="95">
        <f t="shared" si="0"/>
        <v>30171.165616491235</v>
      </c>
      <c r="J7" s="95">
        <f t="shared" si="0"/>
        <v>30171.165616491235</v>
      </c>
      <c r="K7" s="95">
        <f t="shared" si="0"/>
        <v>30171.165616491235</v>
      </c>
      <c r="L7" s="95">
        <f t="shared" si="0"/>
        <v>30171.165616491235</v>
      </c>
      <c r="M7" s="95">
        <f t="shared" si="0"/>
        <v>30171.165616491235</v>
      </c>
      <c r="N7" s="95">
        <f t="shared" si="0"/>
        <v>30171.165616491235</v>
      </c>
      <c r="O7" s="95">
        <f t="shared" si="0"/>
        <v>30171.165616491235</v>
      </c>
      <c r="P7" s="95">
        <f t="shared" si="0"/>
        <v>30171.165616491235</v>
      </c>
      <c r="Q7" s="95">
        <f t="shared" si="0"/>
        <v>30171.165616491235</v>
      </c>
      <c r="R7" s="95">
        <f t="shared" si="0"/>
        <v>30171.165616491235</v>
      </c>
      <c r="S7" s="95">
        <f t="shared" si="0"/>
        <v>30171.165616491235</v>
      </c>
      <c r="T7" s="95">
        <f t="shared" si="0"/>
        <v>30171.165616491235</v>
      </c>
      <c r="U7" s="95">
        <f t="shared" si="0"/>
        <v>30171.165616491235</v>
      </c>
      <c r="V7" s="95">
        <f t="shared" si="0"/>
        <v>30171.165616491235</v>
      </c>
      <c r="W7" s="95">
        <f t="shared" si="0"/>
        <v>30171.165616491235</v>
      </c>
      <c r="X7" s="95">
        <f t="shared" si="0"/>
        <v>30171.165616491235</v>
      </c>
      <c r="Y7" s="95">
        <f t="shared" si="0"/>
        <v>30171.165616491235</v>
      </c>
      <c r="Z7" s="95">
        <f t="shared" si="0"/>
        <v>30171.165616491235</v>
      </c>
      <c r="AA7" s="95">
        <f t="shared" si="0"/>
        <v>30171.165616491235</v>
      </c>
      <c r="AB7" s="95">
        <f t="shared" si="0"/>
        <v>30171.165616491235</v>
      </c>
      <c r="AC7" s="95">
        <f t="shared" si="0"/>
        <v>30171.165616491235</v>
      </c>
      <c r="AD7" s="95">
        <f t="shared" si="0"/>
        <v>30171.165616491235</v>
      </c>
      <c r="AE7" s="95">
        <f t="shared" si="0"/>
        <v>30171.165616491235</v>
      </c>
      <c r="AF7" s="95">
        <f t="shared" si="0"/>
        <v>30171.165616491235</v>
      </c>
      <c r="AG7" s="95">
        <f t="shared" si="0"/>
        <v>30171.165616491235</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0</v>
      </c>
      <c r="C9" s="95">
        <f t="shared" si="1"/>
        <v>0</v>
      </c>
      <c r="D9" s="95">
        <f t="shared" si="0"/>
        <v>0</v>
      </c>
      <c r="E9" s="95">
        <f t="shared" si="0"/>
        <v>0</v>
      </c>
      <c r="F9" s="95">
        <f t="shared" si="0"/>
        <v>0</v>
      </c>
      <c r="G9" s="95">
        <f t="shared" si="0"/>
        <v>0</v>
      </c>
      <c r="H9" s="95">
        <f t="shared" si="0"/>
        <v>0</v>
      </c>
      <c r="I9" s="95">
        <f t="shared" si="0"/>
        <v>0</v>
      </c>
      <c r="J9" s="95">
        <f t="shared" si="0"/>
        <v>0</v>
      </c>
      <c r="K9" s="95">
        <f t="shared" si="0"/>
        <v>0</v>
      </c>
      <c r="L9" s="95">
        <f t="shared" si="0"/>
        <v>0</v>
      </c>
      <c r="M9" s="95">
        <f t="shared" si="0"/>
        <v>0</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0</v>
      </c>
      <c r="AB9" s="95">
        <f t="shared" si="0"/>
        <v>0</v>
      </c>
      <c r="AC9" s="95">
        <f t="shared" si="0"/>
        <v>0</v>
      </c>
      <c r="AD9" s="95">
        <f t="shared" si="0"/>
        <v>0</v>
      </c>
      <c r="AE9" s="95">
        <f t="shared" si="0"/>
        <v>0</v>
      </c>
      <c r="AF9" s="95">
        <f t="shared" si="0"/>
        <v>0</v>
      </c>
      <c r="AG9" s="95">
        <f t="shared" si="0"/>
        <v>0</v>
      </c>
    </row>
    <row r="10" spans="1:33" ht="14.5">
      <c r="A10" s="4" t="s">
        <v>495</v>
      </c>
      <c r="B10" s="95">
        <f>'Manual Adjustment'!$B35</f>
        <v>0</v>
      </c>
      <c r="C10" s="95">
        <f t="shared" si="1"/>
        <v>0</v>
      </c>
      <c r="D10" s="95">
        <f t="shared" si="0"/>
        <v>0</v>
      </c>
      <c r="E10" s="95">
        <f t="shared" si="0"/>
        <v>0</v>
      </c>
      <c r="F10" s="95">
        <f t="shared" si="0"/>
        <v>0</v>
      </c>
      <c r="G10" s="95">
        <f t="shared" si="0"/>
        <v>0</v>
      </c>
      <c r="H10" s="95">
        <f t="shared" si="0"/>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row>
    <row r="11" spans="1:33" ht="14.5">
      <c r="A11" s="4" t="s">
        <v>496</v>
      </c>
      <c r="B11" s="95">
        <f>'Manual Adjustment'!$B36</f>
        <v>0</v>
      </c>
      <c r="C11" s="95">
        <f t="shared" si="1"/>
        <v>0</v>
      </c>
      <c r="D11" s="95">
        <f t="shared" ref="D11:AG17" si="2">C11</f>
        <v>0</v>
      </c>
      <c r="E11" s="95">
        <f t="shared" si="2"/>
        <v>0</v>
      </c>
      <c r="F11" s="95">
        <f t="shared" si="2"/>
        <v>0</v>
      </c>
      <c r="G11" s="95">
        <f t="shared" si="2"/>
        <v>0</v>
      </c>
      <c r="H11" s="95">
        <f t="shared" si="2"/>
        <v>0</v>
      </c>
      <c r="I11" s="95">
        <f t="shared" si="2"/>
        <v>0</v>
      </c>
      <c r="J11" s="95">
        <f t="shared" si="2"/>
        <v>0</v>
      </c>
      <c r="K11" s="95">
        <f t="shared" si="2"/>
        <v>0</v>
      </c>
      <c r="L11" s="95">
        <f t="shared" si="2"/>
        <v>0</v>
      </c>
      <c r="M11" s="95">
        <f t="shared" si="2"/>
        <v>0</v>
      </c>
      <c r="N11" s="95">
        <f t="shared" si="2"/>
        <v>0</v>
      </c>
      <c r="O11" s="95">
        <f t="shared" si="2"/>
        <v>0</v>
      </c>
      <c r="P11" s="95">
        <f t="shared" si="2"/>
        <v>0</v>
      </c>
      <c r="Q11" s="95">
        <f t="shared" si="2"/>
        <v>0</v>
      </c>
      <c r="R11" s="95">
        <f t="shared" si="2"/>
        <v>0</v>
      </c>
      <c r="S11" s="95">
        <f t="shared" si="2"/>
        <v>0</v>
      </c>
      <c r="T11" s="95">
        <f t="shared" si="2"/>
        <v>0</v>
      </c>
      <c r="U11" s="95">
        <f t="shared" si="2"/>
        <v>0</v>
      </c>
      <c r="V11" s="95">
        <f t="shared" si="2"/>
        <v>0</v>
      </c>
      <c r="W11" s="95">
        <f t="shared" si="2"/>
        <v>0</v>
      </c>
      <c r="X11" s="95">
        <f t="shared" si="2"/>
        <v>0</v>
      </c>
      <c r="Y11" s="95">
        <f t="shared" si="2"/>
        <v>0</v>
      </c>
      <c r="Z11" s="95">
        <f t="shared" si="2"/>
        <v>0</v>
      </c>
      <c r="AA11" s="95">
        <f t="shared" si="2"/>
        <v>0</v>
      </c>
      <c r="AB11" s="95">
        <f t="shared" si="2"/>
        <v>0</v>
      </c>
      <c r="AC11" s="95">
        <f t="shared" si="2"/>
        <v>0</v>
      </c>
      <c r="AD11" s="95">
        <f t="shared" si="2"/>
        <v>0</v>
      </c>
      <c r="AE11" s="95">
        <f t="shared" si="2"/>
        <v>0</v>
      </c>
      <c r="AF11" s="95">
        <f t="shared" si="2"/>
        <v>0</v>
      </c>
      <c r="AG11" s="95">
        <f t="shared" si="2"/>
        <v>0</v>
      </c>
    </row>
    <row r="12" spans="1:33" ht="14.5">
      <c r="A12" s="4" t="s">
        <v>497</v>
      </c>
      <c r="B12" s="95">
        <f>'Manual Adjustment'!$B37</f>
        <v>6708.3055141174236</v>
      </c>
      <c r="C12" s="95">
        <f t="shared" si="1"/>
        <v>6708.3055141174236</v>
      </c>
      <c r="D12" s="95">
        <f t="shared" si="2"/>
        <v>6708.3055141174236</v>
      </c>
      <c r="E12" s="95">
        <f t="shared" si="2"/>
        <v>6708.3055141174236</v>
      </c>
      <c r="F12" s="95">
        <f t="shared" si="2"/>
        <v>6708.3055141174236</v>
      </c>
      <c r="G12" s="95">
        <f t="shared" si="2"/>
        <v>6708.3055141174236</v>
      </c>
      <c r="H12" s="95">
        <f t="shared" si="2"/>
        <v>6708.3055141174236</v>
      </c>
      <c r="I12" s="95">
        <f t="shared" si="2"/>
        <v>6708.3055141174236</v>
      </c>
      <c r="J12" s="95">
        <f t="shared" si="2"/>
        <v>6708.3055141174236</v>
      </c>
      <c r="K12" s="95">
        <f t="shared" si="2"/>
        <v>6708.3055141174236</v>
      </c>
      <c r="L12" s="95">
        <f t="shared" si="2"/>
        <v>6708.3055141174236</v>
      </c>
      <c r="M12" s="95">
        <f t="shared" si="2"/>
        <v>6708.3055141174236</v>
      </c>
      <c r="N12" s="95">
        <f t="shared" si="2"/>
        <v>6708.3055141174236</v>
      </c>
      <c r="O12" s="95">
        <f t="shared" si="2"/>
        <v>6708.3055141174236</v>
      </c>
      <c r="P12" s="95">
        <f t="shared" si="2"/>
        <v>6708.3055141174236</v>
      </c>
      <c r="Q12" s="95">
        <f t="shared" si="2"/>
        <v>6708.3055141174236</v>
      </c>
      <c r="R12" s="95">
        <f t="shared" si="2"/>
        <v>6708.3055141174236</v>
      </c>
      <c r="S12" s="95">
        <f t="shared" si="2"/>
        <v>6708.3055141174236</v>
      </c>
      <c r="T12" s="95">
        <f t="shared" si="2"/>
        <v>6708.3055141174236</v>
      </c>
      <c r="U12" s="95">
        <f t="shared" si="2"/>
        <v>6708.3055141174236</v>
      </c>
      <c r="V12" s="95">
        <f t="shared" si="2"/>
        <v>6708.3055141174236</v>
      </c>
      <c r="W12" s="95">
        <f t="shared" si="2"/>
        <v>6708.3055141174236</v>
      </c>
      <c r="X12" s="95">
        <f t="shared" si="2"/>
        <v>6708.3055141174236</v>
      </c>
      <c r="Y12" s="95">
        <f t="shared" si="2"/>
        <v>6708.3055141174236</v>
      </c>
      <c r="Z12" s="95">
        <f t="shared" si="2"/>
        <v>6708.3055141174236</v>
      </c>
      <c r="AA12" s="95">
        <f t="shared" si="2"/>
        <v>6708.3055141174236</v>
      </c>
      <c r="AB12" s="95">
        <f t="shared" si="2"/>
        <v>6708.3055141174236</v>
      </c>
      <c r="AC12" s="95">
        <f t="shared" si="2"/>
        <v>6708.3055141174236</v>
      </c>
      <c r="AD12" s="95">
        <f t="shared" si="2"/>
        <v>6708.3055141174236</v>
      </c>
      <c r="AE12" s="95">
        <f t="shared" si="2"/>
        <v>6708.3055141174236</v>
      </c>
      <c r="AF12" s="95">
        <f t="shared" si="2"/>
        <v>6708.3055141174236</v>
      </c>
      <c r="AG12" s="95">
        <f t="shared" si="2"/>
        <v>6708.3055141174236</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1958.5037806031148</v>
      </c>
      <c r="C15" s="95">
        <f t="shared" si="1"/>
        <v>1958.5037806031148</v>
      </c>
      <c r="D15" s="95">
        <f t="shared" si="2"/>
        <v>1958.5037806031148</v>
      </c>
      <c r="E15" s="95">
        <f t="shared" si="2"/>
        <v>1958.5037806031148</v>
      </c>
      <c r="F15" s="95">
        <f t="shared" si="2"/>
        <v>1958.5037806031148</v>
      </c>
      <c r="G15" s="95">
        <f t="shared" si="2"/>
        <v>1958.5037806031148</v>
      </c>
      <c r="H15" s="95">
        <f t="shared" si="2"/>
        <v>1958.5037806031148</v>
      </c>
      <c r="I15" s="95">
        <f t="shared" si="2"/>
        <v>1958.5037806031148</v>
      </c>
      <c r="J15" s="95">
        <f t="shared" si="2"/>
        <v>1958.5037806031148</v>
      </c>
      <c r="K15" s="95">
        <f t="shared" si="2"/>
        <v>1958.5037806031148</v>
      </c>
      <c r="L15" s="95">
        <f t="shared" si="2"/>
        <v>1958.5037806031148</v>
      </c>
      <c r="M15" s="95">
        <f t="shared" si="2"/>
        <v>1958.5037806031148</v>
      </c>
      <c r="N15" s="95">
        <f t="shared" si="2"/>
        <v>1958.5037806031148</v>
      </c>
      <c r="O15" s="95">
        <f t="shared" si="2"/>
        <v>1958.5037806031148</v>
      </c>
      <c r="P15" s="95">
        <f t="shared" si="2"/>
        <v>1958.5037806031148</v>
      </c>
      <c r="Q15" s="95">
        <f t="shared" si="2"/>
        <v>1958.5037806031148</v>
      </c>
      <c r="R15" s="95">
        <f t="shared" si="2"/>
        <v>1958.5037806031148</v>
      </c>
      <c r="S15" s="95">
        <f t="shared" si="2"/>
        <v>1958.5037806031148</v>
      </c>
      <c r="T15" s="95">
        <f t="shared" si="2"/>
        <v>1958.5037806031148</v>
      </c>
      <c r="U15" s="95">
        <f t="shared" si="2"/>
        <v>1958.5037806031148</v>
      </c>
      <c r="V15" s="95">
        <f t="shared" si="2"/>
        <v>1958.5037806031148</v>
      </c>
      <c r="W15" s="95">
        <f t="shared" si="2"/>
        <v>1958.5037806031148</v>
      </c>
      <c r="X15" s="95">
        <f t="shared" si="2"/>
        <v>1958.5037806031148</v>
      </c>
      <c r="Y15" s="95">
        <f t="shared" si="2"/>
        <v>1958.5037806031148</v>
      </c>
      <c r="Z15" s="95">
        <f t="shared" si="2"/>
        <v>1958.5037806031148</v>
      </c>
      <c r="AA15" s="95">
        <f t="shared" si="2"/>
        <v>1958.5037806031148</v>
      </c>
      <c r="AB15" s="95">
        <f t="shared" si="2"/>
        <v>1958.5037806031148</v>
      </c>
      <c r="AC15" s="95">
        <f t="shared" si="2"/>
        <v>1958.5037806031148</v>
      </c>
      <c r="AD15" s="95">
        <f t="shared" si="2"/>
        <v>1958.5037806031148</v>
      </c>
      <c r="AE15" s="95">
        <f t="shared" si="2"/>
        <v>1958.5037806031148</v>
      </c>
      <c r="AF15" s="95">
        <f t="shared" si="2"/>
        <v>1958.5037806031148</v>
      </c>
      <c r="AG15" s="95">
        <f t="shared" si="2"/>
        <v>1958.5037806031148</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55.048803763208028</v>
      </c>
      <c r="C2" s="66">
        <f>SUMIFS('State Generation Costs Calcs'!C105:C155,'State Generation Costs Calcs'!$A$105:$A$155,About!$B$2)*About!$A$52</f>
        <v>52.305799117025813</v>
      </c>
      <c r="D2" s="66">
        <f>SUMIFS('State Generation Costs Calcs'!D105:D155,'State Generation Costs Calcs'!$A$105:$A$155,About!$B$2)*About!$A$52</f>
        <v>51.834050377992753</v>
      </c>
      <c r="E2" s="66">
        <f>SUMIFS('State Generation Costs Calcs'!E105:E155,'State Generation Costs Calcs'!$A$105:$A$155,About!$B$2)*About!$A$52</f>
        <v>51.082700657854566</v>
      </c>
      <c r="F2" s="66">
        <f>SUMIFS('State Generation Costs Calcs'!F105:F155,'State Generation Costs Calcs'!$A$105:$A$155,About!$B$2)*About!$A$52</f>
        <v>50.424408942603648</v>
      </c>
      <c r="G2" s="66">
        <f>SUMIFS('State Generation Costs Calcs'!G105:G155,'State Generation Costs Calcs'!$A$105:$A$155,About!$B$2)*About!$A$52</f>
        <v>50.511120144087798</v>
      </c>
      <c r="H2" s="66">
        <f>SUMIFS('State Generation Costs Calcs'!H105:H155,'State Generation Costs Calcs'!$A$105:$A$155,About!$B$2)*About!$A$52</f>
        <v>50.941163061167558</v>
      </c>
      <c r="I2" s="66">
        <f>SUMIFS('State Generation Costs Calcs'!I105:I155,'State Generation Costs Calcs'!$A$105:$A$155,About!$B$2)*About!$A$52</f>
        <v>51.317396218223493</v>
      </c>
      <c r="J2" s="66">
        <f>SUMIFS('State Generation Costs Calcs'!J105:J155,'State Generation Costs Calcs'!$A$105:$A$155,About!$B$2)*About!$A$52</f>
        <v>51.441429403118022</v>
      </c>
      <c r="K2" s="66">
        <f>SUMIFS('State Generation Costs Calcs'!K105:K155,'State Generation Costs Calcs'!$A$105:$A$155,About!$B$2)*About!$A$52</f>
        <v>50.743112479728239</v>
      </c>
      <c r="L2" s="66">
        <f>SUMIFS('State Generation Costs Calcs'!L105:L155,'State Generation Costs Calcs'!$A$105:$A$155,About!$B$2)*About!$A$52</f>
        <v>49.981498440304804</v>
      </c>
      <c r="M2" s="66">
        <f>SUMIFS('State Generation Costs Calcs'!M105:M155,'State Generation Costs Calcs'!$A$105:$A$155,About!$B$2)*About!$A$52</f>
        <v>49.412863888583345</v>
      </c>
      <c r="N2" s="66">
        <f>SUMIFS('State Generation Costs Calcs'!N105:N155,'State Generation Costs Calcs'!$A$105:$A$155,About!$B$2)*About!$A$52</f>
        <v>48.633027255822448</v>
      </c>
      <c r="O2" s="66">
        <f>SUMIFS('State Generation Costs Calcs'!O105:O155,'State Generation Costs Calcs'!$A$105:$A$155,About!$B$2)*About!$A$52</f>
        <v>47.897635023774427</v>
      </c>
      <c r="P2" s="66">
        <f>SUMIFS('State Generation Costs Calcs'!P105:P155,'State Generation Costs Calcs'!$A$105:$A$155,About!$B$2)*About!$A$52</f>
        <v>47.904116921402021</v>
      </c>
      <c r="Q2" s="66">
        <f>SUMIFS('State Generation Costs Calcs'!Q105:Q155,'State Generation Costs Calcs'!$A$105:$A$155,About!$B$2)*About!$A$52</f>
        <v>47.684303986952891</v>
      </c>
      <c r="R2" s="66">
        <f>SUMIFS('State Generation Costs Calcs'!R105:R155,'State Generation Costs Calcs'!$A$105:$A$155,About!$B$2)*About!$A$52</f>
        <v>46.9479157199318</v>
      </c>
      <c r="S2" s="66">
        <f>SUMIFS('State Generation Costs Calcs'!S105:S155,'State Generation Costs Calcs'!$A$105:$A$155,About!$B$2)*About!$A$52</f>
        <v>46.55323755657011</v>
      </c>
      <c r="T2" s="66">
        <f>SUMIFS('State Generation Costs Calcs'!T105:T155,'State Generation Costs Calcs'!$A$105:$A$155,About!$B$2)*About!$A$52</f>
        <v>46.170644737208569</v>
      </c>
      <c r="U2" s="66">
        <f>SUMIFS('State Generation Costs Calcs'!U105:U155,'State Generation Costs Calcs'!$A$105:$A$155,About!$B$2)*About!$A$52</f>
        <v>46.245380681102013</v>
      </c>
      <c r="V2" s="66">
        <f>SUMIFS('State Generation Costs Calcs'!V105:V155,'State Generation Costs Calcs'!$A$105:$A$155,About!$B$2)*About!$A$52</f>
        <v>45.906209610832732</v>
      </c>
      <c r="W2" s="66">
        <f>SUMIFS('State Generation Costs Calcs'!W105:W155,'State Generation Costs Calcs'!$A$105:$A$155,About!$B$2)*About!$A$52</f>
        <v>45.316324408370129</v>
      </c>
      <c r="X2" s="66">
        <f>SUMIFS('State Generation Costs Calcs'!X105:X155,'State Generation Costs Calcs'!$A$105:$A$155,About!$B$2)*About!$A$52</f>
        <v>45.033973513051762</v>
      </c>
      <c r="Y2" s="66">
        <f>SUMIFS('State Generation Costs Calcs'!Y105:Y155,'State Generation Costs Calcs'!$A$105:$A$155,About!$B$2)*About!$A$52</f>
        <v>44.746609389058044</v>
      </c>
      <c r="Z2" s="66">
        <f>SUMIFS('State Generation Costs Calcs'!Z105:Z155,'State Generation Costs Calcs'!$A$105:$A$155,About!$B$2)*About!$A$52</f>
        <v>44.435621416554255</v>
      </c>
      <c r="AA2" s="66">
        <f>SUMIFS('State Generation Costs Calcs'!AA105:AA155,'State Generation Costs Calcs'!$A$105:$A$155,About!$B$2)*About!$A$52</f>
        <v>44.394092120384705</v>
      </c>
      <c r="AB2" s="66">
        <f>SUMIFS('State Generation Costs Calcs'!AB105:AB155,'State Generation Costs Calcs'!$A$105:$A$155,About!$B$2)*About!$A$52</f>
        <v>44.200185870984903</v>
      </c>
      <c r="AC2" s="66">
        <f>SUMIFS('State Generation Costs Calcs'!AC105:AC155,'State Generation Costs Calcs'!$A$105:$A$155,About!$B$2)*About!$A$52</f>
        <v>43.986534764137616</v>
      </c>
      <c r="AD2" s="66">
        <f>SUMIFS('State Generation Costs Calcs'!AD105:AD155,'State Generation Costs Calcs'!$A$105:$A$155,About!$B$2)*About!$A$52</f>
        <v>44.128313637578763</v>
      </c>
      <c r="AE2" s="66">
        <f>SUMIFS('State Generation Costs Calcs'!AE105:AE155,'State Generation Costs Calcs'!$A$105:$A$155,About!$B$2)*About!$A$52</f>
        <v>44.047033744632564</v>
      </c>
      <c r="AF2" s="66">
        <f>SUMIFS('State Generation Costs Calcs'!AF105:AF155,'State Generation Costs Calcs'!$A$105:$A$155,About!$B$2)*About!$A$52</f>
        <v>43.91098623073615</v>
      </c>
      <c r="AG2" s="66">
        <f>SUMIFS('State Generation Costs Calcs'!AG105:AG155,'State Generation Costs Calcs'!$A$105:$A$155,About!$B$2)*About!$A$52</f>
        <v>43.956156017917841</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55.048803763208028</v>
      </c>
      <c r="C2" s="67">
        <f>SUMIFS('State Generation Costs Calcs'!C105:C155,'State Generation Costs Calcs'!$A$105:$A$155,About!$B$2)*About!$A$52</f>
        <v>52.305799117025813</v>
      </c>
      <c r="D2" s="67">
        <f>SUMIFS('State Generation Costs Calcs'!D105:D155,'State Generation Costs Calcs'!$A$105:$A$155,About!$B$2)*About!$A$52</f>
        <v>51.834050377992753</v>
      </c>
      <c r="E2" s="67">
        <f>SUMIFS('State Generation Costs Calcs'!E105:E155,'State Generation Costs Calcs'!$A$105:$A$155,About!$B$2)*About!$A$52</f>
        <v>51.082700657854566</v>
      </c>
      <c r="F2" s="67">
        <f>SUMIFS('State Generation Costs Calcs'!F105:F155,'State Generation Costs Calcs'!$A$105:$A$155,About!$B$2)*About!$A$52</f>
        <v>50.424408942603648</v>
      </c>
      <c r="G2" s="67">
        <f>SUMIFS('State Generation Costs Calcs'!G105:G155,'State Generation Costs Calcs'!$A$105:$A$155,About!$B$2)*About!$A$52</f>
        <v>50.511120144087798</v>
      </c>
      <c r="H2" s="67">
        <f>SUMIFS('State Generation Costs Calcs'!H105:H155,'State Generation Costs Calcs'!$A$105:$A$155,About!$B$2)*About!$A$52</f>
        <v>50.941163061167558</v>
      </c>
      <c r="I2" s="67">
        <f>SUMIFS('State Generation Costs Calcs'!I105:I155,'State Generation Costs Calcs'!$A$105:$A$155,About!$B$2)*About!$A$52</f>
        <v>51.317396218223493</v>
      </c>
      <c r="J2" s="67">
        <f>SUMIFS('State Generation Costs Calcs'!J105:J155,'State Generation Costs Calcs'!$A$105:$A$155,About!$B$2)*About!$A$52</f>
        <v>51.441429403118022</v>
      </c>
      <c r="K2" s="67">
        <f>SUMIFS('State Generation Costs Calcs'!K105:K155,'State Generation Costs Calcs'!$A$105:$A$155,About!$B$2)*About!$A$52</f>
        <v>50.743112479728239</v>
      </c>
      <c r="L2" s="67">
        <f>SUMIFS('State Generation Costs Calcs'!L105:L155,'State Generation Costs Calcs'!$A$105:$A$155,About!$B$2)*About!$A$52</f>
        <v>49.981498440304804</v>
      </c>
      <c r="M2" s="67">
        <f>SUMIFS('State Generation Costs Calcs'!M105:M155,'State Generation Costs Calcs'!$A$105:$A$155,About!$B$2)*About!$A$52</f>
        <v>49.412863888583345</v>
      </c>
      <c r="N2" s="67">
        <f>SUMIFS('State Generation Costs Calcs'!N105:N155,'State Generation Costs Calcs'!$A$105:$A$155,About!$B$2)*About!$A$52</f>
        <v>48.633027255822448</v>
      </c>
      <c r="O2" s="67">
        <f>SUMIFS('State Generation Costs Calcs'!O105:O155,'State Generation Costs Calcs'!$A$105:$A$155,About!$B$2)*About!$A$52</f>
        <v>47.897635023774427</v>
      </c>
      <c r="P2" s="67">
        <f>SUMIFS('State Generation Costs Calcs'!P105:P155,'State Generation Costs Calcs'!$A$105:$A$155,About!$B$2)*About!$A$52</f>
        <v>47.904116921402021</v>
      </c>
      <c r="Q2" s="67">
        <f>SUMIFS('State Generation Costs Calcs'!Q105:Q155,'State Generation Costs Calcs'!$A$105:$A$155,About!$B$2)*About!$A$52</f>
        <v>47.684303986952891</v>
      </c>
      <c r="R2" s="67">
        <f>SUMIFS('State Generation Costs Calcs'!R105:R155,'State Generation Costs Calcs'!$A$105:$A$155,About!$B$2)*About!$A$52</f>
        <v>46.9479157199318</v>
      </c>
      <c r="S2" s="67">
        <f>SUMIFS('State Generation Costs Calcs'!S105:S155,'State Generation Costs Calcs'!$A$105:$A$155,About!$B$2)*About!$A$52</f>
        <v>46.55323755657011</v>
      </c>
      <c r="T2" s="67">
        <f>SUMIFS('State Generation Costs Calcs'!T105:T155,'State Generation Costs Calcs'!$A$105:$A$155,About!$B$2)*About!$A$52</f>
        <v>46.170644737208569</v>
      </c>
      <c r="U2" s="67">
        <f>SUMIFS('State Generation Costs Calcs'!U105:U155,'State Generation Costs Calcs'!$A$105:$A$155,About!$B$2)*About!$A$52</f>
        <v>46.245380681102013</v>
      </c>
      <c r="V2" s="67">
        <f>SUMIFS('State Generation Costs Calcs'!V105:V155,'State Generation Costs Calcs'!$A$105:$A$155,About!$B$2)*About!$A$52</f>
        <v>45.906209610832732</v>
      </c>
      <c r="W2" s="67">
        <f>SUMIFS('State Generation Costs Calcs'!W105:W155,'State Generation Costs Calcs'!$A$105:$A$155,About!$B$2)*About!$A$52</f>
        <v>45.316324408370129</v>
      </c>
      <c r="X2" s="67">
        <f>SUMIFS('State Generation Costs Calcs'!X105:X155,'State Generation Costs Calcs'!$A$105:$A$155,About!$B$2)*About!$A$52</f>
        <v>45.033973513051762</v>
      </c>
      <c r="Y2" s="67">
        <f>SUMIFS('State Generation Costs Calcs'!Y105:Y155,'State Generation Costs Calcs'!$A$105:$A$155,About!$B$2)*About!$A$52</f>
        <v>44.746609389058044</v>
      </c>
      <c r="Z2" s="67">
        <f>SUMIFS('State Generation Costs Calcs'!Z105:Z155,'State Generation Costs Calcs'!$A$105:$A$155,About!$B$2)*About!$A$52</f>
        <v>44.435621416554255</v>
      </c>
      <c r="AA2" s="67">
        <f>SUMIFS('State Generation Costs Calcs'!AA105:AA155,'State Generation Costs Calcs'!$A$105:$A$155,About!$B$2)*About!$A$52</f>
        <v>44.394092120384705</v>
      </c>
      <c r="AB2" s="67">
        <f>SUMIFS('State Generation Costs Calcs'!AB105:AB155,'State Generation Costs Calcs'!$A$105:$A$155,About!$B$2)*About!$A$52</f>
        <v>44.200185870984903</v>
      </c>
      <c r="AC2" s="67">
        <f>SUMIFS('State Generation Costs Calcs'!AC105:AC155,'State Generation Costs Calcs'!$A$105:$A$155,About!$B$2)*About!$A$52</f>
        <v>43.986534764137616</v>
      </c>
      <c r="AD2" s="67">
        <f>SUMIFS('State Generation Costs Calcs'!AD105:AD155,'State Generation Costs Calcs'!$A$105:$A$155,About!$B$2)*About!$A$52</f>
        <v>44.128313637578763</v>
      </c>
      <c r="AE2" s="67">
        <f>SUMIFS('State Generation Costs Calcs'!AE105:AE155,'State Generation Costs Calcs'!$A$105:$A$155,About!$B$2)*About!$A$52</f>
        <v>44.047033744632564</v>
      </c>
      <c r="AF2" s="67">
        <f>SUMIFS('State Generation Costs Calcs'!AF105:AF155,'State Generation Costs Calcs'!$A$105:$A$155,About!$B$2)*About!$A$52</f>
        <v>43.91098623073615</v>
      </c>
      <c r="AG2" s="67">
        <f>SUMIFS('State Generation Costs Calcs'!AG105:AG155,'State Generation Costs Calcs'!$A$105:$A$155,About!$B$2)*About!$A$52</f>
        <v>43.956156017917841</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2022-11-01T00:02:44Z</dcterms:modified>
</cp:coreProperties>
</file>