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FL\webappdata\"/>
    </mc:Choice>
  </mc:AlternateContent>
  <xr:revisionPtr revIDLastSave="0" documentId="8_{C08FA6EA-1CF1-4CFA-BDEE-8504913B185A}" xr6:coauthVersionLast="47" xr6:coauthVersionMax="47" xr10:uidLastSave="{00000000-0000-0000-0000-000000000000}"/>
  <bookViews>
    <workbookView xWindow="-98" yWindow="-98" windowWidth="21795" windowHeight="12975" activeTab="2"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<sst xmlns="http://schemas.openxmlformats.org/spreadsheetml/2006/main" count="42870" uniqueCount="4487">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</sst>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4017</v>
      </c>
      <c r="C1" s="380">
        <v>46286</v>
      </c>
      <c r="G1" s="381" t="s">
        <v>3999</v>
      </c>
      <c r="H1" s="381" t="s">
        <v>4000</v>
      </c>
    </row>
    <row r="2" spans="1:8" x14ac:dyDescent="0.45">
      <c r="B2" t="str">
        <f>_xlfn.XLOOKUP(B1,H:H,G:G,0,0,1)</f>
        <v>FL</v>
      </c>
      <c r="C2" t="str">
        <f>_xlfn.XLOOKUP(B2,G:G, H:H, 0,0,1)</f>
        <v>Florida</v>
      </c>
      <c r="G2" t="s">
        <v>4001</v>
      </c>
      <c r="H2" t="s">
        <v>4002</v>
      </c>
    </row>
    <row r="3" spans="1:8" x14ac:dyDescent="0.45">
      <c r="A3" t="s">
        <v>103</v>
      </c>
      <c r="G3" t="s">
        <v>4003</v>
      </c>
      <c r="H3" t="s">
        <v>3998</v>
      </c>
    </row>
    <row r="4" spans="1:8" x14ac:dyDescent="0.45">
      <c r="A4" t="s">
        <v>136</v>
      </c>
      <c r="G4" t="s">
        <v>4004</v>
      </c>
      <c r="H4" t="s">
        <v>4005</v>
      </c>
    </row>
    <row r="5" spans="1:8" x14ac:dyDescent="0.45">
      <c r="A5" t="s">
        <v>107</v>
      </c>
      <c r="G5" t="s">
        <v>4006</v>
      </c>
      <c r="H5" t="s">
        <v>4007</v>
      </c>
    </row>
    <row r="6" spans="1:8" x14ac:dyDescent="0.45">
      <c r="A6" t="s">
        <v>104</v>
      </c>
      <c r="G6" t="s">
        <v>4008</v>
      </c>
      <c r="H6" t="s">
        <v>4009</v>
      </c>
    </row>
    <row r="7" spans="1:8" x14ac:dyDescent="0.45">
      <c r="G7" t="s">
        <v>481</v>
      </c>
      <c r="H7" t="s">
        <v>4010</v>
      </c>
    </row>
    <row r="8" spans="1:8" x14ac:dyDescent="0.45">
      <c r="A8" t="s">
        <v>105</v>
      </c>
      <c r="G8" t="s">
        <v>4011</v>
      </c>
      <c r="H8" t="s">
        <v>4012</v>
      </c>
    </row>
    <row r="9" spans="1:8" x14ac:dyDescent="0.45">
      <c r="A9" t="s">
        <v>106</v>
      </c>
      <c r="G9" t="s">
        <v>4013</v>
      </c>
      <c r="H9" t="s">
        <v>4013</v>
      </c>
    </row>
    <row r="10" spans="1:8" x14ac:dyDescent="0.45">
      <c r="A10" s="38" t="s">
        <v>2752</v>
      </c>
      <c r="G10" t="s">
        <v>4014</v>
      </c>
      <c r="H10" t="s">
        <v>4015</v>
      </c>
    </row>
    <row r="11" spans="1:8" x14ac:dyDescent="0.45">
      <c r="A11" s="38"/>
      <c r="G11" t="s">
        <v>4016</v>
      </c>
      <c r="H11" t="s">
        <v>4017</v>
      </c>
    </row>
    <row r="12" spans="1:8" x14ac:dyDescent="0.45">
      <c r="A12" t="s">
        <v>108</v>
      </c>
      <c r="G12" t="s">
        <v>4018</v>
      </c>
      <c r="H12" t="s">
        <v>4019</v>
      </c>
    </row>
    <row r="13" spans="1:8" x14ac:dyDescent="0.45">
      <c r="A13" t="s">
        <v>109</v>
      </c>
      <c r="G13" t="s">
        <v>4020</v>
      </c>
      <c r="H13" t="s">
        <v>4021</v>
      </c>
    </row>
    <row r="14" spans="1:8" x14ac:dyDescent="0.45">
      <c r="A14" t="s">
        <v>110</v>
      </c>
      <c r="G14" t="s">
        <v>4022</v>
      </c>
      <c r="H14" t="s">
        <v>4023</v>
      </c>
    </row>
    <row r="15" spans="1:8" x14ac:dyDescent="0.45">
      <c r="G15" t="s">
        <v>4024</v>
      </c>
      <c r="H15" t="s">
        <v>4025</v>
      </c>
    </row>
    <row r="16" spans="1:8" x14ac:dyDescent="0.45">
      <c r="A16" s="39" t="s">
        <v>2838</v>
      </c>
      <c r="B16" s="151"/>
      <c r="G16" t="s">
        <v>4026</v>
      </c>
      <c r="H16" t="s">
        <v>4027</v>
      </c>
    </row>
    <row r="17" spans="1:8" x14ac:dyDescent="0.45">
      <c r="A17" t="s">
        <v>2821</v>
      </c>
      <c r="B17" s="17">
        <f>MAX(PolicyLevers!H:H)</f>
        <v>2799</v>
      </c>
      <c r="G17" t="s">
        <v>4028</v>
      </c>
      <c r="H17" t="s">
        <v>4029</v>
      </c>
    </row>
    <row r="18" spans="1:8" x14ac:dyDescent="0.45">
      <c r="A18" t="s">
        <v>2837</v>
      </c>
      <c r="B18" s="17" t="str" cm="1">
        <f t="array" ref="B18">IF(MIN(IF(COUNTIF(PolicyLevers!$H$2:$H$2053,PolicyLevers!$H$2:$H$2053)&gt;1,PolicyLevers!$H$2:$H$2053, ""))=0,"No duplicate ID numbers",MIN(IF(COUNTIF(PolicyLevers!$H$2:$H$2053,PolicyLevers!$H$2:$H$2053)&gt;1,PolicyLevers!$H$2:$H$2053, "")))</f>
        <v>No duplicate ID numbers</v>
      </c>
      <c r="G18" t="s">
        <v>4030</v>
      </c>
      <c r="H18" t="s">
        <v>4031</v>
      </c>
    </row>
    <row r="19" spans="1:8" ht="28.5" x14ac:dyDescent="0.45">
      <c r="A19" s="1" t="s">
        <v>2957</v>
      </c>
      <c r="B19" s="17" t="str" cm="1">
        <f t="array" ref="B19">IF(MIN(IF((NOT(ISNUMBER(PolicyLevers!$H$2:$H$2053)))*(ISTEXT(PolicyLevers!$I$2:$I$2053)),ROW(PolicyLevers!$H$2:$H$2053)))=0,"No missing ID numbers",MIN(IF((NOT(ISNUMBER(PolicyLevers!$H$2:$H$2053)))*(ISTEXT(PolicyLevers!$I$2:$I$2053)),ROW(PolicyLevers!$H$2:$H$2053))))</f>
        <v>No missing ID numbers</v>
      </c>
      <c r="G19" t="s">
        <v>4032</v>
      </c>
      <c r="H19" t="s">
        <v>4033</v>
      </c>
    </row>
    <row r="20" spans="1:8" x14ac:dyDescent="0.45">
      <c r="G20" t="s">
        <v>4034</v>
      </c>
      <c r="H20" t="s">
        <v>4035</v>
      </c>
    </row>
    <row r="21" spans="1:8" x14ac:dyDescent="0.45">
      <c r="A21" s="39" t="s">
        <v>3188</v>
      </c>
      <c r="B21" s="151"/>
      <c r="G21" t="s">
        <v>4036</v>
      </c>
      <c r="H21" t="s">
        <v>4037</v>
      </c>
    </row>
    <row r="22" spans="1:8" x14ac:dyDescent="0.45">
      <c r="A22" t="s">
        <v>3182</v>
      </c>
      <c r="G22" t="s">
        <v>4038</v>
      </c>
      <c r="H22" t="s">
        <v>4039</v>
      </c>
    </row>
    <row r="23" spans="1:8" x14ac:dyDescent="0.45">
      <c r="A23" t="s">
        <v>3183</v>
      </c>
      <c r="G23" t="s">
        <v>4040</v>
      </c>
      <c r="H23" t="s">
        <v>4041</v>
      </c>
    </row>
    <row r="24" spans="1:8" x14ac:dyDescent="0.45">
      <c r="A24" t="s">
        <v>3184</v>
      </c>
      <c r="G24" t="s">
        <v>4042</v>
      </c>
      <c r="H24" t="s">
        <v>4043</v>
      </c>
    </row>
    <row r="25" spans="1:8" x14ac:dyDescent="0.45">
      <c r="A25" t="s">
        <v>3185</v>
      </c>
      <c r="G25" t="s">
        <v>4044</v>
      </c>
      <c r="H25" t="s">
        <v>4045</v>
      </c>
    </row>
    <row r="26" spans="1:8" x14ac:dyDescent="0.45">
      <c r="G26" t="s">
        <v>4046</v>
      </c>
      <c r="H26" t="s">
        <v>4047</v>
      </c>
    </row>
    <row r="27" spans="1:8" x14ac:dyDescent="0.45">
      <c r="A27" s="39" t="s">
        <v>3186</v>
      </c>
      <c r="B27" s="151"/>
      <c r="C27" s="151"/>
      <c r="G27" t="s">
        <v>4048</v>
      </c>
      <c r="H27" t="s">
        <v>4049</v>
      </c>
    </row>
    <row r="28" spans="1:8" x14ac:dyDescent="0.45">
      <c r="A28" t="s">
        <v>2831</v>
      </c>
      <c r="G28" t="s">
        <v>4050</v>
      </c>
      <c r="H28" t="s">
        <v>4051</v>
      </c>
    </row>
    <row r="29" spans="1:8" x14ac:dyDescent="0.45">
      <c r="A29" t="s">
        <v>2817</v>
      </c>
      <c r="G29" t="s">
        <v>4052</v>
      </c>
      <c r="H29" t="s">
        <v>4053</v>
      </c>
    </row>
    <row r="30" spans="1:8" x14ac:dyDescent="0.45">
      <c r="A30" t="s">
        <v>2818</v>
      </c>
      <c r="G30" t="s">
        <v>4054</v>
      </c>
      <c r="H30" t="s">
        <v>4055</v>
      </c>
    </row>
    <row r="31" spans="1:8" x14ac:dyDescent="0.45">
      <c r="A31" t="s">
        <v>2819</v>
      </c>
      <c r="G31" t="s">
        <v>517</v>
      </c>
      <c r="H31" t="s">
        <v>4056</v>
      </c>
    </row>
    <row r="32" spans="1:8" x14ac:dyDescent="0.45">
      <c r="A32" t="s">
        <v>2820</v>
      </c>
      <c r="G32" t="s">
        <v>4057</v>
      </c>
      <c r="H32" t="s">
        <v>4058</v>
      </c>
    </row>
    <row r="33" spans="1:8" x14ac:dyDescent="0.45">
      <c r="G33" t="s">
        <v>4059</v>
      </c>
      <c r="H33" t="s">
        <v>4060</v>
      </c>
    </row>
    <row r="34" spans="1:8" x14ac:dyDescent="0.45">
      <c r="A34" t="s">
        <v>2832</v>
      </c>
      <c r="G34" t="s">
        <v>4061</v>
      </c>
      <c r="H34" t="s">
        <v>4062</v>
      </c>
    </row>
    <row r="35" spans="1:8" x14ac:dyDescent="0.45">
      <c r="A35" t="s">
        <v>2815</v>
      </c>
      <c r="G35" t="s">
        <v>4063</v>
      </c>
      <c r="H35" t="s">
        <v>4064</v>
      </c>
    </row>
    <row r="36" spans="1:8" x14ac:dyDescent="0.45">
      <c r="A36" t="s">
        <v>2816</v>
      </c>
      <c r="G36" t="s">
        <v>4065</v>
      </c>
      <c r="H36" t="s">
        <v>4066</v>
      </c>
    </row>
    <row r="37" spans="1:8" x14ac:dyDescent="0.45">
      <c r="G37" t="s">
        <v>4067</v>
      </c>
      <c r="H37" t="s">
        <v>4068</v>
      </c>
    </row>
    <row r="38" spans="1:8" x14ac:dyDescent="0.45">
      <c r="A38" t="s">
        <v>2833</v>
      </c>
      <c r="G38" t="s">
        <v>4069</v>
      </c>
      <c r="H38" t="s">
        <v>4070</v>
      </c>
    </row>
    <row r="39" spans="1:8" x14ac:dyDescent="0.45">
      <c r="A39" t="s">
        <v>2822</v>
      </c>
      <c r="G39" t="s">
        <v>4071</v>
      </c>
      <c r="H39" t="s">
        <v>4072</v>
      </c>
    </row>
    <row r="40" spans="1:8" x14ac:dyDescent="0.45">
      <c r="A40" t="s">
        <v>2823</v>
      </c>
      <c r="G40" t="s">
        <v>4073</v>
      </c>
      <c r="H40" t="s">
        <v>4074</v>
      </c>
    </row>
    <row r="41" spans="1:8" x14ac:dyDescent="0.45">
      <c r="G41" t="s">
        <v>4075</v>
      </c>
      <c r="H41" t="s">
        <v>4076</v>
      </c>
    </row>
    <row r="42" spans="1:8" x14ac:dyDescent="0.45">
      <c r="A42" t="s">
        <v>2834</v>
      </c>
      <c r="G42" t="s">
        <v>4077</v>
      </c>
      <c r="H42" t="s">
        <v>4078</v>
      </c>
    </row>
    <row r="43" spans="1:8" x14ac:dyDescent="0.45">
      <c r="A43" t="s">
        <v>2824</v>
      </c>
      <c r="G43" t="s">
        <v>4079</v>
      </c>
      <c r="H43" t="s">
        <v>4080</v>
      </c>
    </row>
    <row r="44" spans="1:8" x14ac:dyDescent="0.45">
      <c r="A44" t="s">
        <v>2825</v>
      </c>
      <c r="G44" t="s">
        <v>4081</v>
      </c>
      <c r="H44" t="s">
        <v>4082</v>
      </c>
    </row>
    <row r="45" spans="1:8" x14ac:dyDescent="0.45">
      <c r="G45" t="s">
        <v>4083</v>
      </c>
      <c r="H45" t="s">
        <v>4084</v>
      </c>
    </row>
    <row r="46" spans="1:8" x14ac:dyDescent="0.45">
      <c r="A46" s="39" t="s">
        <v>3187</v>
      </c>
      <c r="B46" s="151"/>
      <c r="G46" t="s">
        <v>4085</v>
      </c>
      <c r="H46" t="s">
        <v>4086</v>
      </c>
    </row>
    <row r="47" spans="1:8" x14ac:dyDescent="0.45">
      <c r="A47" t="s">
        <v>2826</v>
      </c>
      <c r="G47" t="s">
        <v>4087</v>
      </c>
      <c r="H47" t="s">
        <v>4088</v>
      </c>
    </row>
    <row r="48" spans="1:8" x14ac:dyDescent="0.45">
      <c r="A48" t="s">
        <v>2827</v>
      </c>
      <c r="G48" t="s">
        <v>4089</v>
      </c>
      <c r="H48" t="s">
        <v>4090</v>
      </c>
    </row>
    <row r="49" spans="1:8" x14ac:dyDescent="0.45">
      <c r="G49" t="s">
        <v>4091</v>
      </c>
      <c r="H49" t="s">
        <v>4092</v>
      </c>
    </row>
    <row r="50" spans="1:8" x14ac:dyDescent="0.45">
      <c r="A50" t="s">
        <v>2828</v>
      </c>
      <c r="G50" t="s">
        <v>4093</v>
      </c>
      <c r="H50" t="s">
        <v>4094</v>
      </c>
    </row>
    <row r="51" spans="1:8" x14ac:dyDescent="0.45">
      <c r="A51" t="s">
        <v>2835</v>
      </c>
      <c r="G51" t="s">
        <v>4095</v>
      </c>
      <c r="H51" t="s">
        <v>4096</v>
      </c>
    </row>
    <row r="52" spans="1:8" x14ac:dyDescent="0.45">
      <c r="A52" t="s">
        <v>2829</v>
      </c>
      <c r="G52" t="s">
        <v>4097</v>
      </c>
      <c r="H52" t="s">
        <v>4098</v>
      </c>
    </row>
    <row r="53" spans="1:8" x14ac:dyDescent="0.45">
      <c r="A53" t="s">
        <v>2830</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107" zoomScale="90" zoomScaleNormal="90" workbookViewId="0">
      <selection activeCell="A130" sqref="A130"/>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3163</v>
      </c>
      <c r="M1"/>
    </row>
    <row r="2" spans="1:14" x14ac:dyDescent="0.45">
      <c r="A2" s="438" t="s">
        <v>3164</v>
      </c>
      <c r="M2"/>
    </row>
    <row r="3" spans="1:14" x14ac:dyDescent="0.4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4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4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4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4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4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4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4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4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4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4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4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4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45">
      <c r="A16" t="s">
        <v>71</v>
      </c>
      <c r="B16" t="s">
        <v>14</v>
      </c>
      <c r="C16" t="s">
        <v>7</v>
      </c>
      <c r="D16" t="s">
        <v>14</v>
      </c>
      <c r="E16" t="s">
        <v>2291</v>
      </c>
      <c r="F16">
        <v>0</v>
      </c>
      <c r="G16">
        <v>1</v>
      </c>
      <c r="H16">
        <v>1</v>
      </c>
      <c r="I16" s="334" t="s">
        <v>29</v>
      </c>
      <c r="J16" s="334" t="s">
        <v>2303</v>
      </c>
      <c r="K16" s="334" t="s">
        <v>199</v>
      </c>
      <c r="L16" s="289" t="s">
        <v>200</v>
      </c>
    </row>
    <row r="17" spans="1:14" x14ac:dyDescent="0.45">
      <c r="A17" t="s">
        <v>71</v>
      </c>
      <c r="B17" t="s">
        <v>3667</v>
      </c>
      <c r="C17" t="s">
        <v>3668</v>
      </c>
      <c r="D17" s="17" t="s">
        <v>344</v>
      </c>
      <c r="E17" t="s">
        <v>3669</v>
      </c>
      <c r="F17">
        <v>0</v>
      </c>
      <c r="G17" s="36">
        <v>600000</v>
      </c>
      <c r="H17" s="36">
        <v>5000</v>
      </c>
      <c r="I17" s="334" t="s">
        <v>3670</v>
      </c>
      <c r="J17" s="382" t="s">
        <v>4101</v>
      </c>
      <c r="K17" s="334"/>
      <c r="L17" s="289"/>
    </row>
    <row r="18" spans="1:14" x14ac:dyDescent="0.4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4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4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45">
      <c r="A21" t="s">
        <v>71</v>
      </c>
      <c r="B21" t="s">
        <v>3717</v>
      </c>
      <c r="C21" t="s">
        <v>3716</v>
      </c>
      <c r="D21" s="17" t="s">
        <v>344</v>
      </c>
      <c r="E21" t="s">
        <v>3718</v>
      </c>
      <c r="F21">
        <v>0</v>
      </c>
      <c r="G21">
        <v>1</v>
      </c>
      <c r="H21">
        <v>1</v>
      </c>
      <c r="I21" s="334" t="s">
        <v>29</v>
      </c>
      <c r="J21" s="334" t="s">
        <v>3778</v>
      </c>
      <c r="K21" s="334"/>
      <c r="L21" s="289"/>
    </row>
    <row r="22" spans="1:14" x14ac:dyDescent="0.45">
      <c r="A22" t="s">
        <v>71</v>
      </c>
      <c r="B22" t="s">
        <v>12</v>
      </c>
      <c r="C22" t="s">
        <v>6</v>
      </c>
      <c r="D22" t="s">
        <v>12</v>
      </c>
      <c r="E22" t="s">
        <v>2286</v>
      </c>
      <c r="F22">
        <v>0</v>
      </c>
      <c r="G22">
        <v>1</v>
      </c>
      <c r="H22">
        <v>1</v>
      </c>
      <c r="I22" s="334" t="s">
        <v>29</v>
      </c>
      <c r="J22" s="334" t="s">
        <v>3170</v>
      </c>
      <c r="K22" s="334" t="s">
        <v>205</v>
      </c>
      <c r="L22" s="289" t="s">
        <v>206</v>
      </c>
    </row>
    <row r="23" spans="1:14" x14ac:dyDescent="0.4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4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4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45">
      <c r="A26" t="s">
        <v>2811</v>
      </c>
      <c r="B26" t="s">
        <v>2812</v>
      </c>
      <c r="C26" t="s">
        <v>3388</v>
      </c>
      <c r="D26" s="173"/>
      <c r="E26" t="s">
        <v>2813</v>
      </c>
      <c r="F26">
        <v>0</v>
      </c>
      <c r="G26">
        <v>1</v>
      </c>
      <c r="H26">
        <v>1</v>
      </c>
      <c r="I26" s="334" t="s">
        <v>29</v>
      </c>
      <c r="J26" t="s">
        <v>3389</v>
      </c>
      <c r="M26" s="446"/>
    </row>
    <row r="27" spans="1:14" x14ac:dyDescent="0.45">
      <c r="A27" t="s">
        <v>2811</v>
      </c>
      <c r="B27" t="s">
        <v>4446</v>
      </c>
      <c r="C27" t="s">
        <v>4448</v>
      </c>
      <c r="D27" s="334" t="s">
        <v>3103</v>
      </c>
      <c r="E27" s="173"/>
      <c r="F27">
        <v>0</v>
      </c>
      <c r="G27">
        <v>1</v>
      </c>
      <c r="H27">
        <v>1</v>
      </c>
      <c r="I27" s="334" t="s">
        <v>29</v>
      </c>
      <c r="J27" t="s">
        <v>4447</v>
      </c>
    </row>
    <row r="28" spans="1:14" x14ac:dyDescent="0.45">
      <c r="A28" t="s">
        <v>2811</v>
      </c>
      <c r="B28" t="s">
        <v>3845</v>
      </c>
      <c r="C28" t="s">
        <v>3846</v>
      </c>
      <c r="D28" s="173"/>
      <c r="E28" s="173"/>
      <c r="F28">
        <v>0</v>
      </c>
      <c r="G28">
        <v>1</v>
      </c>
      <c r="H28">
        <v>1</v>
      </c>
      <c r="I28" s="334" t="s">
        <v>29</v>
      </c>
      <c r="J28" t="s">
        <v>3847</v>
      </c>
    </row>
    <row r="29" spans="1:14" x14ac:dyDescent="0.45">
      <c r="A29" t="s">
        <v>2811</v>
      </c>
      <c r="B29" t="s">
        <v>3259</v>
      </c>
      <c r="C29" t="s">
        <v>3257</v>
      </c>
      <c r="D29" s="173"/>
      <c r="E29" s="173"/>
      <c r="F29">
        <v>0</v>
      </c>
      <c r="G29">
        <v>1</v>
      </c>
      <c r="H29">
        <v>1</v>
      </c>
      <c r="I29" s="334" t="s">
        <v>29</v>
      </c>
      <c r="J29" t="s">
        <v>3258</v>
      </c>
    </row>
    <row r="30" spans="1:14" x14ac:dyDescent="0.4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45">
      <c r="A31" t="s">
        <v>10</v>
      </c>
      <c r="B31" t="s">
        <v>3938</v>
      </c>
      <c r="C31" t="s">
        <v>3939</v>
      </c>
      <c r="D31" t="s">
        <v>3938</v>
      </c>
      <c r="E31" s="173" t="s">
        <v>3940</v>
      </c>
      <c r="F31" s="447">
        <v>-0.5</v>
      </c>
      <c r="G31" s="447">
        <v>0.5</v>
      </c>
      <c r="H31" s="447">
        <v>0.01</v>
      </c>
      <c r="I31" s="334" t="s">
        <v>3941</v>
      </c>
      <c r="J31" t="s">
        <v>3942</v>
      </c>
    </row>
    <row r="32" spans="1:14" x14ac:dyDescent="0.4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45">
      <c r="A33" t="s">
        <v>10</v>
      </c>
      <c r="B33" t="s">
        <v>2438</v>
      </c>
      <c r="C33" t="s">
        <v>2439</v>
      </c>
      <c r="D33" s="173"/>
      <c r="E33" s="290" t="s">
        <v>2440</v>
      </c>
      <c r="F33">
        <v>0</v>
      </c>
      <c r="G33">
        <v>1</v>
      </c>
      <c r="H33">
        <v>1</v>
      </c>
      <c r="I33" s="334" t="s">
        <v>29</v>
      </c>
      <c r="J33" s="334" t="s">
        <v>3298</v>
      </c>
      <c r="K33" s="334" t="s">
        <v>240</v>
      </c>
      <c r="L33" s="289" t="s">
        <v>241</v>
      </c>
    </row>
    <row r="34" spans="1:14" x14ac:dyDescent="0.45">
      <c r="A34" t="s">
        <v>10</v>
      </c>
      <c r="B34" t="s">
        <v>2956</v>
      </c>
      <c r="C34" t="s">
        <v>3338</v>
      </c>
      <c r="D34" s="173"/>
      <c r="E34" s="290" t="s">
        <v>3340</v>
      </c>
      <c r="F34">
        <v>0</v>
      </c>
      <c r="G34">
        <v>1</v>
      </c>
      <c r="H34">
        <v>1</v>
      </c>
      <c r="I34" s="334" t="s">
        <v>29</v>
      </c>
      <c r="J34" s="334" t="s">
        <v>3787</v>
      </c>
      <c r="K34" s="334" t="s">
        <v>240</v>
      </c>
      <c r="L34" s="289" t="s">
        <v>241</v>
      </c>
    </row>
    <row r="35" spans="1:14" x14ac:dyDescent="0.45">
      <c r="A35" t="s">
        <v>10</v>
      </c>
      <c r="B35" t="s">
        <v>2703</v>
      </c>
      <c r="C35" t="s">
        <v>2702</v>
      </c>
      <c r="D35" s="290" t="s">
        <v>2703</v>
      </c>
      <c r="E35" t="s">
        <v>2704</v>
      </c>
      <c r="F35">
        <v>0</v>
      </c>
      <c r="G35">
        <v>1</v>
      </c>
      <c r="H35">
        <v>1</v>
      </c>
      <c r="I35" s="334" t="s">
        <v>29</v>
      </c>
      <c r="J35" s="289"/>
    </row>
    <row r="36" spans="1:14" x14ac:dyDescent="0.45">
      <c r="A36" t="s">
        <v>10</v>
      </c>
      <c r="B36" t="s">
        <v>2745</v>
      </c>
      <c r="C36" t="s">
        <v>2745</v>
      </c>
      <c r="D36" s="290" t="s">
        <v>2745</v>
      </c>
      <c r="E36" s="290" t="s">
        <v>2746</v>
      </c>
      <c r="F36" s="447">
        <v>0</v>
      </c>
      <c r="G36" s="447">
        <v>1</v>
      </c>
      <c r="H36" s="447">
        <v>0.01</v>
      </c>
      <c r="I36" s="334" t="s">
        <v>2747</v>
      </c>
      <c r="J36" s="334" t="s">
        <v>3174</v>
      </c>
      <c r="K36" s="289" t="s">
        <v>2891</v>
      </c>
    </row>
    <row r="37" spans="1:14" x14ac:dyDescent="0.4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45">
      <c r="A38" t="s">
        <v>10</v>
      </c>
      <c r="B38" t="s">
        <v>3622</v>
      </c>
      <c r="C38" t="s">
        <v>3625</v>
      </c>
      <c r="D38" s="173"/>
      <c r="E38" s="173"/>
      <c r="F38">
        <v>0</v>
      </c>
      <c r="G38">
        <v>1</v>
      </c>
      <c r="H38">
        <v>1</v>
      </c>
      <c r="I38" s="334" t="s">
        <v>29</v>
      </c>
      <c r="J38" t="s">
        <v>3628</v>
      </c>
      <c r="M38"/>
    </row>
    <row r="39" spans="1:14" x14ac:dyDescent="0.45">
      <c r="A39" t="s">
        <v>10</v>
      </c>
      <c r="B39" t="s">
        <v>3621</v>
      </c>
      <c r="C39" t="s">
        <v>3624</v>
      </c>
      <c r="D39" s="173"/>
      <c r="E39" s="173"/>
      <c r="F39">
        <v>0</v>
      </c>
      <c r="G39">
        <v>1</v>
      </c>
      <c r="H39">
        <v>1</v>
      </c>
      <c r="I39" s="334" t="s">
        <v>29</v>
      </c>
      <c r="J39" t="s">
        <v>3627</v>
      </c>
    </row>
    <row r="40" spans="1:14" x14ac:dyDescent="0.45">
      <c r="A40" t="s">
        <v>10</v>
      </c>
      <c r="B40" t="s">
        <v>3623</v>
      </c>
      <c r="C40" t="s">
        <v>3626</v>
      </c>
      <c r="D40" s="173"/>
      <c r="E40" s="173"/>
      <c r="F40">
        <v>0</v>
      </c>
      <c r="G40">
        <v>1</v>
      </c>
      <c r="H40">
        <v>1</v>
      </c>
      <c r="I40" s="334" t="s">
        <v>29</v>
      </c>
      <c r="J40" t="s">
        <v>3629</v>
      </c>
    </row>
    <row r="41" spans="1:14" x14ac:dyDescent="0.45">
      <c r="A41" t="s">
        <v>10</v>
      </c>
      <c r="B41" t="s">
        <v>3297</v>
      </c>
      <c r="C41" t="s">
        <v>3339</v>
      </c>
      <c r="D41" s="173"/>
      <c r="E41" s="173"/>
      <c r="F41">
        <v>0</v>
      </c>
      <c r="G41">
        <v>1</v>
      </c>
      <c r="H41">
        <v>1</v>
      </c>
      <c r="I41" s="334" t="s">
        <v>29</v>
      </c>
      <c r="J41" s="448" t="s">
        <v>3788</v>
      </c>
      <c r="K41" s="334" t="s">
        <v>240</v>
      </c>
      <c r="L41" s="289" t="s">
        <v>241</v>
      </c>
    </row>
    <row r="42" spans="1:14" x14ac:dyDescent="0.45">
      <c r="A42" t="s">
        <v>2469</v>
      </c>
      <c r="B42" t="s">
        <v>3785</v>
      </c>
      <c r="C42" t="s">
        <v>3709</v>
      </c>
      <c r="D42" t="s">
        <v>3710</v>
      </c>
      <c r="E42" t="s">
        <v>3711</v>
      </c>
      <c r="F42">
        <v>0</v>
      </c>
      <c r="G42">
        <v>1</v>
      </c>
      <c r="H42">
        <v>1</v>
      </c>
      <c r="I42" s="334" t="s">
        <v>29</v>
      </c>
      <c r="J42" s="449" t="s">
        <v>3786</v>
      </c>
      <c r="K42" s="289"/>
      <c r="L42" s="289" t="s">
        <v>2690</v>
      </c>
      <c r="M42" s="441"/>
      <c r="N42" s="289"/>
    </row>
    <row r="43" spans="1:14" x14ac:dyDescent="0.4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4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4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45">
      <c r="A46" t="s">
        <v>8</v>
      </c>
      <c r="B46" t="s">
        <v>3671</v>
      </c>
      <c r="C46" t="s">
        <v>3672</v>
      </c>
      <c r="D46" s="290" t="s">
        <v>3671</v>
      </c>
      <c r="E46" t="s">
        <v>3673</v>
      </c>
      <c r="F46" s="290">
        <v>0</v>
      </c>
      <c r="G46" s="290">
        <v>1</v>
      </c>
      <c r="H46" s="290">
        <v>1</v>
      </c>
      <c r="I46" s="289" t="s">
        <v>29</v>
      </c>
      <c r="J46" s="334" t="s">
        <v>3674</v>
      </c>
      <c r="K46" s="334"/>
      <c r="L46" s="289"/>
    </row>
    <row r="47" spans="1:14" x14ac:dyDescent="0.45">
      <c r="A47" t="s">
        <v>8</v>
      </c>
      <c r="B47" t="s">
        <v>327</v>
      </c>
      <c r="C47" t="s">
        <v>328</v>
      </c>
      <c r="D47" s="290" t="s">
        <v>327</v>
      </c>
      <c r="E47" t="s">
        <v>2285</v>
      </c>
      <c r="F47" s="290">
        <v>0</v>
      </c>
      <c r="G47" s="290">
        <v>1</v>
      </c>
      <c r="H47" s="290">
        <v>1</v>
      </c>
      <c r="I47" s="289" t="s">
        <v>29</v>
      </c>
      <c r="J47" s="334" t="s">
        <v>3171</v>
      </c>
      <c r="K47" s="334" t="s">
        <v>329</v>
      </c>
      <c r="L47" s="289" t="s">
        <v>330</v>
      </c>
    </row>
    <row r="48" spans="1:14" x14ac:dyDescent="0.4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4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4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4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45">
      <c r="A52" t="s">
        <v>8</v>
      </c>
      <c r="B52" s="334" t="s">
        <v>3505</v>
      </c>
      <c r="C52" t="s">
        <v>3506</v>
      </c>
      <c r="D52" s="173"/>
      <c r="E52" s="173"/>
      <c r="F52" s="290">
        <v>0</v>
      </c>
      <c r="G52" s="290">
        <v>1</v>
      </c>
      <c r="H52" s="290">
        <v>1</v>
      </c>
      <c r="I52" s="289" t="s">
        <v>29</v>
      </c>
      <c r="J52" s="334" t="s">
        <v>3507</v>
      </c>
      <c r="K52" s="334"/>
      <c r="L52" s="289"/>
      <c r="M52" s="445"/>
    </row>
    <row r="53" spans="1:14" x14ac:dyDescent="0.4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4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4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45">
      <c r="A56" t="s">
        <v>8</v>
      </c>
      <c r="B56" t="s">
        <v>3572</v>
      </c>
      <c r="C56" t="s">
        <v>3573</v>
      </c>
      <c r="D56" t="s">
        <v>3572</v>
      </c>
      <c r="E56" t="s">
        <v>3574</v>
      </c>
      <c r="F56" s="353">
        <v>-100</v>
      </c>
      <c r="G56">
        <v>100</v>
      </c>
      <c r="H56">
        <v>1</v>
      </c>
      <c r="I56" s="290" t="s">
        <v>3575</v>
      </c>
      <c r="J56" s="334" t="s">
        <v>3576</v>
      </c>
      <c r="K56" s="334"/>
      <c r="L56" s="289"/>
      <c r="M56" s="441"/>
    </row>
    <row r="57" spans="1:14" x14ac:dyDescent="0.4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45">
      <c r="A58" t="s">
        <v>8</v>
      </c>
      <c r="B58" s="334" t="s">
        <v>3659</v>
      </c>
      <c r="C58" t="s">
        <v>3660</v>
      </c>
      <c r="D58" s="334" t="s">
        <v>3103</v>
      </c>
      <c r="E58" t="s">
        <v>3657</v>
      </c>
      <c r="F58" s="290">
        <v>0</v>
      </c>
      <c r="G58" s="290">
        <v>1</v>
      </c>
      <c r="H58" s="290">
        <v>1</v>
      </c>
      <c r="I58" s="290" t="s">
        <v>29</v>
      </c>
      <c r="J58" s="334" t="s">
        <v>3658</v>
      </c>
      <c r="K58" s="334"/>
      <c r="L58" s="289"/>
      <c r="M58" s="445"/>
    </row>
    <row r="59" spans="1:14" x14ac:dyDescent="0.45">
      <c r="A59" t="s">
        <v>8</v>
      </c>
      <c r="B59" t="s">
        <v>2997</v>
      </c>
      <c r="C59" t="s">
        <v>2998</v>
      </c>
      <c r="D59" t="s">
        <v>2997</v>
      </c>
      <c r="E59" s="173"/>
      <c r="F59">
        <v>0</v>
      </c>
      <c r="G59">
        <v>1</v>
      </c>
      <c r="H59">
        <v>1</v>
      </c>
      <c r="I59" s="334" t="s">
        <v>29</v>
      </c>
      <c r="J59" s="334" t="s">
        <v>3779</v>
      </c>
    </row>
    <row r="60" spans="1:14" x14ac:dyDescent="0.45">
      <c r="A60" t="s">
        <v>8</v>
      </c>
      <c r="B60" t="s">
        <v>4449</v>
      </c>
      <c r="C60" t="s">
        <v>4124</v>
      </c>
      <c r="D60" s="334" t="s">
        <v>3103</v>
      </c>
      <c r="E60" t="s">
        <v>4450</v>
      </c>
      <c r="F60">
        <v>0</v>
      </c>
      <c r="G60">
        <v>1</v>
      </c>
      <c r="H60">
        <v>1</v>
      </c>
      <c r="I60" s="334" t="s">
        <v>29</v>
      </c>
      <c r="J60" s="382" t="s">
        <v>4106</v>
      </c>
    </row>
    <row r="61" spans="1:14" x14ac:dyDescent="0.45">
      <c r="A61" t="s">
        <v>8</v>
      </c>
      <c r="B61" t="s">
        <v>301</v>
      </c>
      <c r="C61" t="s">
        <v>300</v>
      </c>
      <c r="D61" t="s">
        <v>301</v>
      </c>
      <c r="E61" t="s">
        <v>2282</v>
      </c>
      <c r="F61">
        <v>0</v>
      </c>
      <c r="G61">
        <v>1</v>
      </c>
      <c r="H61">
        <v>1</v>
      </c>
      <c r="I61" s="334" t="s">
        <v>29</v>
      </c>
    </row>
    <row r="62" spans="1:14" x14ac:dyDescent="0.45">
      <c r="A62" t="s">
        <v>8</v>
      </c>
      <c r="B62" t="s">
        <v>3630</v>
      </c>
      <c r="C62" t="s">
        <v>3631</v>
      </c>
      <c r="D62" t="s">
        <v>3630</v>
      </c>
      <c r="E62" s="173"/>
      <c r="F62">
        <v>0</v>
      </c>
      <c r="G62">
        <v>1</v>
      </c>
      <c r="H62">
        <v>1</v>
      </c>
      <c r="I62" s="334" t="s">
        <v>29</v>
      </c>
      <c r="J62" s="382" t="s">
        <v>4113</v>
      </c>
    </row>
    <row r="63" spans="1:14" x14ac:dyDescent="0.45">
      <c r="A63" t="s">
        <v>8</v>
      </c>
      <c r="B63" t="s">
        <v>59</v>
      </c>
      <c r="C63" t="s">
        <v>129</v>
      </c>
      <c r="D63" t="s">
        <v>59</v>
      </c>
      <c r="E63" s="173"/>
      <c r="F63">
        <v>0</v>
      </c>
      <c r="G63">
        <v>1</v>
      </c>
      <c r="H63">
        <v>1</v>
      </c>
      <c r="I63" s="334" t="s">
        <v>29</v>
      </c>
      <c r="J63" s="334" t="s">
        <v>3765</v>
      </c>
    </row>
    <row r="64" spans="1:14" x14ac:dyDescent="0.4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4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45">
      <c r="A66" t="s">
        <v>8</v>
      </c>
      <c r="B66" s="334" t="s">
        <v>3813</v>
      </c>
      <c r="C66" t="s">
        <v>2729</v>
      </c>
      <c r="D66" s="334" t="s">
        <v>3813</v>
      </c>
      <c r="E66" t="s">
        <v>2277</v>
      </c>
      <c r="F66" s="350">
        <v>0</v>
      </c>
      <c r="G66" s="10">
        <v>1</v>
      </c>
      <c r="H66" s="10">
        <v>0.01</v>
      </c>
      <c r="I66" s="334" t="s">
        <v>34</v>
      </c>
      <c r="J66" s="382" t="s">
        <v>4103</v>
      </c>
      <c r="K66" s="334"/>
      <c r="L66" s="289"/>
      <c r="M66" s="445"/>
    </row>
    <row r="67" spans="1:13" x14ac:dyDescent="0.4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4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45">
      <c r="A69" t="s">
        <v>8</v>
      </c>
      <c r="B69" t="s">
        <v>3567</v>
      </c>
      <c r="C69" t="s">
        <v>3568</v>
      </c>
      <c r="D69" t="s">
        <v>3565</v>
      </c>
      <c r="E69" t="s">
        <v>3570</v>
      </c>
      <c r="F69" s="350">
        <v>-1</v>
      </c>
      <c r="G69" s="10">
        <v>1</v>
      </c>
      <c r="H69" s="10">
        <v>0.01</v>
      </c>
      <c r="I69" s="290" t="s">
        <v>3571</v>
      </c>
      <c r="J69" s="334" t="s">
        <v>3721</v>
      </c>
      <c r="K69" s="334"/>
      <c r="L69" s="289"/>
      <c r="M69" s="441"/>
    </row>
    <row r="70" spans="1:13" x14ac:dyDescent="0.45">
      <c r="A70" t="s">
        <v>8</v>
      </c>
      <c r="B70" t="s">
        <v>3566</v>
      </c>
      <c r="C70" t="s">
        <v>3564</v>
      </c>
      <c r="D70" t="s">
        <v>3565</v>
      </c>
      <c r="E70" t="s">
        <v>3569</v>
      </c>
      <c r="F70" s="353">
        <v>-100</v>
      </c>
      <c r="G70">
        <v>100</v>
      </c>
      <c r="H70">
        <v>1</v>
      </c>
      <c r="I70" s="334" t="s">
        <v>3605</v>
      </c>
      <c r="J70" s="334" t="s">
        <v>3720</v>
      </c>
      <c r="K70" s="334"/>
      <c r="L70" s="289"/>
      <c r="M70" s="441"/>
    </row>
    <row r="71" spans="1:13" x14ac:dyDescent="0.45">
      <c r="A71" t="s">
        <v>8</v>
      </c>
      <c r="B71" t="s">
        <v>3762</v>
      </c>
      <c r="C71" t="s">
        <v>3763</v>
      </c>
      <c r="D71" t="s">
        <v>3565</v>
      </c>
      <c r="E71" t="s">
        <v>3764</v>
      </c>
      <c r="F71" s="353">
        <v>-100</v>
      </c>
      <c r="G71">
        <v>100</v>
      </c>
      <c r="H71">
        <v>1</v>
      </c>
      <c r="I71" s="334" t="s">
        <v>3605</v>
      </c>
      <c r="J71" s="334" t="s">
        <v>3782</v>
      </c>
      <c r="K71" s="334"/>
      <c r="L71" s="289"/>
      <c r="M71" s="441"/>
    </row>
    <row r="72" spans="1:13" x14ac:dyDescent="0.45">
      <c r="A72" t="s">
        <v>8</v>
      </c>
      <c r="B72" t="s">
        <v>3520</v>
      </c>
      <c r="C72" t="s">
        <v>3521</v>
      </c>
      <c r="D72" t="s">
        <v>3522</v>
      </c>
      <c r="E72" t="s">
        <v>3523</v>
      </c>
      <c r="F72" s="350">
        <v>0</v>
      </c>
      <c r="G72" s="10">
        <v>1</v>
      </c>
      <c r="H72" s="10">
        <v>0.01</v>
      </c>
      <c r="I72" s="290" t="s">
        <v>3524</v>
      </c>
      <c r="J72" s="334" t="s">
        <v>3525</v>
      </c>
      <c r="K72" s="334"/>
      <c r="L72" s="289"/>
      <c r="M72" s="441"/>
    </row>
    <row r="73" spans="1:13" x14ac:dyDescent="0.45">
      <c r="A73" t="s">
        <v>2926</v>
      </c>
      <c r="B73" t="s">
        <v>3768</v>
      </c>
      <c r="C73" t="s">
        <v>3771</v>
      </c>
      <c r="D73" s="173"/>
      <c r="E73" t="s">
        <v>3772</v>
      </c>
      <c r="F73">
        <v>0</v>
      </c>
      <c r="G73">
        <v>10</v>
      </c>
      <c r="H73">
        <v>1</v>
      </c>
      <c r="I73" t="s">
        <v>2904</v>
      </c>
      <c r="J73" s="236" t="s">
        <v>3789</v>
      </c>
      <c r="K73" s="236" t="s">
        <v>2905</v>
      </c>
    </row>
    <row r="74" spans="1:13" x14ac:dyDescent="0.45">
      <c r="A74" t="s">
        <v>2926</v>
      </c>
      <c r="B74" t="s">
        <v>2927</v>
      </c>
      <c r="C74" t="s">
        <v>2934</v>
      </c>
      <c r="D74" s="173"/>
      <c r="E74" t="s">
        <v>2959</v>
      </c>
      <c r="F74">
        <v>0</v>
      </c>
      <c r="G74">
        <v>10</v>
      </c>
      <c r="H74">
        <v>1</v>
      </c>
      <c r="I74" t="s">
        <v>2904</v>
      </c>
      <c r="J74" t="s">
        <v>3789</v>
      </c>
      <c r="K74" t="s">
        <v>2905</v>
      </c>
    </row>
    <row r="75" spans="1:13" x14ac:dyDescent="0.45">
      <c r="A75" t="s">
        <v>2926</v>
      </c>
      <c r="B75" t="s">
        <v>3557</v>
      </c>
      <c r="C75" t="s">
        <v>3558</v>
      </c>
      <c r="D75" s="173"/>
      <c r="E75" t="s">
        <v>3559</v>
      </c>
      <c r="F75">
        <v>0</v>
      </c>
      <c r="G75">
        <v>10</v>
      </c>
      <c r="H75">
        <v>1</v>
      </c>
      <c r="I75" t="s">
        <v>2904</v>
      </c>
      <c r="J75" s="236" t="s">
        <v>3789</v>
      </c>
      <c r="K75" s="236" t="s">
        <v>2905</v>
      </c>
    </row>
    <row r="76" spans="1:13" x14ac:dyDescent="0.45">
      <c r="A76" t="s">
        <v>2926</v>
      </c>
      <c r="B76" t="s">
        <v>262</v>
      </c>
      <c r="C76" t="s">
        <v>2938</v>
      </c>
      <c r="D76" s="173"/>
      <c r="E76" t="s">
        <v>2964</v>
      </c>
      <c r="F76">
        <v>0</v>
      </c>
      <c r="G76">
        <v>10</v>
      </c>
      <c r="H76">
        <v>1</v>
      </c>
      <c r="I76" t="s">
        <v>2904</v>
      </c>
      <c r="J76" s="236" t="s">
        <v>3789</v>
      </c>
      <c r="K76" s="236" t="s">
        <v>2905</v>
      </c>
    </row>
    <row r="77" spans="1:13" x14ac:dyDescent="0.45">
      <c r="A77" t="s">
        <v>2926</v>
      </c>
      <c r="B77" t="s">
        <v>2930</v>
      </c>
      <c r="C77" t="s">
        <v>2937</v>
      </c>
      <c r="D77" s="173"/>
      <c r="E77" t="s">
        <v>2963</v>
      </c>
      <c r="F77">
        <v>0</v>
      </c>
      <c r="G77">
        <v>10</v>
      </c>
      <c r="H77">
        <v>1</v>
      </c>
      <c r="I77" t="s">
        <v>2904</v>
      </c>
      <c r="J77" s="236" t="s">
        <v>3789</v>
      </c>
      <c r="K77" s="236" t="s">
        <v>2905</v>
      </c>
    </row>
    <row r="78" spans="1:13" x14ac:dyDescent="0.45">
      <c r="A78" t="s">
        <v>2926</v>
      </c>
      <c r="B78" t="s">
        <v>2929</v>
      </c>
      <c r="C78" t="s">
        <v>2936</v>
      </c>
      <c r="D78" s="173"/>
      <c r="E78" t="s">
        <v>2962</v>
      </c>
      <c r="F78">
        <v>0</v>
      </c>
      <c r="G78">
        <v>10</v>
      </c>
      <c r="H78">
        <v>1</v>
      </c>
      <c r="I78" t="s">
        <v>2904</v>
      </c>
      <c r="J78" s="236" t="s">
        <v>3789</v>
      </c>
      <c r="K78" s="236" t="s">
        <v>2905</v>
      </c>
    </row>
    <row r="79" spans="1:13" x14ac:dyDescent="0.45">
      <c r="A79" t="s">
        <v>2926</v>
      </c>
      <c r="B79" t="s">
        <v>2931</v>
      </c>
      <c r="C79" t="s">
        <v>2939</v>
      </c>
      <c r="D79" s="173"/>
      <c r="E79" t="s">
        <v>2965</v>
      </c>
      <c r="F79">
        <v>0</v>
      </c>
      <c r="G79">
        <v>10</v>
      </c>
      <c r="H79">
        <v>1</v>
      </c>
      <c r="I79" t="s">
        <v>2904</v>
      </c>
      <c r="J79" s="236" t="s">
        <v>3789</v>
      </c>
      <c r="K79" s="236" t="s">
        <v>2905</v>
      </c>
    </row>
    <row r="80" spans="1:13" x14ac:dyDescent="0.45">
      <c r="A80" t="s">
        <v>2926</v>
      </c>
      <c r="B80" t="s">
        <v>2928</v>
      </c>
      <c r="C80" t="s">
        <v>2935</v>
      </c>
      <c r="D80" s="173"/>
      <c r="E80" t="s">
        <v>2960</v>
      </c>
      <c r="F80">
        <v>0</v>
      </c>
      <c r="G80">
        <v>10</v>
      </c>
      <c r="H80">
        <v>1</v>
      </c>
      <c r="I80" t="s">
        <v>2904</v>
      </c>
      <c r="J80" s="236" t="s">
        <v>3789</v>
      </c>
      <c r="K80" s="236" t="s">
        <v>2905</v>
      </c>
    </row>
    <row r="81" spans="1:13" x14ac:dyDescent="0.45">
      <c r="A81" t="s">
        <v>2926</v>
      </c>
      <c r="B81" t="s">
        <v>2932</v>
      </c>
      <c r="C81" t="s">
        <v>2940</v>
      </c>
      <c r="D81" s="173"/>
      <c r="E81" t="s">
        <v>2966</v>
      </c>
      <c r="F81">
        <v>0</v>
      </c>
      <c r="G81">
        <v>10</v>
      </c>
      <c r="H81">
        <v>1</v>
      </c>
      <c r="I81" t="s">
        <v>2904</v>
      </c>
      <c r="J81" s="236" t="s">
        <v>3789</v>
      </c>
      <c r="K81" s="236" t="s">
        <v>2905</v>
      </c>
    </row>
    <row r="82" spans="1:13" x14ac:dyDescent="0.45">
      <c r="A82" t="s">
        <v>2926</v>
      </c>
      <c r="B82" t="s">
        <v>2933</v>
      </c>
      <c r="C82" t="s">
        <v>2941</v>
      </c>
      <c r="D82" s="173"/>
      <c r="E82" t="s">
        <v>2967</v>
      </c>
      <c r="F82">
        <v>0</v>
      </c>
      <c r="G82">
        <v>10</v>
      </c>
      <c r="H82">
        <v>1</v>
      </c>
      <c r="I82" t="s">
        <v>2904</v>
      </c>
      <c r="J82" s="236" t="s">
        <v>3789</v>
      </c>
      <c r="K82" s="236" t="s">
        <v>2905</v>
      </c>
    </row>
    <row r="83" spans="1:13" x14ac:dyDescent="0.45">
      <c r="A83" t="s">
        <v>2926</v>
      </c>
      <c r="B83" t="s">
        <v>3407</v>
      </c>
      <c r="C83" t="s">
        <v>3556</v>
      </c>
      <c r="D83" s="173"/>
      <c r="E83" t="s">
        <v>2961</v>
      </c>
      <c r="F83">
        <v>0</v>
      </c>
      <c r="G83">
        <v>10</v>
      </c>
      <c r="H83">
        <v>1</v>
      </c>
      <c r="I83" t="s">
        <v>2904</v>
      </c>
      <c r="J83" s="236" t="s">
        <v>3789</v>
      </c>
      <c r="K83" s="236" t="s">
        <v>2905</v>
      </c>
    </row>
    <row r="84" spans="1:13" x14ac:dyDescent="0.45">
      <c r="A84" t="s">
        <v>9</v>
      </c>
      <c r="B84" t="s">
        <v>3197</v>
      </c>
      <c r="C84" t="s">
        <v>3161</v>
      </c>
      <c r="D84" t="s">
        <v>3197</v>
      </c>
      <c r="E84" t="s">
        <v>3162</v>
      </c>
      <c r="F84" s="447">
        <v>0</v>
      </c>
      <c r="G84" s="447">
        <v>0.5</v>
      </c>
      <c r="H84" s="447">
        <v>0.01</v>
      </c>
      <c r="I84" s="289" t="s">
        <v>3160</v>
      </c>
      <c r="J84" s="334" t="s">
        <v>3198</v>
      </c>
    </row>
    <row r="85" spans="1:13" x14ac:dyDescent="0.45">
      <c r="A85" t="s">
        <v>9</v>
      </c>
      <c r="B85" t="s">
        <v>26</v>
      </c>
      <c r="C85" t="s">
        <v>3000</v>
      </c>
      <c r="D85" t="s">
        <v>3001</v>
      </c>
      <c r="E85" t="s">
        <v>2999</v>
      </c>
      <c r="F85" s="350">
        <v>0</v>
      </c>
      <c r="G85" s="10">
        <v>1</v>
      </c>
      <c r="H85" s="10">
        <v>0.01</v>
      </c>
      <c r="I85" s="334" t="s">
        <v>2802</v>
      </c>
      <c r="J85" s="334" t="s">
        <v>3002</v>
      </c>
      <c r="K85" s="334" t="s">
        <v>238</v>
      </c>
      <c r="L85" s="289" t="s">
        <v>239</v>
      </c>
    </row>
    <row r="86" spans="1:13" x14ac:dyDescent="0.4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4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4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4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45">
      <c r="A90" t="s">
        <v>9</v>
      </c>
      <c r="B90" t="s">
        <v>3675</v>
      </c>
      <c r="C90" t="s">
        <v>3693</v>
      </c>
      <c r="D90" t="s">
        <v>3675</v>
      </c>
      <c r="E90" s="290" t="s">
        <v>3676</v>
      </c>
      <c r="F90" s="347">
        <v>0</v>
      </c>
      <c r="G90" s="447">
        <v>1</v>
      </c>
      <c r="H90" s="447">
        <v>0.01</v>
      </c>
      <c r="I90" s="289" t="s">
        <v>33</v>
      </c>
      <c r="J90" s="289" t="s">
        <v>3677</v>
      </c>
      <c r="K90" s="289"/>
      <c r="L90" s="289"/>
      <c r="M90" s="445"/>
    </row>
    <row r="91" spans="1:13" x14ac:dyDescent="0.4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4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4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4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4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4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4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4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4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4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4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45">
      <c r="A102" t="s">
        <v>9</v>
      </c>
      <c r="B102" t="s">
        <v>3722</v>
      </c>
      <c r="C102" t="s">
        <v>3708</v>
      </c>
      <c r="D102" t="s">
        <v>3723</v>
      </c>
      <c r="E102" t="s">
        <v>3724</v>
      </c>
      <c r="F102">
        <v>0</v>
      </c>
      <c r="G102">
        <v>1</v>
      </c>
      <c r="H102">
        <v>1</v>
      </c>
      <c r="I102" s="334" t="s">
        <v>29</v>
      </c>
      <c r="J102" s="334" t="s">
        <v>3784</v>
      </c>
      <c r="K102" s="334"/>
      <c r="L102" s="289"/>
      <c r="M102" s="441"/>
    </row>
    <row r="103" spans="1:14" x14ac:dyDescent="0.45">
      <c r="A103" t="s">
        <v>9</v>
      </c>
      <c r="B103" t="s">
        <v>3714</v>
      </c>
      <c r="C103" t="s">
        <v>3713</v>
      </c>
      <c r="D103" t="s">
        <v>3001</v>
      </c>
      <c r="E103" t="s">
        <v>3715</v>
      </c>
      <c r="F103">
        <v>0</v>
      </c>
      <c r="G103">
        <v>1</v>
      </c>
      <c r="H103">
        <v>1</v>
      </c>
      <c r="I103" s="334" t="s">
        <v>29</v>
      </c>
      <c r="J103" s="334" t="s">
        <v>3783</v>
      </c>
      <c r="K103" s="334" t="s">
        <v>238</v>
      </c>
      <c r="L103" s="289" t="s">
        <v>239</v>
      </c>
    </row>
    <row r="104" spans="1:14" x14ac:dyDescent="0.4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4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4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4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4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4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4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4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4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4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4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4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4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4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4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4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4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4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4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4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4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45">
      <c r="A125" t="s">
        <v>4</v>
      </c>
      <c r="B125" t="s">
        <v>3842</v>
      </c>
      <c r="C125" t="s">
        <v>3843</v>
      </c>
      <c r="D125" t="s">
        <v>461</v>
      </c>
      <c r="E125" s="173"/>
      <c r="F125" s="351">
        <v>0</v>
      </c>
      <c r="G125" s="351">
        <v>1</v>
      </c>
      <c r="H125" s="351">
        <v>1</v>
      </c>
      <c r="I125" s="334" t="s">
        <v>29</v>
      </c>
      <c r="J125" s="334" t="s">
        <v>3844</v>
      </c>
      <c r="K125" s="345"/>
      <c r="L125" s="345"/>
    </row>
    <row r="126" spans="1:14" x14ac:dyDescent="0.45">
      <c r="A126" t="s">
        <v>4</v>
      </c>
      <c r="B126" t="s">
        <v>3774</v>
      </c>
      <c r="C126" t="s">
        <v>3707</v>
      </c>
      <c r="D126" s="290" t="s">
        <v>3396</v>
      </c>
      <c r="E126" t="s">
        <v>3706</v>
      </c>
      <c r="F126" s="351">
        <v>0</v>
      </c>
      <c r="G126" s="351">
        <v>1</v>
      </c>
      <c r="H126" s="351">
        <v>1</v>
      </c>
      <c r="I126" s="334" t="s">
        <v>29</v>
      </c>
      <c r="J126" s="334" t="s">
        <v>3777</v>
      </c>
      <c r="K126" s="345"/>
      <c r="L126" s="345"/>
    </row>
    <row r="127" spans="1:14" x14ac:dyDescent="0.45">
      <c r="A127" t="s">
        <v>4</v>
      </c>
      <c r="B127" t="s">
        <v>3400</v>
      </c>
      <c r="C127" t="s">
        <v>3401</v>
      </c>
      <c r="D127" s="290" t="s">
        <v>3396</v>
      </c>
      <c r="E127" t="s">
        <v>3398</v>
      </c>
      <c r="F127" s="351">
        <v>0</v>
      </c>
      <c r="G127" s="351">
        <v>1</v>
      </c>
      <c r="H127" s="351">
        <v>1</v>
      </c>
      <c r="I127" s="334" t="s">
        <v>29</v>
      </c>
      <c r="J127" s="334" t="s">
        <v>3399</v>
      </c>
      <c r="K127" s="345"/>
      <c r="L127" s="345"/>
    </row>
    <row r="128" spans="1:14" x14ac:dyDescent="0.4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45">
      <c r="A129" t="s">
        <v>4</v>
      </c>
      <c r="B129" t="s">
        <v>3560</v>
      </c>
      <c r="C129" t="s">
        <v>3561</v>
      </c>
      <c r="D129" s="290" t="s">
        <v>3562</v>
      </c>
      <c r="E129" t="s">
        <v>3563</v>
      </c>
      <c r="F129" s="351">
        <v>-50</v>
      </c>
      <c r="G129" s="351">
        <v>50</v>
      </c>
      <c r="H129" s="351">
        <v>1</v>
      </c>
      <c r="I129" s="334" t="s">
        <v>3605</v>
      </c>
      <c r="J129" s="334" t="s">
        <v>3969</v>
      </c>
      <c r="K129" s="345"/>
      <c r="L129" s="345"/>
    </row>
    <row r="130" spans="1:12" x14ac:dyDescent="0.45">
      <c r="A130" t="s">
        <v>2811</v>
      </c>
      <c r="B130" t="s">
        <v>4483</v>
      </c>
      <c r="C130" t="s">
        <v>4484</v>
      </c>
      <c r="F130">
        <v>0</v>
      </c>
      <c r="G130">
        <v>1</v>
      </c>
      <c r="H130">
        <v>1</v>
      </c>
      <c r="I130" t="s">
        <v>4485</v>
      </c>
      <c r="J130" t="s">
        <v>4486</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tabSelected="1" zoomScale="85" zoomScaleNormal="85" workbookViewId="0">
      <pane ySplit="1" topLeftCell="A1978" activePane="bottomLeft" state="frozen"/>
      <selection pane="bottomLeft" activeCell="H1998" sqref="H1998"/>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2799</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4484</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3771</v>
      </c>
      <c r="D2001" t="s">
        <v>2942</v>
      </c>
      <c r="F2001" t="s">
        <v>2947</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2943</v>
      </c>
      <c r="F2002" t="s">
        <v>2958</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2944</v>
      </c>
      <c r="F2003" t="s">
        <v>2948</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2945</v>
      </c>
      <c r="F2004" t="s">
        <v>2949</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3771</v>
      </c>
      <c r="D2005" t="s">
        <v>2946</v>
      </c>
      <c r="F2005" t="s">
        <v>2950</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2934</v>
      </c>
      <c r="D2006" t="s">
        <v>2942</v>
      </c>
      <c r="F2006" t="s">
        <v>2947</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2943</v>
      </c>
      <c r="F2007" t="s">
        <v>2958</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2944</v>
      </c>
      <c r="F2008" t="s">
        <v>2948</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2945</v>
      </c>
      <c r="F2009" t="s">
        <v>2949</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2934</v>
      </c>
      <c r="D2010" t="s">
        <v>2946</v>
      </c>
      <c r="F2010" t="s">
        <v>2950</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3558</v>
      </c>
      <c r="D2011" t="s">
        <v>2942</v>
      </c>
      <c r="F2011" t="s">
        <v>2947</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2943</v>
      </c>
      <c r="F2012" t="s">
        <v>2958</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2944</v>
      </c>
      <c r="F2013" t="s">
        <v>2948</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2945</v>
      </c>
      <c r="F2014" t="s">
        <v>2949</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3558</v>
      </c>
      <c r="D2015" t="s">
        <v>2946</v>
      </c>
      <c r="F2015" t="s">
        <v>2950</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2938</v>
      </c>
      <c r="D2016" t="s">
        <v>2942</v>
      </c>
      <c r="F2016" t="s">
        <v>2947</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3867</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2943</v>
      </c>
      <c r="F2017" t="s">
        <v>2958</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2944</v>
      </c>
      <c r="F2018" t="s">
        <v>2948</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2945</v>
      </c>
      <c r="F2019" t="s">
        <v>2949</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2938</v>
      </c>
      <c r="D2020" t="s">
        <v>2946</v>
      </c>
      <c r="F2020" t="s">
        <v>2950</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2937</v>
      </c>
      <c r="D2021" t="s">
        <v>2942</v>
      </c>
      <c r="F2021" t="s">
        <v>2947</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2943</v>
      </c>
      <c r="F2022" t="s">
        <v>2958</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2944</v>
      </c>
      <c r="F2023" t="s">
        <v>2948</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2945</v>
      </c>
      <c r="F2024" t="s">
        <v>2949</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2937</v>
      </c>
      <c r="D2025" t="s">
        <v>2946</v>
      </c>
      <c r="F2025" t="s">
        <v>2950</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2936</v>
      </c>
      <c r="D2026" t="s">
        <v>2942</v>
      </c>
      <c r="F2026" t="s">
        <v>2947</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2943</v>
      </c>
      <c r="F2027" t="s">
        <v>2958</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2944</v>
      </c>
      <c r="F2028" t="s">
        <v>2948</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2945</v>
      </c>
      <c r="F2029" t="s">
        <v>2949</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2936</v>
      </c>
      <c r="D2030" t="s">
        <v>2946</v>
      </c>
      <c r="F2030" t="s">
        <v>2950</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2939</v>
      </c>
      <c r="D2031" t="s">
        <v>2942</v>
      </c>
      <c r="F2031" t="s">
        <v>2947</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2943</v>
      </c>
      <c r="F2032" t="s">
        <v>2958</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2944</v>
      </c>
      <c r="F2033" t="s">
        <v>2948</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2945</v>
      </c>
      <c r="F2034" t="s">
        <v>2949</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2939</v>
      </c>
      <c r="D2035" t="s">
        <v>2946</v>
      </c>
      <c r="F2035" t="s">
        <v>2950</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2935</v>
      </c>
      <c r="D2036" t="s">
        <v>2942</v>
      </c>
      <c r="F2036" t="s">
        <v>2947</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2943</v>
      </c>
      <c r="F2037" t="s">
        <v>2958</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2944</v>
      </c>
      <c r="F2038" t="s">
        <v>2948</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2945</v>
      </c>
      <c r="F2039" t="s">
        <v>2949</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2935</v>
      </c>
      <c r="D2040" t="s">
        <v>2946</v>
      </c>
      <c r="F2040" t="s">
        <v>2950</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2940</v>
      </c>
      <c r="D2041" t="s">
        <v>2942</v>
      </c>
      <c r="F2041" t="s">
        <v>2947</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2943</v>
      </c>
      <c r="F2042" t="s">
        <v>2958</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2944</v>
      </c>
      <c r="F2043" t="s">
        <v>2948</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2945</v>
      </c>
      <c r="F2044" t="s">
        <v>2949</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2940</v>
      </c>
      <c r="D2045" t="s">
        <v>2946</v>
      </c>
      <c r="F2045" t="s">
        <v>2950</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2941</v>
      </c>
      <c r="D2046" t="s">
        <v>2942</v>
      </c>
      <c r="F2046" t="s">
        <v>2947</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2943</v>
      </c>
      <c r="F2047" t="s">
        <v>2958</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2944</v>
      </c>
      <c r="F2048" t="s">
        <v>2948</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2945</v>
      </c>
      <c r="F2049" t="s">
        <v>2949</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2941</v>
      </c>
      <c r="D2050" t="s">
        <v>2946</v>
      </c>
      <c r="F2050" t="s">
        <v>2950</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3556</v>
      </c>
      <c r="D2051" t="s">
        <v>2942</v>
      </c>
      <c r="F2051" t="s">
        <v>2947</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2943</v>
      </c>
      <c r="F2052" t="s">
        <v>2958</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2944</v>
      </c>
      <c r="F2053" t="s">
        <v>2948</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2945</v>
      </c>
      <c r="E2054"/>
      <c r="F2054" t="s">
        <v>2949</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3556</v>
      </c>
      <c r="D2055" t="s">
        <v>2946</v>
      </c>
      <c r="F2055" t="s">
        <v>2950</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4482</v>
      </c>
      <c r="B7">
        <v>6</v>
      </c>
    </row>
    <row r="8" spans="1:2" x14ac:dyDescent="0.45">
      <c r="A8" t="s">
        <v>2469</v>
      </c>
      <c r="B8">
        <v>7</v>
      </c>
    </row>
    <row r="9" spans="1:2" x14ac:dyDescent="0.45">
      <c r="A9" t="s">
        <v>10</v>
      </c>
      <c r="B9">
        <v>8</v>
      </c>
    </row>
    <row r="10" spans="1:2" x14ac:dyDescent="0.45">
      <c r="A10" t="s">
        <v>2648</v>
      </c>
      <c r="B10">
        <v>9</v>
      </c>
    </row>
    <row r="11" spans="1:2" x14ac:dyDescent="0.45">
      <c r="A11" t="s">
        <v>2811</v>
      </c>
      <c r="B11">
        <v>10</v>
      </c>
    </row>
    <row r="12" spans="1:2" x14ac:dyDescent="0.4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2" t="s">
        <v>2803</v>
      </c>
      <c r="B1" s="452"/>
    </row>
    <row r="2" spans="1:2" x14ac:dyDescent="0.45">
      <c r="A2" s="180" t="s">
        <v>2804</v>
      </c>
      <c r="B2" s="180" t="s">
        <v>2805</v>
      </c>
    </row>
    <row r="3" spans="1:2" x14ac:dyDescent="0.45">
      <c r="A3" s="181" t="s">
        <v>351</v>
      </c>
      <c r="B3" t="str">
        <f>A3</f>
        <v>million metric tons / year</v>
      </c>
    </row>
    <row r="4" spans="1:2" x14ac:dyDescent="0.45">
      <c r="A4" s="181" t="s">
        <v>3439</v>
      </c>
      <c r="B4" t="str">
        <f>A4</f>
        <v>million metric tons</v>
      </c>
    </row>
    <row r="5" spans="1:2" x14ac:dyDescent="0.45">
      <c r="A5" s="181" t="s">
        <v>3948</v>
      </c>
      <c r="B5" t="str">
        <f>A5</f>
        <v>g CO2e / 2025 dollar</v>
      </c>
    </row>
    <row r="6" spans="1:2" x14ac:dyDescent="0.45">
      <c r="A6" s="182" t="s">
        <v>2314</v>
      </c>
      <c r="B6" t="str">
        <f t="shared" ref="B6:B51" si="0">A6</f>
        <v>thousand metric tons / year</v>
      </c>
    </row>
    <row r="7" spans="1:2" x14ac:dyDescent="0.45">
      <c r="A7" s="182" t="s">
        <v>3949</v>
      </c>
      <c r="B7" t="str">
        <f>A7</f>
        <v>g CO2 / 2025 dollar</v>
      </c>
    </row>
    <row r="8" spans="1:2" ht="28.5" x14ac:dyDescent="0.45">
      <c r="A8" s="182" t="s">
        <v>3950</v>
      </c>
      <c r="B8" t="str">
        <f t="shared" si="0"/>
        <v>2025 dollars / metric ton CO2e abated, Annual average abatement (million metric tons CO2e)</v>
      </c>
    </row>
    <row r="9" spans="1:2" x14ac:dyDescent="0.45">
      <c r="A9" s="182" t="s">
        <v>3951</v>
      </c>
      <c r="B9" t="str">
        <f t="shared" si="0"/>
        <v>billion 2025 dollars / year</v>
      </c>
    </row>
    <row r="10" spans="1:2" x14ac:dyDescent="0.45">
      <c r="A10" s="182" t="s">
        <v>3952</v>
      </c>
      <c r="B10" t="str">
        <f t="shared" si="0"/>
        <v>billion 2025 dollars</v>
      </c>
    </row>
    <row r="11" spans="1:2" x14ac:dyDescent="0.45">
      <c r="A11" s="182" t="s">
        <v>2845</v>
      </c>
      <c r="B11" t="str">
        <f t="shared" si="0"/>
        <v>jobs</v>
      </c>
    </row>
    <row r="12" spans="1:2" x14ac:dyDescent="0.45">
      <c r="A12" s="182" t="s">
        <v>3816</v>
      </c>
      <c r="B12" t="str">
        <f t="shared" si="0"/>
        <v>deaths / year</v>
      </c>
    </row>
    <row r="13" spans="1:2" x14ac:dyDescent="0.45">
      <c r="A13" s="182" t="s">
        <v>3821</v>
      </c>
      <c r="B13" t="str">
        <f t="shared" si="0"/>
        <v>days / year</v>
      </c>
    </row>
    <row r="14" spans="1:2" x14ac:dyDescent="0.45">
      <c r="A14" s="182" t="s">
        <v>3826</v>
      </c>
      <c r="B14" t="str">
        <f t="shared" si="0"/>
        <v>admissions / year</v>
      </c>
    </row>
    <row r="15" spans="1:2" x14ac:dyDescent="0.45">
      <c r="A15" s="182" t="s">
        <v>3827</v>
      </c>
      <c r="B15" t="str">
        <f t="shared" si="0"/>
        <v>visits / year</v>
      </c>
    </row>
    <row r="16" spans="1:2" x14ac:dyDescent="0.45">
      <c r="A16" s="182" t="s">
        <v>3824</v>
      </c>
      <c r="B16" t="str">
        <f t="shared" si="0"/>
        <v>cases / year</v>
      </c>
    </row>
    <row r="17" spans="1:2" x14ac:dyDescent="0.45">
      <c r="A17" s="182" t="s">
        <v>3822</v>
      </c>
      <c r="B17" t="str">
        <f t="shared" si="0"/>
        <v>events / year</v>
      </c>
    </row>
    <row r="18" spans="1:2" x14ac:dyDescent="0.45">
      <c r="A18" s="182" t="s">
        <v>2864</v>
      </c>
      <c r="B18" t="str">
        <f t="shared" si="0"/>
        <v>% change</v>
      </c>
    </row>
    <row r="19" spans="1:2" x14ac:dyDescent="0.45">
      <c r="A19" s="182" t="s">
        <v>3953</v>
      </c>
      <c r="B19" t="str">
        <f t="shared" si="0"/>
        <v>2025 dollars / employee-year</v>
      </c>
    </row>
    <row r="20" spans="1:2" x14ac:dyDescent="0.45">
      <c r="A20" s="182" t="s">
        <v>352</v>
      </c>
      <c r="B20" t="str">
        <f t="shared" si="0"/>
        <v>lives / year</v>
      </c>
    </row>
    <row r="21" spans="1:2" x14ac:dyDescent="0.45">
      <c r="A21" s="182" t="s">
        <v>353</v>
      </c>
      <c r="B21" t="str">
        <f t="shared" si="0"/>
        <v>terawatt-hours (TWh) / year</v>
      </c>
    </row>
    <row r="22" spans="1:2" x14ac:dyDescent="0.45">
      <c r="A22" s="182" t="s">
        <v>3509</v>
      </c>
      <c r="B22" t="str">
        <f t="shared" si="0"/>
        <v>terawatt-hours (TWh)</v>
      </c>
    </row>
    <row r="23" spans="1:2" x14ac:dyDescent="0.45">
      <c r="A23" s="182" t="s">
        <v>3299</v>
      </c>
      <c r="B23" t="str">
        <f t="shared" si="0"/>
        <v>%</v>
      </c>
    </row>
    <row r="24" spans="1:2" x14ac:dyDescent="0.45">
      <c r="A24" s="182" t="s">
        <v>3300</v>
      </c>
      <c r="B24" t="str">
        <f t="shared" si="0"/>
        <v>metric tons CO2e / megawatt-hour (MWh)</v>
      </c>
    </row>
    <row r="25" spans="1:2" x14ac:dyDescent="0.45">
      <c r="A25" s="182" t="s">
        <v>3954</v>
      </c>
      <c r="B25" t="str">
        <f t="shared" si="0"/>
        <v>kilowatt-hour / 2025 dollar</v>
      </c>
    </row>
    <row r="26" spans="1:2" x14ac:dyDescent="0.45">
      <c r="A26" s="182" t="s">
        <v>354</v>
      </c>
      <c r="B26" t="str">
        <f t="shared" si="0"/>
        <v>gigawatts (GW) / year</v>
      </c>
    </row>
    <row r="27" spans="1:2" x14ac:dyDescent="0.45">
      <c r="A27" s="182" t="s">
        <v>3955</v>
      </c>
      <c r="B27" t="str">
        <f t="shared" si="0"/>
        <v>2025 dollars / megawatt-hour (MWh)</v>
      </c>
    </row>
    <row r="28" spans="1:2" x14ac:dyDescent="0.45">
      <c r="A28" s="182" t="s">
        <v>2451</v>
      </c>
      <c r="B28" t="str">
        <f t="shared" si="0"/>
        <v>cubic km / yr</v>
      </c>
    </row>
    <row r="29" spans="1:2" x14ac:dyDescent="0.45">
      <c r="A29" s="182" t="s">
        <v>2372</v>
      </c>
      <c r="B29" t="str">
        <f t="shared" si="0"/>
        <v>trillion passenger-miles / year</v>
      </c>
    </row>
    <row r="30" spans="1:2" x14ac:dyDescent="0.45">
      <c r="A30" s="182" t="s">
        <v>2373</v>
      </c>
      <c r="B30" t="str">
        <f t="shared" si="0"/>
        <v>trillion freight ton-miles / year</v>
      </c>
    </row>
    <row r="31" spans="1:2" x14ac:dyDescent="0.45">
      <c r="A31" s="182" t="s">
        <v>472</v>
      </c>
      <c r="B31" t="str">
        <f t="shared" si="0"/>
        <v>million vehicles / year</v>
      </c>
    </row>
    <row r="32" spans="1:2" x14ac:dyDescent="0.45">
      <c r="A32" s="182" t="s">
        <v>2350</v>
      </c>
      <c r="B32" t="str">
        <f t="shared" si="0"/>
        <v>thousand vehicles / year</v>
      </c>
    </row>
    <row r="33" spans="1:2" x14ac:dyDescent="0.45">
      <c r="A33" s="182" t="s">
        <v>2349</v>
      </c>
      <c r="B33" t="str">
        <f t="shared" si="0"/>
        <v>million vehicles</v>
      </c>
    </row>
    <row r="34" spans="1:2" x14ac:dyDescent="0.45">
      <c r="A34" s="182" t="s">
        <v>2382</v>
      </c>
      <c r="B34" t="str">
        <f t="shared" si="0"/>
        <v>thousand vehicles</v>
      </c>
    </row>
    <row r="35" spans="1:2" x14ac:dyDescent="0.45">
      <c r="A35" s="182" t="s">
        <v>454</v>
      </c>
      <c r="B35" t="str">
        <f t="shared" si="0"/>
        <v>quads / year</v>
      </c>
    </row>
    <row r="36" spans="1:2" x14ac:dyDescent="0.45">
      <c r="A36" s="182" t="s">
        <v>3956</v>
      </c>
      <c r="B36" t="str">
        <f>A36</f>
        <v>thousand BTU / 2025 dollar</v>
      </c>
    </row>
    <row r="37" spans="1:2" x14ac:dyDescent="0.45">
      <c r="A37" s="182" t="s">
        <v>2355</v>
      </c>
      <c r="B37" t="str">
        <f t="shared" si="0"/>
        <v>millions of short tons / year</v>
      </c>
    </row>
    <row r="38" spans="1:2" x14ac:dyDescent="0.45">
      <c r="A38" s="182" t="s">
        <v>2356</v>
      </c>
      <c r="B38" t="str">
        <f t="shared" si="0"/>
        <v>trillion cubic feet / year</v>
      </c>
    </row>
    <row r="39" spans="1:2" x14ac:dyDescent="0.45">
      <c r="A39" s="182" t="s">
        <v>3269</v>
      </c>
      <c r="B39" t="str">
        <f t="shared" si="0"/>
        <v>million barrels of oil / year</v>
      </c>
    </row>
    <row r="40" spans="1:2" x14ac:dyDescent="0.45">
      <c r="A40" s="182" t="s">
        <v>2623</v>
      </c>
      <c r="B40" t="str">
        <f t="shared" si="0"/>
        <v>million gallons / year</v>
      </c>
    </row>
    <row r="41" spans="1:2" x14ac:dyDescent="0.45">
      <c r="A41" s="182" t="s">
        <v>2417</v>
      </c>
      <c r="B41" t="str">
        <f t="shared" si="0"/>
        <v>trillion BTU / year</v>
      </c>
    </row>
    <row r="42" spans="1:2" x14ac:dyDescent="0.45">
      <c r="A42" s="182" t="s">
        <v>3957</v>
      </c>
      <c r="B42" t="str">
        <f t="shared" si="0"/>
        <v>2025 dollars / short ton</v>
      </c>
    </row>
    <row r="43" spans="1:2" x14ac:dyDescent="0.45">
      <c r="A43" s="182" t="s">
        <v>3958</v>
      </c>
      <c r="B43" t="str">
        <f t="shared" si="0"/>
        <v>2025 dollars / thousand cubic feet</v>
      </c>
    </row>
    <row r="44" spans="1:2" x14ac:dyDescent="0.45">
      <c r="A44" s="182" t="s">
        <v>3959</v>
      </c>
      <c r="B44" t="str">
        <f t="shared" si="0"/>
        <v>2025 dollars / gallon</v>
      </c>
    </row>
    <row r="45" spans="1:2" x14ac:dyDescent="0.45">
      <c r="A45" s="182" t="s">
        <v>3960</v>
      </c>
      <c r="B45" t="str">
        <f t="shared" si="0"/>
        <v>2025 dollars / barrel of oil</v>
      </c>
    </row>
    <row r="46" spans="1:2" x14ac:dyDescent="0.45">
      <c r="A46" s="182" t="s">
        <v>3961</v>
      </c>
      <c r="B46" t="str">
        <f t="shared" si="0"/>
        <v>2025 dollars / kg</v>
      </c>
    </row>
    <row r="47" spans="1:2" x14ac:dyDescent="0.45">
      <c r="A47" s="182" t="s">
        <v>3962</v>
      </c>
      <c r="B47" t="str">
        <f t="shared" si="0"/>
        <v>2025 dollars / kilowatt-hour (kWh)</v>
      </c>
    </row>
    <row r="48" spans="1:2" x14ac:dyDescent="0.45">
      <c r="A48" s="182" t="s">
        <v>3955</v>
      </c>
      <c r="B48" t="str">
        <f t="shared" ref="B48" si="1">A48</f>
        <v>2025 dollars / megawatt-hour (MWh)</v>
      </c>
    </row>
    <row r="49" spans="1:2" ht="28.5" x14ac:dyDescent="0.45">
      <c r="A49" s="182" t="s">
        <v>3963</v>
      </c>
      <c r="B49" t="str">
        <f t="shared" si="0"/>
        <v>cost of eqpt. to capture 1 metric ton CO2e/yr (2025 dollars)</v>
      </c>
    </row>
    <row r="50" spans="1:2" x14ac:dyDescent="0.45">
      <c r="A50" s="182" t="s">
        <v>3964</v>
      </c>
      <c r="B50" t="str">
        <f t="shared" si="0"/>
        <v>million 2025 dollars / megawatt (MW)</v>
      </c>
    </row>
    <row r="51" spans="1:2" x14ac:dyDescent="0.45">
      <c r="A51" s="182" t="s">
        <v>3965</v>
      </c>
      <c r="B51" t="str">
        <f t="shared" si="0"/>
        <v>cost of eqpt. to produce 1 kg H2/yr (2025 dollars)</v>
      </c>
    </row>
    <row r="53" spans="1:2" x14ac:dyDescent="0.45">
      <c r="A53" s="452" t="s">
        <v>2807</v>
      </c>
      <c r="B53" s="452"/>
    </row>
    <row r="54" spans="1:2" x14ac:dyDescent="0.45">
      <c r="A54" s="180" t="s">
        <v>2804</v>
      </c>
      <c r="B54" s="180" t="s">
        <v>2805</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328125" defaultRowHeight="14.25" x14ac:dyDescent="0.45"/>
  <cols>
    <col min="1" max="1" width="37.3984375" customWidth="1"/>
    <col min="2" max="2" width="27.398437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2305</v>
      </c>
      <c r="B1" s="422" t="s">
        <v>2306</v>
      </c>
      <c r="C1" s="378" t="s">
        <v>2806</v>
      </c>
      <c r="D1" s="422" t="s">
        <v>60</v>
      </c>
      <c r="E1" s="422" t="s">
        <v>62</v>
      </c>
      <c r="F1" s="422" t="s">
        <v>436</v>
      </c>
      <c r="G1" s="422" t="s">
        <v>61</v>
      </c>
      <c r="H1" s="422" t="s">
        <v>2315</v>
      </c>
      <c r="I1" s="423" t="s">
        <v>302</v>
      </c>
      <c r="J1" s="344" t="s">
        <v>3513</v>
      </c>
    </row>
    <row r="2" spans="1:10" x14ac:dyDescent="0.45">
      <c r="A2" s="392" t="s">
        <v>2320</v>
      </c>
      <c r="B2" s="173" t="s">
        <v>2322</v>
      </c>
      <c r="C2" s="394">
        <v>1</v>
      </c>
      <c r="D2" s="392" t="s">
        <v>63</v>
      </c>
      <c r="E2" s="392" t="s">
        <v>64</v>
      </c>
      <c r="F2" s="173" t="str">
        <f>[1]UnitControlCenter!$B$3</f>
        <v>million metric tons / year</v>
      </c>
      <c r="G2" s="173" t="s">
        <v>2304</v>
      </c>
      <c r="H2" s="173"/>
      <c r="I2" s="173"/>
      <c r="J2" s="173" t="s">
        <v>3519</v>
      </c>
    </row>
    <row r="3" spans="1:10" x14ac:dyDescent="0.45">
      <c r="A3" s="392" t="s">
        <v>2320</v>
      </c>
      <c r="B3" s="173" t="s">
        <v>2321</v>
      </c>
      <c r="C3" s="389">
        <v>1</v>
      </c>
      <c r="D3" s="173" t="s">
        <v>63</v>
      </c>
      <c r="E3" s="173" t="s">
        <v>64</v>
      </c>
      <c r="F3" s="173" t="str">
        <f>[1]UnitControlCenter!$B$3</f>
        <v>million metric tons / year</v>
      </c>
      <c r="G3" s="173" t="s">
        <v>173</v>
      </c>
      <c r="H3" s="173"/>
      <c r="I3" s="173"/>
      <c r="J3" s="173"/>
    </row>
    <row r="4" spans="1:10" x14ac:dyDescent="0.45">
      <c r="A4" s="290" t="s">
        <v>2320</v>
      </c>
      <c r="B4" t="s">
        <v>3437</v>
      </c>
      <c r="C4" s="17">
        <v>1</v>
      </c>
      <c r="D4" t="s">
        <v>63</v>
      </c>
      <c r="E4" t="s">
        <v>64</v>
      </c>
      <c r="F4" t="str">
        <f>[1]UnitControlCenter!B4</f>
        <v>million metric tons</v>
      </c>
      <c r="G4" t="s">
        <v>3440</v>
      </c>
    </row>
    <row r="5" spans="1:10" x14ac:dyDescent="0.45">
      <c r="A5" s="290" t="s">
        <v>2320</v>
      </c>
      <c r="B5" t="s">
        <v>3438</v>
      </c>
      <c r="C5" s="292">
        <v>1</v>
      </c>
      <c r="D5" s="290" t="s">
        <v>63</v>
      </c>
      <c r="E5" s="290" t="s">
        <v>64</v>
      </c>
      <c r="F5" t="str">
        <f>[1]UnitControlCenter!B4</f>
        <v>million metric tons</v>
      </c>
      <c r="G5" t="s">
        <v>3441</v>
      </c>
    </row>
    <row r="6" spans="1:10" x14ac:dyDescent="0.45">
      <c r="A6" s="290" t="s">
        <v>2320</v>
      </c>
      <c r="B6" s="290" t="s">
        <v>2323</v>
      </c>
      <c r="C6" s="17">
        <v>1</v>
      </c>
      <c r="D6" t="s">
        <v>65</v>
      </c>
      <c r="E6" t="s">
        <v>66</v>
      </c>
      <c r="F6" t="str">
        <f>[1]UnitControlCenter!$B$3</f>
        <v>million metric tons / year</v>
      </c>
      <c r="G6" t="s">
        <v>2784</v>
      </c>
      <c r="H6" t="s">
        <v>2785</v>
      </c>
      <c r="I6" t="s">
        <v>2786</v>
      </c>
    </row>
    <row r="7" spans="1:10" x14ac:dyDescent="0.45">
      <c r="A7" s="290" t="s">
        <v>2320</v>
      </c>
      <c r="B7" s="290" t="s">
        <v>2324</v>
      </c>
      <c r="C7" s="17">
        <v>1</v>
      </c>
      <c r="D7" t="s">
        <v>65</v>
      </c>
      <c r="E7" t="s">
        <v>66</v>
      </c>
      <c r="F7" t="str">
        <f>[1]UnitControlCenter!$B$3</f>
        <v>million metric tons / year</v>
      </c>
      <c r="G7" t="s">
        <v>2787</v>
      </c>
      <c r="H7" t="s">
        <v>2788</v>
      </c>
      <c r="I7" t="s">
        <v>2789</v>
      </c>
    </row>
    <row r="8" spans="1:10" x14ac:dyDescent="0.45">
      <c r="A8" s="290" t="s">
        <v>2320</v>
      </c>
      <c r="B8" s="290" t="s">
        <v>2325</v>
      </c>
      <c r="C8" s="17">
        <v>1</v>
      </c>
      <c r="D8" t="s">
        <v>65</v>
      </c>
      <c r="E8" t="s">
        <v>66</v>
      </c>
      <c r="F8" t="str">
        <f>[1]UnitControlCenter!$B$3</f>
        <v>million metric tons / year</v>
      </c>
      <c r="G8" t="s">
        <v>2591</v>
      </c>
      <c r="H8" t="s">
        <v>2592</v>
      </c>
      <c r="I8" t="s">
        <v>2593</v>
      </c>
    </row>
    <row r="9" spans="1:10" x14ac:dyDescent="0.45">
      <c r="A9" s="290" t="s">
        <v>2320</v>
      </c>
      <c r="B9" s="290" t="s">
        <v>2855</v>
      </c>
      <c r="C9" s="17">
        <v>0</v>
      </c>
      <c r="D9" t="s">
        <v>63</v>
      </c>
      <c r="E9" t="s">
        <v>64</v>
      </c>
      <c r="F9" t="str">
        <f>[1]UnitControlCenter!$B$5</f>
        <v>g CO2e / 2025 dollar</v>
      </c>
      <c r="G9" t="s">
        <v>2809</v>
      </c>
    </row>
    <row r="10" spans="1:10" x14ac:dyDescent="0.45">
      <c r="A10" s="290" t="s">
        <v>2320</v>
      </c>
      <c r="B10" s="290" t="s">
        <v>131</v>
      </c>
      <c r="C10" s="17">
        <v>1</v>
      </c>
      <c r="D10" t="s">
        <v>63</v>
      </c>
      <c r="E10" t="s">
        <v>64</v>
      </c>
      <c r="F10" t="str">
        <f>[1]UnitControlCenter!$B$3</f>
        <v>million metric tons / year</v>
      </c>
      <c r="G10" t="s">
        <v>2422</v>
      </c>
    </row>
    <row r="11" spans="1:10" x14ac:dyDescent="0.45">
      <c r="A11" s="290" t="s">
        <v>2320</v>
      </c>
      <c r="B11" s="290" t="s">
        <v>2420</v>
      </c>
      <c r="C11" s="17">
        <v>1</v>
      </c>
      <c r="D11" t="s">
        <v>63</v>
      </c>
      <c r="E11" t="s">
        <v>64</v>
      </c>
      <c r="F11" t="str">
        <f>[1]UnitControlCenter!$B$3</f>
        <v>million metric tons / year</v>
      </c>
      <c r="G11" t="s">
        <v>2423</v>
      </c>
    </row>
    <row r="12" spans="1:10" x14ac:dyDescent="0.45">
      <c r="A12" s="290" t="s">
        <v>2320</v>
      </c>
      <c r="B12" s="290" t="s">
        <v>2477</v>
      </c>
      <c r="C12" s="17">
        <v>1</v>
      </c>
      <c r="D12" t="s">
        <v>63</v>
      </c>
      <c r="E12" t="s">
        <v>64</v>
      </c>
      <c r="F12" t="str">
        <f>[1]UnitControlCenter!$B$3</f>
        <v>million metric tons / year</v>
      </c>
      <c r="G12" t="s">
        <v>2485</v>
      </c>
    </row>
    <row r="13" spans="1:10" x14ac:dyDescent="0.45">
      <c r="A13" s="290" t="s">
        <v>2320</v>
      </c>
      <c r="B13" s="290" t="s">
        <v>93</v>
      </c>
      <c r="C13" s="17">
        <v>1</v>
      </c>
      <c r="D13" t="s">
        <v>63</v>
      </c>
      <c r="E13" t="s">
        <v>64</v>
      </c>
      <c r="F13" t="str">
        <f>[1]UnitControlCenter!$B$3</f>
        <v>million metric tons / year</v>
      </c>
      <c r="G13" t="s">
        <v>2424</v>
      </c>
    </row>
    <row r="14" spans="1:10" x14ac:dyDescent="0.45">
      <c r="A14" s="290" t="s">
        <v>2320</v>
      </c>
      <c r="B14" s="290" t="s">
        <v>9</v>
      </c>
      <c r="C14" s="17">
        <v>1</v>
      </c>
      <c r="D14" t="s">
        <v>63</v>
      </c>
      <c r="E14" t="s">
        <v>64</v>
      </c>
      <c r="F14" t="str">
        <f>[1]UnitControlCenter!$B$3</f>
        <v>million metric tons / year</v>
      </c>
      <c r="G14" t="s">
        <v>2443</v>
      </c>
    </row>
    <row r="15" spans="1:10" x14ac:dyDescent="0.45">
      <c r="A15" s="290" t="s">
        <v>2320</v>
      </c>
      <c r="B15" s="290" t="s">
        <v>2421</v>
      </c>
      <c r="C15" s="17">
        <v>1</v>
      </c>
      <c r="D15" t="s">
        <v>63</v>
      </c>
      <c r="E15" t="s">
        <v>64</v>
      </c>
      <c r="F15" t="str">
        <f>[1]UnitControlCenter!$B$3</f>
        <v>million metric tons / year</v>
      </c>
      <c r="G15" t="s">
        <v>2425</v>
      </c>
    </row>
    <row r="16" spans="1:10" x14ac:dyDescent="0.45">
      <c r="A16" s="290" t="s">
        <v>2320</v>
      </c>
      <c r="B16" s="290" t="s">
        <v>4</v>
      </c>
      <c r="C16" s="17">
        <v>1</v>
      </c>
      <c r="D16" t="s">
        <v>63</v>
      </c>
      <c r="E16" t="s">
        <v>64</v>
      </c>
      <c r="F16" t="str">
        <f>[1]UnitControlCenter!$B$3</f>
        <v>million metric tons / year</v>
      </c>
      <c r="G16" t="s">
        <v>2426</v>
      </c>
    </row>
    <row r="17" spans="1:10" x14ac:dyDescent="0.45">
      <c r="A17" s="290" t="s">
        <v>2320</v>
      </c>
      <c r="B17" s="290" t="s">
        <v>2430</v>
      </c>
      <c r="C17" s="17">
        <v>1</v>
      </c>
      <c r="D17" t="s">
        <v>63</v>
      </c>
      <c r="E17" t="s">
        <v>64</v>
      </c>
      <c r="F17" t="str">
        <f>[1]UnitControlCenter!$B$3</f>
        <v>million metric tons / year</v>
      </c>
      <c r="G17" t="s">
        <v>2427</v>
      </c>
    </row>
    <row r="18" spans="1:10" ht="14.65" thickBot="1" x14ac:dyDescent="0.5">
      <c r="A18" s="424" t="s">
        <v>2320</v>
      </c>
      <c r="B18" s="424" t="s">
        <v>3607</v>
      </c>
      <c r="C18" s="379">
        <v>1</v>
      </c>
      <c r="D18" s="425" t="s">
        <v>65</v>
      </c>
      <c r="E18" s="425" t="s">
        <v>66</v>
      </c>
      <c r="F18" s="425" t="s">
        <v>351</v>
      </c>
      <c r="G18" s="425" t="s">
        <v>3608</v>
      </c>
      <c r="H18" s="425" t="s">
        <v>3640</v>
      </c>
      <c r="I18" s="425" t="s">
        <v>3609</v>
      </c>
      <c r="J18" s="425"/>
    </row>
    <row r="19" spans="1:10" x14ac:dyDescent="0.45">
      <c r="A19" s="290" t="s">
        <v>2326</v>
      </c>
      <c r="B19" s="290" t="s">
        <v>2216</v>
      </c>
      <c r="C19" s="17">
        <v>1</v>
      </c>
      <c r="D19" t="s">
        <v>65</v>
      </c>
      <c r="E19" t="s">
        <v>66</v>
      </c>
      <c r="F19" t="str">
        <f>[1]UnitControlCenter!$B$3</f>
        <v>million metric tons / year</v>
      </c>
      <c r="G19" t="s">
        <v>3274</v>
      </c>
      <c r="H19" t="s">
        <v>2785</v>
      </c>
      <c r="I19" t="s">
        <v>2786</v>
      </c>
    </row>
    <row r="20" spans="1:10" x14ac:dyDescent="0.45">
      <c r="A20" s="290" t="s">
        <v>2326</v>
      </c>
      <c r="B20" s="290" t="s">
        <v>2232</v>
      </c>
      <c r="C20" s="17">
        <v>1</v>
      </c>
      <c r="D20" t="s">
        <v>65</v>
      </c>
      <c r="E20" t="s">
        <v>66</v>
      </c>
      <c r="F20" t="str">
        <f>[1]UnitControlCenter!$B$3</f>
        <v>million metric tons / year</v>
      </c>
      <c r="G20" t="s">
        <v>3286</v>
      </c>
      <c r="H20" t="s">
        <v>2785</v>
      </c>
      <c r="I20" t="s">
        <v>3275</v>
      </c>
    </row>
    <row r="21" spans="1:10" x14ac:dyDescent="0.45">
      <c r="A21" s="290" t="s">
        <v>2326</v>
      </c>
      <c r="B21" s="290" t="s">
        <v>2234</v>
      </c>
      <c r="C21" s="17">
        <v>1</v>
      </c>
      <c r="D21" t="s">
        <v>65</v>
      </c>
      <c r="E21" t="s">
        <v>66</v>
      </c>
      <c r="F21" t="str">
        <f>[1]UnitControlCenter!$B$3</f>
        <v>million metric tons / year</v>
      </c>
      <c r="G21" t="s">
        <v>3287</v>
      </c>
      <c r="H21" t="s">
        <v>2785</v>
      </c>
      <c r="I21" t="s">
        <v>3276</v>
      </c>
    </row>
    <row r="22" spans="1:10" x14ac:dyDescent="0.45">
      <c r="A22" s="290" t="s">
        <v>2326</v>
      </c>
      <c r="B22" s="290" t="s">
        <v>2313</v>
      </c>
      <c r="C22" s="17">
        <v>1</v>
      </c>
      <c r="D22" t="s">
        <v>65</v>
      </c>
      <c r="E22" t="s">
        <v>66</v>
      </c>
      <c r="F22" t="str">
        <f>[1]UnitControlCenter!$B$3</f>
        <v>million metric tons / year</v>
      </c>
      <c r="G22" t="s">
        <v>3288</v>
      </c>
      <c r="H22" t="s">
        <v>2785</v>
      </c>
      <c r="I22" t="s">
        <v>3277</v>
      </c>
    </row>
    <row r="23" spans="1:10" x14ac:dyDescent="0.45">
      <c r="A23" s="290" t="s">
        <v>2326</v>
      </c>
      <c r="B23" s="290" t="s">
        <v>2312</v>
      </c>
      <c r="C23" s="17">
        <v>1</v>
      </c>
      <c r="D23" t="s">
        <v>65</v>
      </c>
      <c r="E23" t="s">
        <v>66</v>
      </c>
      <c r="F23" t="str">
        <f>[1]UnitControlCenter!$B$6</f>
        <v>thousand metric tons / year</v>
      </c>
      <c r="G23" t="s">
        <v>3289</v>
      </c>
      <c r="H23" t="s">
        <v>2785</v>
      </c>
      <c r="I23" t="s">
        <v>3278</v>
      </c>
    </row>
    <row r="24" spans="1:10" x14ac:dyDescent="0.45">
      <c r="A24" s="290" t="s">
        <v>2326</v>
      </c>
      <c r="B24" s="290" t="s">
        <v>2223</v>
      </c>
      <c r="C24" s="17">
        <v>1</v>
      </c>
      <c r="D24" t="s">
        <v>65</v>
      </c>
      <c r="E24" t="s">
        <v>66</v>
      </c>
      <c r="F24" t="str">
        <f>[1]UnitControlCenter!$B$6</f>
        <v>thousand metric tons / year</v>
      </c>
      <c r="G24" t="s">
        <v>3290</v>
      </c>
      <c r="H24" t="s">
        <v>2785</v>
      </c>
      <c r="I24" t="s">
        <v>3279</v>
      </c>
    </row>
    <row r="25" spans="1:10" x14ac:dyDescent="0.45">
      <c r="A25" s="290" t="s">
        <v>2326</v>
      </c>
      <c r="B25" s="290" t="s">
        <v>2228</v>
      </c>
      <c r="C25" s="17">
        <v>1</v>
      </c>
      <c r="D25" t="s">
        <v>65</v>
      </c>
      <c r="E25" t="s">
        <v>66</v>
      </c>
      <c r="F25" t="str">
        <f>[1]UnitControlCenter!$B$6</f>
        <v>thousand metric tons / year</v>
      </c>
      <c r="G25" t="s">
        <v>3291</v>
      </c>
      <c r="H25" t="s">
        <v>2785</v>
      </c>
      <c r="I25" t="s">
        <v>3280</v>
      </c>
    </row>
    <row r="26" spans="1:10" x14ac:dyDescent="0.45">
      <c r="A26" s="290" t="s">
        <v>2326</v>
      </c>
      <c r="B26" s="290" t="s">
        <v>2230</v>
      </c>
      <c r="C26" s="17">
        <v>1</v>
      </c>
      <c r="D26" t="s">
        <v>65</v>
      </c>
      <c r="E26" t="s">
        <v>66</v>
      </c>
      <c r="F26" t="str">
        <f>[1]UnitControlCenter!$B$6</f>
        <v>thousand metric tons / year</v>
      </c>
      <c r="G26" t="s">
        <v>3292</v>
      </c>
      <c r="H26" t="s">
        <v>2785</v>
      </c>
      <c r="I26" t="s">
        <v>3281</v>
      </c>
    </row>
    <row r="27" spans="1:10" x14ac:dyDescent="0.45">
      <c r="A27" s="290" t="s">
        <v>2326</v>
      </c>
      <c r="B27" s="290" t="s">
        <v>2221</v>
      </c>
      <c r="C27" s="17">
        <v>1</v>
      </c>
      <c r="D27" t="s">
        <v>65</v>
      </c>
      <c r="E27" t="s">
        <v>66</v>
      </c>
      <c r="F27" t="str">
        <f>[1]UnitControlCenter!$B$3</f>
        <v>million metric tons / year</v>
      </c>
      <c r="G27" t="s">
        <v>3293</v>
      </c>
      <c r="H27" t="s">
        <v>2785</v>
      </c>
      <c r="I27" t="s">
        <v>3282</v>
      </c>
    </row>
    <row r="28" spans="1:10" x14ac:dyDescent="0.45">
      <c r="A28" s="290" t="s">
        <v>2326</v>
      </c>
      <c r="B28" s="290" t="s">
        <v>2218</v>
      </c>
      <c r="C28" s="17">
        <v>1</v>
      </c>
      <c r="D28" t="s">
        <v>65</v>
      </c>
      <c r="E28" t="s">
        <v>66</v>
      </c>
      <c r="F28" t="str">
        <f>[1]UnitControlCenter!$B$6</f>
        <v>thousand metric tons / year</v>
      </c>
      <c r="G28" t="s">
        <v>3294</v>
      </c>
      <c r="H28" t="s">
        <v>2785</v>
      </c>
      <c r="I28" t="s">
        <v>3283</v>
      </c>
    </row>
    <row r="29" spans="1:10" x14ac:dyDescent="0.45">
      <c r="A29" s="290" t="s">
        <v>2326</v>
      </c>
      <c r="B29" s="290" t="s">
        <v>2226</v>
      </c>
      <c r="C29" s="17">
        <v>1</v>
      </c>
      <c r="D29" t="s">
        <v>65</v>
      </c>
      <c r="E29" t="s">
        <v>66</v>
      </c>
      <c r="F29" t="str">
        <f>[1]UnitControlCenter!$B$3</f>
        <v>million metric tons / year</v>
      </c>
      <c r="G29" t="s">
        <v>3295</v>
      </c>
      <c r="H29" t="s">
        <v>2785</v>
      </c>
      <c r="I29" t="s">
        <v>3284</v>
      </c>
    </row>
    <row r="30" spans="1:10" ht="14.65" thickBot="1" x14ac:dyDescent="0.5">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45">
      <c r="A31" t="s">
        <v>3990</v>
      </c>
      <c r="B31" t="s">
        <v>131</v>
      </c>
      <c r="C31" s="17">
        <v>1</v>
      </c>
      <c r="D31" t="s">
        <v>65</v>
      </c>
      <c r="E31" t="s">
        <v>66</v>
      </c>
      <c r="F31" t="str">
        <f>[1]UnitControlCenter!$B$3</f>
        <v>million metric tons / year</v>
      </c>
      <c r="G31" t="s">
        <v>3991</v>
      </c>
      <c r="H31" t="s">
        <v>2800</v>
      </c>
      <c r="I31" t="s">
        <v>2801</v>
      </c>
    </row>
    <row r="32" spans="1:10" x14ac:dyDescent="0.45">
      <c r="A32" t="s">
        <v>3990</v>
      </c>
      <c r="B32" t="s">
        <v>2420</v>
      </c>
      <c r="C32" s="17">
        <v>1</v>
      </c>
      <c r="D32" t="s">
        <v>65</v>
      </c>
      <c r="E32" t="s">
        <v>66</v>
      </c>
      <c r="F32" t="str">
        <f>[1]UnitControlCenter!$B$3</f>
        <v>million metric tons / year</v>
      </c>
      <c r="G32" t="s">
        <v>3992</v>
      </c>
      <c r="H32" t="s">
        <v>2800</v>
      </c>
      <c r="I32" t="s">
        <v>2801</v>
      </c>
    </row>
    <row r="33" spans="1:10" x14ac:dyDescent="0.45">
      <c r="A33" t="s">
        <v>3990</v>
      </c>
      <c r="B33" t="s">
        <v>2477</v>
      </c>
      <c r="C33" s="17">
        <v>1</v>
      </c>
      <c r="D33" t="s">
        <v>65</v>
      </c>
      <c r="E33" t="s">
        <v>66</v>
      </c>
      <c r="F33" t="str">
        <f>[1]UnitControlCenter!$B$3</f>
        <v>million metric tons / year</v>
      </c>
      <c r="G33" t="s">
        <v>3996</v>
      </c>
      <c r="H33" t="s">
        <v>2800</v>
      </c>
      <c r="I33" t="s">
        <v>2801</v>
      </c>
    </row>
    <row r="34" spans="1:10" x14ac:dyDescent="0.45">
      <c r="A34" t="s">
        <v>3990</v>
      </c>
      <c r="B34" t="s">
        <v>93</v>
      </c>
      <c r="C34" s="17">
        <v>1</v>
      </c>
      <c r="D34" t="s">
        <v>65</v>
      </c>
      <c r="E34" t="s">
        <v>66</v>
      </c>
      <c r="F34" t="str">
        <f>[1]UnitControlCenter!$B$3</f>
        <v>million metric tons / year</v>
      </c>
      <c r="G34" t="s">
        <v>3993</v>
      </c>
      <c r="H34" t="s">
        <v>2800</v>
      </c>
      <c r="I34" t="s">
        <v>2801</v>
      </c>
    </row>
    <row r="35" spans="1:10" x14ac:dyDescent="0.45">
      <c r="A35" t="s">
        <v>3990</v>
      </c>
      <c r="B35" t="s">
        <v>9</v>
      </c>
      <c r="C35" s="17">
        <v>1</v>
      </c>
      <c r="D35" t="s">
        <v>65</v>
      </c>
      <c r="E35" t="s">
        <v>66</v>
      </c>
      <c r="F35" t="str">
        <f>[1]UnitControlCenter!$B$3</f>
        <v>million metric tons / year</v>
      </c>
      <c r="G35" t="s">
        <v>4451</v>
      </c>
      <c r="H35" t="s">
        <v>2592</v>
      </c>
      <c r="I35" t="s">
        <v>2593</v>
      </c>
    </row>
    <row r="36" spans="1:10" x14ac:dyDescent="0.45">
      <c r="A36" t="s">
        <v>3990</v>
      </c>
      <c r="B36" t="s">
        <v>2421</v>
      </c>
      <c r="C36" s="17">
        <v>1</v>
      </c>
      <c r="D36" t="s">
        <v>65</v>
      </c>
      <c r="E36" t="s">
        <v>66</v>
      </c>
      <c r="F36" t="str">
        <f>[1]UnitControlCenter!$B$3</f>
        <v>million metric tons / year</v>
      </c>
      <c r="G36" t="s">
        <v>3994</v>
      </c>
      <c r="H36" t="s">
        <v>2800</v>
      </c>
      <c r="I36" t="s">
        <v>2801</v>
      </c>
    </row>
    <row r="37" spans="1:10" x14ac:dyDescent="0.45">
      <c r="A37" t="s">
        <v>3990</v>
      </c>
      <c r="B37" t="s">
        <v>4</v>
      </c>
      <c r="C37" s="17">
        <v>1</v>
      </c>
      <c r="D37" t="s">
        <v>65</v>
      </c>
      <c r="E37" t="s">
        <v>66</v>
      </c>
      <c r="F37" t="str">
        <f>[1]UnitControlCenter!$B$3</f>
        <v>million metric tons / year</v>
      </c>
      <c r="G37" t="s">
        <v>3995</v>
      </c>
      <c r="H37" t="s">
        <v>2800</v>
      </c>
      <c r="I37" t="s">
        <v>2801</v>
      </c>
    </row>
    <row r="38" spans="1:10" ht="14.65" thickBot="1" x14ac:dyDescent="0.5">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45">
      <c r="A39" s="290" t="s">
        <v>2327</v>
      </c>
      <c r="B39" s="290" t="s">
        <v>2323</v>
      </c>
      <c r="C39" s="17">
        <v>1</v>
      </c>
      <c r="D39" t="s">
        <v>65</v>
      </c>
      <c r="E39" t="s">
        <v>66</v>
      </c>
      <c r="F39" t="str">
        <f>[1]UnitControlCenter!$B$3</f>
        <v>million metric tons / year</v>
      </c>
      <c r="G39" t="s">
        <v>2867</v>
      </c>
      <c r="H39" t="s">
        <v>2868</v>
      </c>
      <c r="I39" t="s">
        <v>2869</v>
      </c>
    </row>
    <row r="40" spans="1:10" x14ac:dyDescent="0.45">
      <c r="A40" s="290" t="s">
        <v>2327</v>
      </c>
      <c r="B40" s="290" t="s">
        <v>2486</v>
      </c>
      <c r="C40" s="17">
        <v>1</v>
      </c>
      <c r="D40" t="s">
        <v>65</v>
      </c>
      <c r="E40" t="s">
        <v>66</v>
      </c>
      <c r="F40" t="str">
        <f>[1]UnitControlCenter!$B$3</f>
        <v>million metric tons / year</v>
      </c>
      <c r="G40" t="s">
        <v>2870</v>
      </c>
      <c r="H40" t="s">
        <v>2871</v>
      </c>
      <c r="I40" t="s">
        <v>2872</v>
      </c>
    </row>
    <row r="41" spans="1:10" x14ac:dyDescent="0.45">
      <c r="A41" s="290" t="s">
        <v>2327</v>
      </c>
      <c r="B41" s="290" t="s">
        <v>2328</v>
      </c>
      <c r="C41" s="17">
        <v>1</v>
      </c>
      <c r="D41" t="s">
        <v>65</v>
      </c>
      <c r="E41" t="s">
        <v>66</v>
      </c>
      <c r="F41" t="str">
        <f>[1]UnitControlCenter!$B$3</f>
        <v>million metric tons / year</v>
      </c>
      <c r="G41" t="s">
        <v>2873</v>
      </c>
      <c r="H41" t="s">
        <v>2874</v>
      </c>
      <c r="I41" t="s">
        <v>2875</v>
      </c>
    </row>
    <row r="42" spans="1:10" ht="14.65" thickBot="1" x14ac:dyDescent="0.5">
      <c r="A42" s="424" t="s">
        <v>2327</v>
      </c>
      <c r="B42" s="424" t="s">
        <v>2855</v>
      </c>
      <c r="C42" s="379">
        <v>0</v>
      </c>
      <c r="D42" s="425" t="s">
        <v>63</v>
      </c>
      <c r="E42" s="425" t="s">
        <v>64</v>
      </c>
      <c r="F42" s="425" t="str">
        <f>[1]UnitControlCenter!$B$7</f>
        <v>g CO2 / 2025 dollar</v>
      </c>
      <c r="G42" s="425" t="s">
        <v>2808</v>
      </c>
      <c r="H42" s="425"/>
      <c r="I42" s="425"/>
      <c r="J42" s="425"/>
    </row>
    <row r="43" spans="1:10" x14ac:dyDescent="0.45">
      <c r="A43" s="290" t="s">
        <v>2717</v>
      </c>
      <c r="B43" s="290" t="s">
        <v>2556</v>
      </c>
      <c r="C43" s="17">
        <v>1</v>
      </c>
      <c r="D43" t="s">
        <v>63</v>
      </c>
      <c r="E43" t="s">
        <v>2954</v>
      </c>
      <c r="F43" t="str">
        <f>[1]UnitControlCenter!$B$3</f>
        <v>million metric tons / year</v>
      </c>
      <c r="G43" t="s">
        <v>2994</v>
      </c>
    </row>
    <row r="44" spans="1:10" x14ac:dyDescent="0.45">
      <c r="A44" s="290" t="s">
        <v>2717</v>
      </c>
      <c r="B44" s="290" t="s">
        <v>131</v>
      </c>
      <c r="C44" s="17">
        <v>1</v>
      </c>
      <c r="D44" t="s">
        <v>63</v>
      </c>
      <c r="E44" t="s">
        <v>2954</v>
      </c>
      <c r="F44" t="str">
        <f>[1]UnitControlCenter!$B$3</f>
        <v>million metric tons / year</v>
      </c>
      <c r="G44" t="s">
        <v>2422</v>
      </c>
    </row>
    <row r="45" spans="1:10" x14ac:dyDescent="0.45">
      <c r="A45" s="290" t="s">
        <v>2717</v>
      </c>
      <c r="B45" s="290" t="s">
        <v>2420</v>
      </c>
      <c r="C45" s="17">
        <v>1</v>
      </c>
      <c r="D45" t="s">
        <v>63</v>
      </c>
      <c r="E45" t="s">
        <v>2954</v>
      </c>
      <c r="F45" t="str">
        <f>[1]UnitControlCenter!$B$3</f>
        <v>million metric tons / year</v>
      </c>
      <c r="G45" t="s">
        <v>2423</v>
      </c>
    </row>
    <row r="46" spans="1:10" x14ac:dyDescent="0.45">
      <c r="A46" s="290" t="s">
        <v>2717</v>
      </c>
      <c r="B46" s="290" t="s">
        <v>2477</v>
      </c>
      <c r="C46" s="17">
        <v>1</v>
      </c>
      <c r="D46" t="s">
        <v>63</v>
      </c>
      <c r="E46" t="s">
        <v>2954</v>
      </c>
      <c r="F46" t="str">
        <f>[1]UnitControlCenter!$B$3</f>
        <v>million metric tons / year</v>
      </c>
      <c r="G46" t="s">
        <v>2485</v>
      </c>
    </row>
    <row r="47" spans="1:10" x14ac:dyDescent="0.45">
      <c r="A47" s="290" t="s">
        <v>2717</v>
      </c>
      <c r="B47" s="290" t="s">
        <v>93</v>
      </c>
      <c r="C47" s="17">
        <v>1</v>
      </c>
      <c r="D47" t="s">
        <v>63</v>
      </c>
      <c r="E47" t="s">
        <v>2954</v>
      </c>
      <c r="F47" t="str">
        <f>[1]UnitControlCenter!$B$3</f>
        <v>million metric tons / year</v>
      </c>
      <c r="G47" t="s">
        <v>2424</v>
      </c>
    </row>
    <row r="48" spans="1:10" x14ac:dyDescent="0.45">
      <c r="A48" s="290" t="s">
        <v>2717</v>
      </c>
      <c r="B48" s="290" t="s">
        <v>9</v>
      </c>
      <c r="C48" s="17">
        <v>1</v>
      </c>
      <c r="D48" t="s">
        <v>63</v>
      </c>
      <c r="E48" t="s">
        <v>2954</v>
      </c>
      <c r="F48" t="str">
        <f>[1]UnitControlCenter!$B$3</f>
        <v>million metric tons / year</v>
      </c>
      <c r="G48" t="s">
        <v>2995</v>
      </c>
    </row>
    <row r="49" spans="1:10" ht="14.65" thickBot="1" x14ac:dyDescent="0.5">
      <c r="A49" s="424" t="s">
        <v>2717</v>
      </c>
      <c r="B49" s="424" t="s">
        <v>4</v>
      </c>
      <c r="C49" s="379">
        <v>1</v>
      </c>
      <c r="D49" s="425" t="s">
        <v>63</v>
      </c>
      <c r="E49" s="425" t="s">
        <v>2954</v>
      </c>
      <c r="F49" s="425" t="str">
        <f>[1]UnitControlCenter!$B$3</f>
        <v>million metric tons / year</v>
      </c>
      <c r="G49" s="425" t="s">
        <v>2426</v>
      </c>
      <c r="H49" s="425"/>
      <c r="I49" s="425"/>
      <c r="J49" s="425"/>
    </row>
    <row r="50" spans="1:10" x14ac:dyDescent="0.45">
      <c r="A50" s="290" t="s">
        <v>355</v>
      </c>
      <c r="B50" s="290" t="s">
        <v>2921</v>
      </c>
      <c r="C50" s="17">
        <v>1</v>
      </c>
      <c r="D50" t="s">
        <v>65</v>
      </c>
      <c r="E50" t="s">
        <v>435</v>
      </c>
      <c r="F50" t="str">
        <f>[1]UnitControlCenter!$B$8</f>
        <v>2025 dollars / metric ton CO2e abated, Annual average abatement (million metric tons CO2e)</v>
      </c>
      <c r="G50" t="s">
        <v>2996</v>
      </c>
    </row>
    <row r="51" spans="1:10" ht="14.65" thickBot="1" x14ac:dyDescent="0.5">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45">
      <c r="A52" s="290" t="s">
        <v>2329</v>
      </c>
      <c r="B52" s="290" t="s">
        <v>2925</v>
      </c>
      <c r="C52" s="17">
        <v>1</v>
      </c>
      <c r="D52" t="s">
        <v>65</v>
      </c>
      <c r="E52" t="s">
        <v>64</v>
      </c>
      <c r="F52" t="str">
        <f>[1]UnitControlCenter!$B$9</f>
        <v>billion 2025 dollars / year</v>
      </c>
      <c r="G52" t="s">
        <v>2923</v>
      </c>
      <c r="H52" t="s">
        <v>2406</v>
      </c>
      <c r="I52" t="s">
        <v>2390</v>
      </c>
    </row>
    <row r="53" spans="1:10" x14ac:dyDescent="0.45">
      <c r="A53" s="290" t="s">
        <v>2329</v>
      </c>
      <c r="B53" s="426" t="s">
        <v>2736</v>
      </c>
      <c r="C53" s="17">
        <v>1</v>
      </c>
      <c r="D53" t="s">
        <v>63</v>
      </c>
      <c r="E53" t="s">
        <v>64</v>
      </c>
      <c r="F53" t="str">
        <f>[1]UnitControlCenter!$B$9</f>
        <v>billion 2025 dollars / year</v>
      </c>
      <c r="G53" t="s">
        <v>2730</v>
      </c>
    </row>
    <row r="54" spans="1:10" x14ac:dyDescent="0.45">
      <c r="A54" s="290" t="s">
        <v>2329</v>
      </c>
      <c r="B54" s="290" t="s">
        <v>2912</v>
      </c>
      <c r="C54" s="17">
        <v>1</v>
      </c>
      <c r="D54" t="s">
        <v>65</v>
      </c>
      <c r="E54" t="s">
        <v>66</v>
      </c>
      <c r="F54" t="str">
        <f>[1]UnitControlCenter!$B$9</f>
        <v>billion 2025 dollars / year</v>
      </c>
      <c r="G54" t="s">
        <v>2913</v>
      </c>
      <c r="H54" t="s">
        <v>2914</v>
      </c>
      <c r="I54" t="s">
        <v>2915</v>
      </c>
    </row>
    <row r="55" spans="1:10" s="173" customFormat="1" x14ac:dyDescent="0.45">
      <c r="A55" s="392" t="s">
        <v>2329</v>
      </c>
      <c r="B55" s="427" t="s">
        <v>2916</v>
      </c>
      <c r="C55" s="389">
        <v>0</v>
      </c>
      <c r="D55" s="173" t="s">
        <v>63</v>
      </c>
      <c r="E55" s="173" t="s">
        <v>64</v>
      </c>
      <c r="F55" s="173" t="str">
        <f>[1]UnitControlCenter!$B$10</f>
        <v>billion 2025 dollars</v>
      </c>
      <c r="G55" s="173" t="s">
        <v>2917</v>
      </c>
    </row>
    <row r="56" spans="1:10" x14ac:dyDescent="0.45">
      <c r="A56" s="290" t="s">
        <v>2329</v>
      </c>
      <c r="B56" s="426" t="s">
        <v>2918</v>
      </c>
      <c r="C56" s="17">
        <v>1</v>
      </c>
      <c r="D56" t="s">
        <v>63</v>
      </c>
      <c r="E56" t="s">
        <v>64</v>
      </c>
      <c r="F56" t="str">
        <f>[1]UnitControlCenter!$B$9</f>
        <v>billion 2025 dollars / year</v>
      </c>
      <c r="G56" t="s">
        <v>2919</v>
      </c>
    </row>
    <row r="57" spans="1:10" x14ac:dyDescent="0.45">
      <c r="A57" s="290" t="s">
        <v>2329</v>
      </c>
      <c r="B57" s="426" t="s">
        <v>2992</v>
      </c>
      <c r="C57" s="17">
        <v>1</v>
      </c>
      <c r="D57" t="s">
        <v>65</v>
      </c>
      <c r="E57" t="s">
        <v>64</v>
      </c>
      <c r="F57" t="str">
        <f>[1]UnitControlCenter!$B$9</f>
        <v>billion 2025 dollars / year</v>
      </c>
      <c r="G57" t="s">
        <v>3767</v>
      </c>
      <c r="H57" t="s">
        <v>3766</v>
      </c>
      <c r="I57" t="s">
        <v>3769</v>
      </c>
    </row>
    <row r="58" spans="1:10" ht="14.65" thickBot="1" x14ac:dyDescent="0.5">
      <c r="A58" s="424" t="s">
        <v>2329</v>
      </c>
      <c r="B58" s="428" t="s">
        <v>3802</v>
      </c>
      <c r="C58" s="379">
        <v>1</v>
      </c>
      <c r="D58" s="425" t="s">
        <v>65</v>
      </c>
      <c r="E58" s="425" t="s">
        <v>66</v>
      </c>
      <c r="F58" s="425" t="s">
        <v>3795</v>
      </c>
      <c r="G58" s="425" t="s">
        <v>3805</v>
      </c>
      <c r="H58" s="425" t="s">
        <v>3803</v>
      </c>
      <c r="I58" s="425" t="s">
        <v>3804</v>
      </c>
      <c r="J58" s="425"/>
    </row>
    <row r="59" spans="1:10" x14ac:dyDescent="0.45">
      <c r="A59" s="290" t="s">
        <v>2842</v>
      </c>
      <c r="B59" s="426" t="s">
        <v>2859</v>
      </c>
      <c r="C59" s="17">
        <v>1</v>
      </c>
      <c r="D59" t="s">
        <v>65</v>
      </c>
      <c r="E59" t="s">
        <v>64</v>
      </c>
      <c r="F59" t="str">
        <f>[1]UnitControlCenter!$B$11</f>
        <v>jobs</v>
      </c>
      <c r="G59" t="s">
        <v>2850</v>
      </c>
      <c r="H59" t="s">
        <v>2849</v>
      </c>
      <c r="I59" t="s">
        <v>2391</v>
      </c>
    </row>
    <row r="60" spans="1:10" x14ac:dyDescent="0.45">
      <c r="A60" s="290" t="s">
        <v>2842</v>
      </c>
      <c r="B60" s="426" t="s">
        <v>3240</v>
      </c>
      <c r="C60" s="17">
        <v>0</v>
      </c>
      <c r="D60" t="s">
        <v>65</v>
      </c>
      <c r="E60" t="s">
        <v>66</v>
      </c>
      <c r="F60" t="str">
        <f>[1]UnitControlCenter!$B$11</f>
        <v>jobs</v>
      </c>
      <c r="G60" t="s">
        <v>3129</v>
      </c>
      <c r="H60" t="s">
        <v>3130</v>
      </c>
      <c r="I60" t="s">
        <v>3131</v>
      </c>
    </row>
    <row r="61" spans="1:10" x14ac:dyDescent="0.45">
      <c r="A61" s="290" t="s">
        <v>2842</v>
      </c>
      <c r="B61" s="426" t="s">
        <v>3241</v>
      </c>
      <c r="C61" s="17">
        <v>0</v>
      </c>
      <c r="D61" t="s">
        <v>65</v>
      </c>
      <c r="E61" t="s">
        <v>64</v>
      </c>
      <c r="F61" t="str">
        <f>[1]UnitControlCenter!$B$18</f>
        <v>% change</v>
      </c>
      <c r="G61" t="s">
        <v>3148</v>
      </c>
      <c r="H61" t="s">
        <v>3130</v>
      </c>
      <c r="I61" t="s">
        <v>3131</v>
      </c>
    </row>
    <row r="62" spans="1:10" x14ac:dyDescent="0.45">
      <c r="A62" s="290" t="s">
        <v>2842</v>
      </c>
      <c r="B62" s="426" t="s">
        <v>3113</v>
      </c>
      <c r="C62" s="17">
        <v>0</v>
      </c>
      <c r="D62" t="s">
        <v>65</v>
      </c>
      <c r="E62" t="s">
        <v>66</v>
      </c>
      <c r="F62" t="str">
        <f>[1]UnitControlCenter!$B$11</f>
        <v>jobs</v>
      </c>
      <c r="G62" t="s">
        <v>3152</v>
      </c>
      <c r="H62" t="s">
        <v>3132</v>
      </c>
      <c r="I62" s="17" t="s">
        <v>3133</v>
      </c>
      <c r="J62" s="17"/>
    </row>
    <row r="63" spans="1:10" x14ac:dyDescent="0.45">
      <c r="A63" s="290" t="s">
        <v>2842</v>
      </c>
      <c r="B63" s="426" t="s">
        <v>3145</v>
      </c>
      <c r="C63" s="17">
        <v>0</v>
      </c>
      <c r="D63" t="s">
        <v>65</v>
      </c>
      <c r="E63" t="s">
        <v>64</v>
      </c>
      <c r="F63" t="str">
        <f>[1]UnitControlCenter!$B$18</f>
        <v>% change</v>
      </c>
      <c r="G63" t="s">
        <v>3151</v>
      </c>
      <c r="H63" t="s">
        <v>3132</v>
      </c>
      <c r="I63" s="17" t="s">
        <v>3133</v>
      </c>
      <c r="J63" s="17"/>
    </row>
    <row r="64" spans="1:10" x14ac:dyDescent="0.45">
      <c r="A64" s="290" t="s">
        <v>2842</v>
      </c>
      <c r="B64" s="426" t="s">
        <v>3118</v>
      </c>
      <c r="C64" s="17">
        <v>0</v>
      </c>
      <c r="D64" t="s">
        <v>65</v>
      </c>
      <c r="E64" t="s">
        <v>66</v>
      </c>
      <c r="F64" t="str">
        <f>[1]UnitControlCenter!$B$11</f>
        <v>jobs</v>
      </c>
      <c r="G64" t="s">
        <v>3134</v>
      </c>
      <c r="H64" t="s">
        <v>3135</v>
      </c>
      <c r="I64" t="s">
        <v>3136</v>
      </c>
    </row>
    <row r="65" spans="1:10" x14ac:dyDescent="0.45">
      <c r="A65" s="290" t="s">
        <v>2842</v>
      </c>
      <c r="B65" s="426" t="s">
        <v>3146</v>
      </c>
      <c r="C65" s="17">
        <v>0</v>
      </c>
      <c r="D65" t="s">
        <v>65</v>
      </c>
      <c r="E65" t="s">
        <v>64</v>
      </c>
      <c r="F65" t="str">
        <f>[1]UnitControlCenter!$B$18</f>
        <v>% change</v>
      </c>
      <c r="G65" t="s">
        <v>3149</v>
      </c>
      <c r="H65" t="s">
        <v>3135</v>
      </c>
      <c r="I65" t="s">
        <v>3136</v>
      </c>
    </row>
    <row r="66" spans="1:10" x14ac:dyDescent="0.45">
      <c r="A66" s="290" t="s">
        <v>2842</v>
      </c>
      <c r="B66" s="426" t="s">
        <v>3121</v>
      </c>
      <c r="C66" s="17">
        <v>0</v>
      </c>
      <c r="D66" t="s">
        <v>65</v>
      </c>
      <c r="E66" t="s">
        <v>66</v>
      </c>
      <c r="F66" t="str">
        <f>[1]UnitControlCenter!$B$11</f>
        <v>jobs</v>
      </c>
      <c r="G66" t="s">
        <v>3137</v>
      </c>
      <c r="H66" t="s">
        <v>3138</v>
      </c>
      <c r="I66" t="s">
        <v>3139</v>
      </c>
    </row>
    <row r="67" spans="1:10" x14ac:dyDescent="0.45">
      <c r="A67" s="290" t="s">
        <v>2842</v>
      </c>
      <c r="B67" s="426" t="s">
        <v>3147</v>
      </c>
      <c r="C67" s="17">
        <v>0</v>
      </c>
      <c r="D67" t="s">
        <v>65</v>
      </c>
      <c r="E67" t="s">
        <v>64</v>
      </c>
      <c r="F67" t="str">
        <f>[1]UnitControlCenter!$B$18</f>
        <v>% change</v>
      </c>
      <c r="G67" t="s">
        <v>3150</v>
      </c>
      <c r="H67" t="s">
        <v>3138</v>
      </c>
      <c r="I67" t="s">
        <v>3139</v>
      </c>
    </row>
    <row r="68" spans="1:10" x14ac:dyDescent="0.45">
      <c r="A68" s="290" t="s">
        <v>2842</v>
      </c>
      <c r="B68" s="426" t="s">
        <v>3199</v>
      </c>
      <c r="C68" s="17">
        <v>1</v>
      </c>
      <c r="D68" t="s">
        <v>65</v>
      </c>
      <c r="E68" t="s">
        <v>66</v>
      </c>
      <c r="F68" t="str">
        <f>[1]UnitControlCenter!$B$11</f>
        <v>jobs</v>
      </c>
      <c r="G68" t="s">
        <v>3200</v>
      </c>
      <c r="H68" t="s">
        <v>3201</v>
      </c>
      <c r="I68" t="s">
        <v>3202</v>
      </c>
    </row>
    <row r="69" spans="1:10" x14ac:dyDescent="0.45">
      <c r="A69" s="290" t="s">
        <v>2842</v>
      </c>
      <c r="B69" s="426" t="s">
        <v>3203</v>
      </c>
      <c r="C69" s="17">
        <v>1</v>
      </c>
      <c r="D69" t="s">
        <v>65</v>
      </c>
      <c r="E69" t="s">
        <v>64</v>
      </c>
      <c r="F69" t="str">
        <f>[1]UnitControlCenter!$B$18</f>
        <v>% change</v>
      </c>
      <c r="G69" t="s">
        <v>3204</v>
      </c>
      <c r="H69" t="s">
        <v>3201</v>
      </c>
      <c r="I69" t="s">
        <v>3202</v>
      </c>
    </row>
    <row r="70" spans="1:10" x14ac:dyDescent="0.45">
      <c r="A70" s="290" t="s">
        <v>2842</v>
      </c>
      <c r="B70" s="426" t="s">
        <v>2897</v>
      </c>
      <c r="C70" s="17">
        <v>1</v>
      </c>
      <c r="D70" t="s">
        <v>65</v>
      </c>
      <c r="E70" t="s">
        <v>64</v>
      </c>
      <c r="F70" t="str">
        <f>[1]UnitControlCenter!$B$11</f>
        <v>jobs</v>
      </c>
      <c r="G70" t="s">
        <v>2901</v>
      </c>
      <c r="H70" t="s">
        <v>2900</v>
      </c>
      <c r="I70" t="s">
        <v>2911</v>
      </c>
    </row>
    <row r="71" spans="1:10" x14ac:dyDescent="0.45">
      <c r="A71" s="290" t="s">
        <v>2842</v>
      </c>
      <c r="B71" s="426" t="s">
        <v>2952</v>
      </c>
      <c r="C71" s="17">
        <v>1</v>
      </c>
      <c r="D71" t="s">
        <v>65</v>
      </c>
      <c r="E71" t="s">
        <v>64</v>
      </c>
      <c r="F71" t="str">
        <f>[1]UnitControlCenter!$B$11</f>
        <v>jobs</v>
      </c>
      <c r="G71" t="s">
        <v>2951</v>
      </c>
      <c r="H71" t="s">
        <v>2849</v>
      </c>
      <c r="I71" t="s">
        <v>2391</v>
      </c>
    </row>
    <row r="72" spans="1:10" x14ac:dyDescent="0.45">
      <c r="A72" s="290" t="s">
        <v>2842</v>
      </c>
      <c r="B72" s="426" t="s">
        <v>2844</v>
      </c>
      <c r="C72" s="17">
        <v>1</v>
      </c>
      <c r="D72" t="s">
        <v>65</v>
      </c>
      <c r="E72" t="s">
        <v>64</v>
      </c>
      <c r="F72" t="str">
        <f>[1]UnitControlCenter!$B$9</f>
        <v>billion 2025 dollars / year</v>
      </c>
      <c r="G72" t="s">
        <v>2851</v>
      </c>
      <c r="H72" t="s">
        <v>2853</v>
      </c>
      <c r="I72" t="s">
        <v>2391</v>
      </c>
    </row>
    <row r="73" spans="1:10" x14ac:dyDescent="0.45">
      <c r="A73" s="290" t="s">
        <v>2842</v>
      </c>
      <c r="B73" s="426" t="s">
        <v>2863</v>
      </c>
      <c r="C73" s="17">
        <v>1</v>
      </c>
      <c r="D73" t="s">
        <v>65</v>
      </c>
      <c r="E73" t="s">
        <v>64</v>
      </c>
      <c r="F73" t="str">
        <f>[1]UnitControlCenter!$B$18</f>
        <v>% change</v>
      </c>
      <c r="G73" t="s">
        <v>2865</v>
      </c>
      <c r="H73" t="s">
        <v>2853</v>
      </c>
      <c r="I73" t="s">
        <v>2391</v>
      </c>
    </row>
    <row r="74" spans="1:10" x14ac:dyDescent="0.45">
      <c r="A74" s="290" t="s">
        <v>2842</v>
      </c>
      <c r="B74" s="426" t="s">
        <v>2898</v>
      </c>
      <c r="C74" s="17">
        <v>1</v>
      </c>
      <c r="D74" t="s">
        <v>65</v>
      </c>
      <c r="E74" t="s">
        <v>64</v>
      </c>
      <c r="F74" t="str">
        <f>[1]UnitControlCenter!$B$9</f>
        <v>billion 2025 dollars / year</v>
      </c>
      <c r="G74" t="s">
        <v>2902</v>
      </c>
      <c r="H74" t="s">
        <v>2900</v>
      </c>
      <c r="I74" t="s">
        <v>2911</v>
      </c>
    </row>
    <row r="75" spans="1:10" x14ac:dyDescent="0.45">
      <c r="A75" s="290" t="s">
        <v>2842</v>
      </c>
      <c r="B75" s="426" t="s">
        <v>2858</v>
      </c>
      <c r="C75" s="17">
        <v>1</v>
      </c>
      <c r="D75" t="s">
        <v>65</v>
      </c>
      <c r="E75" t="s">
        <v>64</v>
      </c>
      <c r="F75" t="str">
        <f>[1]UnitControlCenter!$B$9</f>
        <v>billion 2025 dollars / year</v>
      </c>
      <c r="G75" t="s">
        <v>2854</v>
      </c>
      <c r="H75" t="s">
        <v>2852</v>
      </c>
      <c r="I75" t="s">
        <v>2391</v>
      </c>
    </row>
    <row r="76" spans="1:10" x14ac:dyDescent="0.45">
      <c r="A76" s="290" t="s">
        <v>2842</v>
      </c>
      <c r="B76" s="426" t="s">
        <v>2856</v>
      </c>
      <c r="C76" s="17">
        <v>1</v>
      </c>
      <c r="D76" t="s">
        <v>63</v>
      </c>
      <c r="E76" t="s">
        <v>64</v>
      </c>
      <c r="F76" t="str">
        <f>[1]UnitControlCenter!$B$19</f>
        <v>2025 dollars / employee-year</v>
      </c>
      <c r="G76" t="s">
        <v>2857</v>
      </c>
    </row>
    <row r="77" spans="1:10" ht="14.65" thickBot="1" x14ac:dyDescent="0.5">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45">
      <c r="A78" s="290" t="s">
        <v>2843</v>
      </c>
      <c r="B78" s="290" t="s">
        <v>2649</v>
      </c>
      <c r="C78" s="17">
        <v>0</v>
      </c>
      <c r="D78" t="s">
        <v>65</v>
      </c>
      <c r="E78" t="s">
        <v>64</v>
      </c>
      <c r="F78" t="str">
        <f>[1]UnitControlCenter!$B$9</f>
        <v>billion 2025 dollars / year</v>
      </c>
      <c r="G78" t="s">
        <v>2650</v>
      </c>
      <c r="H78" t="s">
        <v>2651</v>
      </c>
      <c r="I78" t="s">
        <v>2630</v>
      </c>
    </row>
    <row r="79" spans="1:10" x14ac:dyDescent="0.45">
      <c r="A79" s="290" t="s">
        <v>2843</v>
      </c>
      <c r="B79" s="290" t="s">
        <v>2653</v>
      </c>
      <c r="C79" s="17">
        <v>0</v>
      </c>
      <c r="D79" t="s">
        <v>65</v>
      </c>
      <c r="E79" t="s">
        <v>64</v>
      </c>
      <c r="F79" t="str">
        <f>[1]UnitControlCenter!$B$9</f>
        <v>billion 2025 dollars / year</v>
      </c>
      <c r="G79" t="s">
        <v>2663</v>
      </c>
      <c r="H79" t="s">
        <v>2664</v>
      </c>
      <c r="I79" t="s">
        <v>2665</v>
      </c>
    </row>
    <row r="80" spans="1:10" x14ac:dyDescent="0.45">
      <c r="A80" s="290" t="s">
        <v>2843</v>
      </c>
      <c r="B80" s="290" t="s">
        <v>2654</v>
      </c>
      <c r="C80" s="17">
        <v>0</v>
      </c>
      <c r="D80" t="s">
        <v>65</v>
      </c>
      <c r="E80" t="s">
        <v>64</v>
      </c>
      <c r="F80" t="str">
        <f>[1]UnitControlCenter!$B$9</f>
        <v>billion 2025 dollars / year</v>
      </c>
      <c r="G80" t="s">
        <v>2674</v>
      </c>
      <c r="H80" t="s">
        <v>2672</v>
      </c>
      <c r="I80" t="s">
        <v>2673</v>
      </c>
    </row>
    <row r="81" spans="1:10" x14ac:dyDescent="0.45">
      <c r="A81" s="290" t="s">
        <v>2843</v>
      </c>
      <c r="B81" s="290" t="s">
        <v>2655</v>
      </c>
      <c r="C81" s="17">
        <v>0</v>
      </c>
      <c r="D81" t="s">
        <v>65</v>
      </c>
      <c r="E81" t="s">
        <v>64</v>
      </c>
      <c r="F81" t="str">
        <f>[1]UnitControlCenter!$B$9</f>
        <v>billion 2025 dollars / year</v>
      </c>
      <c r="G81" t="s">
        <v>2668</v>
      </c>
      <c r="H81" t="s">
        <v>2664</v>
      </c>
      <c r="I81" t="s">
        <v>2666</v>
      </c>
    </row>
    <row r="82" spans="1:10" x14ac:dyDescent="0.45">
      <c r="A82" s="290" t="s">
        <v>2843</v>
      </c>
      <c r="B82" s="290" t="s">
        <v>2656</v>
      </c>
      <c r="C82" s="17">
        <v>0</v>
      </c>
      <c r="D82" t="s">
        <v>65</v>
      </c>
      <c r="E82" t="s">
        <v>64</v>
      </c>
      <c r="F82" t="str">
        <f>[1]UnitControlCenter!$B$9</f>
        <v>billion 2025 dollars / year</v>
      </c>
      <c r="G82" t="s">
        <v>2669</v>
      </c>
      <c r="H82" t="s">
        <v>2664</v>
      </c>
      <c r="I82" t="s">
        <v>2667</v>
      </c>
    </row>
    <row r="83" spans="1:10" x14ac:dyDescent="0.45">
      <c r="A83" s="290" t="s">
        <v>2843</v>
      </c>
      <c r="B83" s="290" t="s">
        <v>2657</v>
      </c>
      <c r="C83" s="17">
        <v>0</v>
      </c>
      <c r="D83" t="s">
        <v>65</v>
      </c>
      <c r="E83" t="s">
        <v>64</v>
      </c>
      <c r="F83" t="str">
        <f>[1]UnitControlCenter!$B$9</f>
        <v>billion 2025 dollars / year</v>
      </c>
      <c r="G83" t="s">
        <v>2675</v>
      </c>
      <c r="H83" t="s">
        <v>2672</v>
      </c>
      <c r="I83" t="s">
        <v>2673</v>
      </c>
    </row>
    <row r="84" spans="1:10" x14ac:dyDescent="0.45">
      <c r="A84" s="290" t="s">
        <v>2843</v>
      </c>
      <c r="B84" s="290" t="s">
        <v>2658</v>
      </c>
      <c r="C84" s="17">
        <v>0</v>
      </c>
      <c r="D84" t="s">
        <v>65</v>
      </c>
      <c r="E84" t="s">
        <v>64</v>
      </c>
      <c r="F84" t="str">
        <f>[1]UnitControlCenter!$B$9</f>
        <v>billion 2025 dollars / year</v>
      </c>
      <c r="G84" t="s">
        <v>2676</v>
      </c>
      <c r="H84" t="s">
        <v>2672</v>
      </c>
      <c r="I84" t="s">
        <v>2673</v>
      </c>
    </row>
    <row r="85" spans="1:10" x14ac:dyDescent="0.45">
      <c r="A85" s="290" t="s">
        <v>2843</v>
      </c>
      <c r="B85" s="290" t="s">
        <v>2659</v>
      </c>
      <c r="C85" s="17">
        <v>0</v>
      </c>
      <c r="D85" t="s">
        <v>65</v>
      </c>
      <c r="E85" t="s">
        <v>64</v>
      </c>
      <c r="F85" t="str">
        <f>[1]UnitControlCenter!$B$9</f>
        <v>billion 2025 dollars / year</v>
      </c>
      <c r="G85" t="s">
        <v>2677</v>
      </c>
      <c r="H85" t="s">
        <v>2672</v>
      </c>
      <c r="I85" t="s">
        <v>2673</v>
      </c>
    </row>
    <row r="86" spans="1:10" x14ac:dyDescent="0.45">
      <c r="A86" s="290" t="s">
        <v>2843</v>
      </c>
      <c r="B86" s="290" t="s">
        <v>2682</v>
      </c>
      <c r="C86" s="17">
        <v>0</v>
      </c>
      <c r="D86" t="s">
        <v>65</v>
      </c>
      <c r="E86" t="s">
        <v>64</v>
      </c>
      <c r="F86" t="str">
        <f>[1]UnitControlCenter!$B$9</f>
        <v>billion 2025 dollars / year</v>
      </c>
      <c r="G86" t="s">
        <v>2680</v>
      </c>
      <c r="H86" t="s">
        <v>2672</v>
      </c>
      <c r="I86" t="s">
        <v>2678</v>
      </c>
    </row>
    <row r="87" spans="1:10" ht="14.65" thickBot="1" x14ac:dyDescent="0.5">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45">
      <c r="A88" s="392" t="s">
        <v>2330</v>
      </c>
      <c r="B88" s="392" t="s">
        <v>2953</v>
      </c>
      <c r="C88" s="389">
        <v>0</v>
      </c>
      <c r="D88" s="173" t="s">
        <v>63</v>
      </c>
      <c r="E88" s="173" t="s">
        <v>2955</v>
      </c>
      <c r="F88" s="173" t="str">
        <f>[1]UnitControlCenter!B12</f>
        <v>deaths / year</v>
      </c>
      <c r="G88" s="173" t="s">
        <v>3817</v>
      </c>
    </row>
    <row r="89" spans="1:10" x14ac:dyDescent="0.45">
      <c r="A89" s="290" t="s">
        <v>2330</v>
      </c>
      <c r="B89" s="290" t="s">
        <v>3158</v>
      </c>
      <c r="C89" s="17">
        <v>1</v>
      </c>
      <c r="D89" t="s">
        <v>63</v>
      </c>
      <c r="E89" t="s">
        <v>64</v>
      </c>
      <c r="F89" t="str">
        <f>[1]UnitControlCenter!B18</f>
        <v>% change</v>
      </c>
      <c r="G89" t="s">
        <v>3159</v>
      </c>
    </row>
    <row r="90" spans="1:10" x14ac:dyDescent="0.45">
      <c r="A90" s="290" t="s">
        <v>2330</v>
      </c>
      <c r="B90" s="290" t="s">
        <v>3238</v>
      </c>
      <c r="C90" s="17">
        <v>1</v>
      </c>
      <c r="D90" t="s">
        <v>65</v>
      </c>
      <c r="E90" t="s">
        <v>66</v>
      </c>
      <c r="F90" t="str">
        <f>[1]UnitControlCenter!B12</f>
        <v>deaths / year</v>
      </c>
      <c r="G90" t="s">
        <v>3142</v>
      </c>
      <c r="H90" t="s">
        <v>3130</v>
      </c>
      <c r="I90" t="s">
        <v>3131</v>
      </c>
    </row>
    <row r="91" spans="1:10" x14ac:dyDescent="0.45">
      <c r="A91" s="290" t="s">
        <v>2330</v>
      </c>
      <c r="B91" s="290" t="s">
        <v>3239</v>
      </c>
      <c r="C91" s="17">
        <v>1</v>
      </c>
      <c r="D91" t="s">
        <v>65</v>
      </c>
      <c r="E91" t="s">
        <v>64</v>
      </c>
      <c r="F91" t="str">
        <f>[1]UnitControlCenter!B18</f>
        <v>% change</v>
      </c>
      <c r="G91" t="s">
        <v>3153</v>
      </c>
      <c r="H91" t="s">
        <v>3130</v>
      </c>
      <c r="I91" t="s">
        <v>3131</v>
      </c>
    </row>
    <row r="92" spans="1:10" x14ac:dyDescent="0.45">
      <c r="A92" s="290" t="s">
        <v>2330</v>
      </c>
      <c r="B92" s="290" t="s">
        <v>3140</v>
      </c>
      <c r="C92" s="17">
        <v>1</v>
      </c>
      <c r="D92" t="s">
        <v>65</v>
      </c>
      <c r="E92" t="s">
        <v>66</v>
      </c>
      <c r="F92" t="str">
        <f>[1]UnitControlCenter!B12</f>
        <v>deaths / year</v>
      </c>
      <c r="G92" t="s">
        <v>3143</v>
      </c>
      <c r="H92" t="s">
        <v>3132</v>
      </c>
      <c r="I92" s="17" t="s">
        <v>3133</v>
      </c>
      <c r="J92" s="17"/>
    </row>
    <row r="93" spans="1:10" x14ac:dyDescent="0.45">
      <c r="A93" s="290" t="s">
        <v>2330</v>
      </c>
      <c r="B93" s="290" t="s">
        <v>3156</v>
      </c>
      <c r="C93" s="17">
        <v>1</v>
      </c>
      <c r="D93" t="s">
        <v>65</v>
      </c>
      <c r="E93" t="s">
        <v>64</v>
      </c>
      <c r="F93" t="str">
        <f>[1]UnitControlCenter!B18</f>
        <v>% change</v>
      </c>
      <c r="G93" t="s">
        <v>3154</v>
      </c>
      <c r="H93" t="s">
        <v>3132</v>
      </c>
      <c r="I93" s="17" t="s">
        <v>3133</v>
      </c>
      <c r="J93" s="17"/>
    </row>
    <row r="94" spans="1:10" x14ac:dyDescent="0.45">
      <c r="A94" s="290" t="s">
        <v>2330</v>
      </c>
      <c r="B94" s="290" t="s">
        <v>3141</v>
      </c>
      <c r="C94" s="17">
        <v>1</v>
      </c>
      <c r="D94" t="s">
        <v>65</v>
      </c>
      <c r="E94" t="s">
        <v>66</v>
      </c>
      <c r="F94" t="str">
        <f>[1]UnitControlCenter!B12</f>
        <v>deaths / year</v>
      </c>
      <c r="G94" t="s">
        <v>3144</v>
      </c>
      <c r="H94" t="s">
        <v>3135</v>
      </c>
      <c r="I94" t="s">
        <v>3136</v>
      </c>
    </row>
    <row r="95" spans="1:10" x14ac:dyDescent="0.45">
      <c r="A95" s="290" t="s">
        <v>2330</v>
      </c>
      <c r="B95" s="290" t="s">
        <v>3157</v>
      </c>
      <c r="C95" s="17">
        <v>1</v>
      </c>
      <c r="D95" t="s">
        <v>65</v>
      </c>
      <c r="E95" t="s">
        <v>64</v>
      </c>
      <c r="F95" t="str">
        <f>[1]UnitControlCenter!B18</f>
        <v>% change</v>
      </c>
      <c r="G95" t="s">
        <v>3155</v>
      </c>
      <c r="H95" t="s">
        <v>3135</v>
      </c>
      <c r="I95" t="s">
        <v>3136</v>
      </c>
    </row>
    <row r="96" spans="1:10" x14ac:dyDescent="0.45">
      <c r="A96" s="290" t="s">
        <v>2330</v>
      </c>
      <c r="B96" s="290" t="s">
        <v>3818</v>
      </c>
      <c r="C96" s="17">
        <v>0</v>
      </c>
      <c r="D96" t="s">
        <v>63</v>
      </c>
      <c r="E96" t="s">
        <v>64</v>
      </c>
      <c r="F96" t="str">
        <f>[1]UnitControlCenter!B12</f>
        <v>deaths / year</v>
      </c>
      <c r="G96" t="s">
        <v>2884</v>
      </c>
    </row>
    <row r="97" spans="1:10" x14ac:dyDescent="0.45">
      <c r="A97" s="290" t="s">
        <v>2330</v>
      </c>
      <c r="B97" s="290" t="s">
        <v>3819</v>
      </c>
      <c r="C97" s="17">
        <v>1</v>
      </c>
      <c r="D97" t="s">
        <v>63</v>
      </c>
      <c r="E97" t="s">
        <v>64</v>
      </c>
      <c r="F97" t="str">
        <f>[1]UnitControlCenter!B12</f>
        <v>deaths / year</v>
      </c>
      <c r="G97" t="s">
        <v>3820</v>
      </c>
    </row>
    <row r="98" spans="1:10" x14ac:dyDescent="0.45">
      <c r="A98" s="290" t="s">
        <v>2330</v>
      </c>
      <c r="B98" s="290" t="s">
        <v>2331</v>
      </c>
      <c r="C98" s="17">
        <v>1</v>
      </c>
      <c r="D98" t="s">
        <v>63</v>
      </c>
      <c r="E98" t="s">
        <v>64</v>
      </c>
      <c r="F98" t="str">
        <f>[1]UnitControlCenter!B9</f>
        <v>billion 2025 dollars / year</v>
      </c>
      <c r="G98" t="s">
        <v>67</v>
      </c>
    </row>
    <row r="99" spans="1:10" x14ac:dyDescent="0.45">
      <c r="A99" s="290" t="s">
        <v>2330</v>
      </c>
      <c r="B99" s="290" t="s">
        <v>2880</v>
      </c>
      <c r="C99" s="17">
        <v>1</v>
      </c>
      <c r="D99" t="s">
        <v>63</v>
      </c>
      <c r="E99" t="s">
        <v>64</v>
      </c>
      <c r="F99" t="str">
        <f>[1]UnitControlCenter!B13</f>
        <v>days / year</v>
      </c>
      <c r="G99" t="s">
        <v>2885</v>
      </c>
    </row>
    <row r="100" spans="1:10" x14ac:dyDescent="0.45">
      <c r="A100" s="290" t="s">
        <v>2330</v>
      </c>
      <c r="B100" s="290" t="s">
        <v>2889</v>
      </c>
      <c r="C100" s="17">
        <v>1</v>
      </c>
      <c r="D100" t="s">
        <v>63</v>
      </c>
      <c r="E100" t="s">
        <v>64</v>
      </c>
      <c r="F100" t="str">
        <f>[1]UnitControlCenter!B17</f>
        <v>events / year</v>
      </c>
      <c r="G100" t="s">
        <v>2890</v>
      </c>
    </row>
    <row r="101" spans="1:10" x14ac:dyDescent="0.45">
      <c r="A101" s="290" t="s">
        <v>2330</v>
      </c>
      <c r="B101" s="290" t="s">
        <v>3823</v>
      </c>
      <c r="C101" s="17">
        <v>1</v>
      </c>
      <c r="D101" t="s">
        <v>63</v>
      </c>
      <c r="E101" t="s">
        <v>64</v>
      </c>
      <c r="F101" t="str">
        <f>[1]UnitControlCenter!B16</f>
        <v>cases / year</v>
      </c>
      <c r="G101" t="s">
        <v>3825</v>
      </c>
    </row>
    <row r="102" spans="1:10" x14ac:dyDescent="0.45">
      <c r="A102" s="290" t="s">
        <v>2330</v>
      </c>
      <c r="B102" s="290" t="s">
        <v>2881</v>
      </c>
      <c r="C102" s="17">
        <v>1</v>
      </c>
      <c r="D102" t="s">
        <v>63</v>
      </c>
      <c r="E102" t="s">
        <v>64</v>
      </c>
      <c r="F102" t="str">
        <f>[1]UnitControlCenter!B17</f>
        <v>events / year</v>
      </c>
      <c r="G102" t="s">
        <v>2886</v>
      </c>
    </row>
    <row r="103" spans="1:10" x14ac:dyDescent="0.45">
      <c r="A103" s="290" t="s">
        <v>2330</v>
      </c>
      <c r="B103" s="290" t="s">
        <v>2882</v>
      </c>
      <c r="C103" s="17">
        <v>1</v>
      </c>
      <c r="D103" t="s">
        <v>63</v>
      </c>
      <c r="E103" t="s">
        <v>64</v>
      </c>
      <c r="F103" t="str">
        <f>[1]UnitControlCenter!B14</f>
        <v>admissions / year</v>
      </c>
      <c r="G103" t="s">
        <v>2887</v>
      </c>
    </row>
    <row r="104" spans="1:10" x14ac:dyDescent="0.45">
      <c r="A104" s="290" t="s">
        <v>2330</v>
      </c>
      <c r="B104" s="290" t="s">
        <v>3839</v>
      </c>
      <c r="C104" s="17">
        <v>1</v>
      </c>
      <c r="D104" t="s">
        <v>63</v>
      </c>
      <c r="E104" t="s">
        <v>64</v>
      </c>
      <c r="F104" t="str">
        <f>[1]UnitControlCenter!B15</f>
        <v>visits / year</v>
      </c>
      <c r="G104" t="s">
        <v>3838</v>
      </c>
    </row>
    <row r="105" spans="1:10" x14ac:dyDescent="0.45">
      <c r="A105" s="290" t="s">
        <v>2330</v>
      </c>
      <c r="B105" s="290" t="s">
        <v>2883</v>
      </c>
      <c r="C105" s="17">
        <v>1</v>
      </c>
      <c r="D105" t="s">
        <v>63</v>
      </c>
      <c r="E105" t="s">
        <v>64</v>
      </c>
      <c r="F105" t="str">
        <f>[1]UnitControlCenter!B13</f>
        <v>days / year</v>
      </c>
      <c r="G105" t="s">
        <v>2888</v>
      </c>
    </row>
    <row r="106" spans="1:10" x14ac:dyDescent="0.45">
      <c r="A106" s="290" t="s">
        <v>2330</v>
      </c>
      <c r="B106" s="290" t="s">
        <v>3828</v>
      </c>
      <c r="C106" s="17">
        <v>1</v>
      </c>
      <c r="D106" t="s">
        <v>63</v>
      </c>
      <c r="E106" t="s">
        <v>64</v>
      </c>
      <c r="F106" t="str">
        <f>[1]UnitControlCenter!B16</f>
        <v>cases / year</v>
      </c>
      <c r="G106" t="s">
        <v>3829</v>
      </c>
    </row>
    <row r="107" spans="1:10" x14ac:dyDescent="0.45">
      <c r="A107" s="290" t="s">
        <v>2330</v>
      </c>
      <c r="B107" s="290" t="s">
        <v>3830</v>
      </c>
      <c r="C107" s="17">
        <v>1</v>
      </c>
      <c r="D107" t="s">
        <v>63</v>
      </c>
      <c r="E107" t="s">
        <v>64</v>
      </c>
      <c r="F107" t="str">
        <f>[1]UnitControlCenter!B16</f>
        <v>cases / year</v>
      </c>
      <c r="G107" t="s">
        <v>3831</v>
      </c>
    </row>
    <row r="108" spans="1:10" x14ac:dyDescent="0.45">
      <c r="A108" s="290" t="s">
        <v>2330</v>
      </c>
      <c r="B108" s="290" t="s">
        <v>3832</v>
      </c>
      <c r="C108" s="17">
        <v>1</v>
      </c>
      <c r="D108" t="s">
        <v>63</v>
      </c>
      <c r="E108" t="s">
        <v>64</v>
      </c>
      <c r="F108" t="str">
        <f>[1]UnitControlCenter!B16</f>
        <v>cases / year</v>
      </c>
      <c r="G108" t="s">
        <v>3833</v>
      </c>
    </row>
    <row r="109" spans="1:10" x14ac:dyDescent="0.45">
      <c r="A109" s="290" t="s">
        <v>2330</v>
      </c>
      <c r="B109" s="290" t="s">
        <v>3834</v>
      </c>
      <c r="C109" s="17">
        <v>1</v>
      </c>
      <c r="D109" t="s">
        <v>63</v>
      </c>
      <c r="E109" t="s">
        <v>64</v>
      </c>
      <c r="F109" t="str">
        <f>[1]UnitControlCenter!B16</f>
        <v>cases / year</v>
      </c>
      <c r="G109" t="s">
        <v>3835</v>
      </c>
    </row>
    <row r="110" spans="1:10" x14ac:dyDescent="0.45">
      <c r="A110" t="s">
        <v>2330</v>
      </c>
      <c r="B110" t="s">
        <v>2883</v>
      </c>
      <c r="C110" s="17">
        <v>1</v>
      </c>
      <c r="D110" t="s">
        <v>63</v>
      </c>
      <c r="E110" t="s">
        <v>64</v>
      </c>
      <c r="F110" t="str">
        <f>[1]UnitControlCenter!B13</f>
        <v>days / year</v>
      </c>
      <c r="G110" t="s">
        <v>2888</v>
      </c>
    </row>
    <row r="111" spans="1:10" ht="14.65" thickBot="1" x14ac:dyDescent="0.5">
      <c r="A111" s="424" t="s">
        <v>2330</v>
      </c>
      <c r="B111" s="424" t="s">
        <v>3836</v>
      </c>
      <c r="C111" s="379">
        <v>1</v>
      </c>
      <c r="D111" s="425" t="s">
        <v>63</v>
      </c>
      <c r="E111" s="425" t="s">
        <v>64</v>
      </c>
      <c r="F111" s="425" t="str">
        <f>[1]UnitControlCenter!B13</f>
        <v>days / year</v>
      </c>
      <c r="G111" s="425" t="s">
        <v>3837</v>
      </c>
      <c r="H111" s="425"/>
      <c r="I111" s="425"/>
      <c r="J111" s="425"/>
    </row>
    <row r="112" spans="1:10" x14ac:dyDescent="0.4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4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45">
      <c r="A114" s="290" t="s">
        <v>2455</v>
      </c>
      <c r="B114" s="290" t="s">
        <v>2334</v>
      </c>
      <c r="C114" s="17">
        <v>1</v>
      </c>
      <c r="D114" t="s">
        <v>65</v>
      </c>
      <c r="E114" t="s">
        <v>66</v>
      </c>
      <c r="F114" t="str">
        <f>[2]UnitControlCenter!$B$26</f>
        <v>gigawatts (GW) / year</v>
      </c>
      <c r="G114" s="173" t="s">
        <v>4467</v>
      </c>
      <c r="H114" s="173" t="s">
        <v>4468</v>
      </c>
      <c r="I114" s="173" t="s">
        <v>4469</v>
      </c>
    </row>
    <row r="115" spans="1:10" x14ac:dyDescent="0.45">
      <c r="A115" s="290" t="s">
        <v>2455</v>
      </c>
      <c r="B115" s="290" t="s">
        <v>2335</v>
      </c>
      <c r="C115" s="17">
        <v>1</v>
      </c>
      <c r="D115" t="s">
        <v>65</v>
      </c>
      <c r="E115" t="s">
        <v>64</v>
      </c>
      <c r="F115" t="str">
        <f>[2]UnitControlCenter!$B$26</f>
        <v>gigawatts (GW) / year</v>
      </c>
      <c r="G115" s="173" t="s">
        <v>4470</v>
      </c>
      <c r="H115" s="173" t="s">
        <v>4468</v>
      </c>
      <c r="I115" s="173" t="s">
        <v>4469</v>
      </c>
    </row>
    <row r="116" spans="1:10" x14ac:dyDescent="0.45">
      <c r="A116" s="290" t="s">
        <v>2455</v>
      </c>
      <c r="B116" s="290" t="s">
        <v>2456</v>
      </c>
      <c r="C116" s="17">
        <v>1</v>
      </c>
      <c r="D116" t="s">
        <v>65</v>
      </c>
      <c r="E116" t="s">
        <v>66</v>
      </c>
      <c r="F116" t="str">
        <f>[1]UnitControlCenter!$B$21</f>
        <v>terawatt-hours (TWh) / year</v>
      </c>
      <c r="G116" t="s">
        <v>3974</v>
      </c>
      <c r="H116" t="s">
        <v>3975</v>
      </c>
      <c r="I116" t="s">
        <v>3977</v>
      </c>
    </row>
    <row r="117" spans="1:10" x14ac:dyDescent="0.45">
      <c r="A117" s="290" t="s">
        <v>2455</v>
      </c>
      <c r="B117" s="290" t="s">
        <v>3790</v>
      </c>
      <c r="C117" s="17">
        <v>1</v>
      </c>
      <c r="D117" t="s">
        <v>65</v>
      </c>
      <c r="E117" t="s">
        <v>64</v>
      </c>
      <c r="F117" t="str">
        <f>[1]UnitControlCenter!B23</f>
        <v>%</v>
      </c>
      <c r="G117" t="s">
        <v>3791</v>
      </c>
      <c r="H117" t="s">
        <v>3792</v>
      </c>
      <c r="I117" t="s">
        <v>3793</v>
      </c>
    </row>
    <row r="118" spans="1:10" x14ac:dyDescent="0.45">
      <c r="A118" s="290" t="s">
        <v>2455</v>
      </c>
      <c r="B118" s="290" t="s">
        <v>3302</v>
      </c>
      <c r="C118" s="17">
        <v>1</v>
      </c>
      <c r="D118" t="s">
        <v>63</v>
      </c>
      <c r="E118" t="s">
        <v>64</v>
      </c>
      <c r="F118" t="str">
        <f>[1]UnitControlCenter!B24</f>
        <v>metric tons CO2e / megawatt-hour (MWh)</v>
      </c>
      <c r="G118" t="s">
        <v>3301</v>
      </c>
    </row>
    <row r="119" spans="1:10" x14ac:dyDescent="0.45">
      <c r="A119" s="290" t="s">
        <v>2455</v>
      </c>
      <c r="B119" s="290" t="s">
        <v>3309</v>
      </c>
      <c r="C119" s="17">
        <v>1</v>
      </c>
      <c r="D119" t="s">
        <v>63</v>
      </c>
      <c r="E119" t="s">
        <v>64</v>
      </c>
      <c r="F119" t="str">
        <f>[1]UnitControlCenter!B25</f>
        <v>kilowatt-hour / 2025 dollar</v>
      </c>
      <c r="G119" t="s">
        <v>3310</v>
      </c>
    </row>
    <row r="120" spans="1:10" x14ac:dyDescent="0.45">
      <c r="A120" s="290" t="s">
        <v>2455</v>
      </c>
      <c r="B120" s="290" t="s">
        <v>3978</v>
      </c>
      <c r="C120" s="17">
        <v>1</v>
      </c>
      <c r="D120" t="s">
        <v>65</v>
      </c>
      <c r="E120" t="s">
        <v>3508</v>
      </c>
      <c r="F120" t="str">
        <f>[1]UnitControlCenter!$B$22</f>
        <v>terawatt-hours (TWh)</v>
      </c>
      <c r="G120" t="s">
        <v>4452</v>
      </c>
      <c r="H120" t="s">
        <v>4459</v>
      </c>
      <c r="I120" t="s">
        <v>4460</v>
      </c>
    </row>
    <row r="121" spans="1:10" x14ac:dyDescent="0.4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4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45">
      <c r="A133" s="290" t="s">
        <v>3810</v>
      </c>
      <c r="B133" s="392" t="s">
        <v>3689</v>
      </c>
      <c r="C133" s="17">
        <v>0</v>
      </c>
      <c r="D133" t="s">
        <v>63</v>
      </c>
      <c r="E133" t="s">
        <v>64</v>
      </c>
      <c r="F133" t="str">
        <f>[1]UnitControlCenter!B27</f>
        <v>2025 dollars / megawatt-hour (MWh)</v>
      </c>
      <c r="G133" t="s">
        <v>3690</v>
      </c>
    </row>
    <row r="134" spans="1:10" x14ac:dyDescent="0.45">
      <c r="A134" s="290" t="s">
        <v>3810</v>
      </c>
      <c r="B134" s="290" t="s">
        <v>2336</v>
      </c>
      <c r="C134" s="17">
        <v>1</v>
      </c>
      <c r="D134" t="s">
        <v>65</v>
      </c>
      <c r="E134" t="s">
        <v>66</v>
      </c>
      <c r="F134" t="str">
        <f>[1]UnitControlCenter!$B$21</f>
        <v>terawatt-hours (TWh) / year</v>
      </c>
      <c r="G134" t="s">
        <v>2754</v>
      </c>
      <c r="H134" t="s">
        <v>2755</v>
      </c>
      <c r="I134" t="s">
        <v>2756</v>
      </c>
    </row>
    <row r="135" spans="1:10" x14ac:dyDescent="0.45">
      <c r="A135" s="290" t="s">
        <v>3810</v>
      </c>
      <c r="B135" s="290" t="s">
        <v>3092</v>
      </c>
      <c r="C135" s="17">
        <v>1</v>
      </c>
      <c r="D135" t="s">
        <v>65</v>
      </c>
      <c r="E135" t="s">
        <v>66</v>
      </c>
      <c r="F135" t="str">
        <f>[1]UnitControlCenter!$B$3</f>
        <v>million metric tons / year</v>
      </c>
      <c r="G135" t="s">
        <v>4458</v>
      </c>
      <c r="H135" t="s">
        <v>4461</v>
      </c>
      <c r="I135" s="17" t="s">
        <v>4462</v>
      </c>
    </row>
    <row r="136" spans="1:10" x14ac:dyDescent="0.45">
      <c r="A136" s="290" t="s">
        <v>3810</v>
      </c>
      <c r="B136" s="290" t="s">
        <v>2449</v>
      </c>
      <c r="C136" s="17">
        <v>1</v>
      </c>
      <c r="D136" t="s">
        <v>65</v>
      </c>
      <c r="E136" t="s">
        <v>66</v>
      </c>
      <c r="F136" t="str">
        <f>[1]UnitControlCenter!$B$28</f>
        <v>cubic km / yr</v>
      </c>
      <c r="G136" t="s">
        <v>3532</v>
      </c>
      <c r="H136" t="s">
        <v>3588</v>
      </c>
      <c r="I136" s="17" t="s">
        <v>3589</v>
      </c>
    </row>
    <row r="137" spans="1:10" s="425" customFormat="1" ht="14.65" thickBot="1" x14ac:dyDescent="0.5">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45">
      <c r="A138" s="290" t="s">
        <v>2731</v>
      </c>
      <c r="B138" s="290" t="s">
        <v>2732</v>
      </c>
      <c r="C138" s="17">
        <v>1</v>
      </c>
      <c r="D138" t="s">
        <v>65</v>
      </c>
      <c r="E138" t="s">
        <v>66</v>
      </c>
      <c r="F138" t="str">
        <f>[1]UnitControlCenter!$B$31</f>
        <v>million vehicles / year</v>
      </c>
      <c r="G138" t="s">
        <v>2596</v>
      </c>
      <c r="H138" t="s">
        <v>2597</v>
      </c>
      <c r="I138" t="s">
        <v>2598</v>
      </c>
    </row>
    <row r="139" spans="1:10" x14ac:dyDescent="0.45">
      <c r="A139" s="290" t="s">
        <v>2731</v>
      </c>
      <c r="B139" s="290" t="s">
        <v>2733</v>
      </c>
      <c r="C139" s="17">
        <v>1</v>
      </c>
      <c r="D139" t="s">
        <v>65</v>
      </c>
      <c r="E139" t="s">
        <v>66</v>
      </c>
      <c r="F139" t="str">
        <f>[1]UnitControlCenter!$B$32</f>
        <v>thousand vehicles / year</v>
      </c>
      <c r="G139" t="s">
        <v>2599</v>
      </c>
      <c r="H139" t="s">
        <v>2600</v>
      </c>
      <c r="I139" t="s">
        <v>2601</v>
      </c>
    </row>
    <row r="140" spans="1:10" x14ac:dyDescent="0.45">
      <c r="A140" s="290" t="s">
        <v>2731</v>
      </c>
      <c r="B140" s="290" t="s">
        <v>3093</v>
      </c>
      <c r="C140" s="17">
        <v>1</v>
      </c>
      <c r="D140" t="s">
        <v>65</v>
      </c>
      <c r="E140" t="s">
        <v>66</v>
      </c>
      <c r="F140" t="str">
        <f>[1]UnitControlCenter!$B$32</f>
        <v>thousand vehicles / year</v>
      </c>
      <c r="G140" t="s">
        <v>2602</v>
      </c>
      <c r="H140" t="s">
        <v>2597</v>
      </c>
      <c r="I140" t="s">
        <v>2598</v>
      </c>
    </row>
    <row r="141" spans="1:10" x14ac:dyDescent="0.45">
      <c r="A141" s="290" t="s">
        <v>2731</v>
      </c>
      <c r="B141" s="290" t="s">
        <v>3096</v>
      </c>
      <c r="C141" s="17">
        <v>1</v>
      </c>
      <c r="D141" t="s">
        <v>65</v>
      </c>
      <c r="E141" t="s">
        <v>66</v>
      </c>
      <c r="F141" t="str">
        <f>[1]UnitControlCenter!$B$32</f>
        <v>thousand vehicles / year</v>
      </c>
      <c r="G141" t="s">
        <v>2603</v>
      </c>
      <c r="H141" t="s">
        <v>2600</v>
      </c>
      <c r="I141" t="s">
        <v>2601</v>
      </c>
    </row>
    <row r="142" spans="1:10" x14ac:dyDescent="0.45">
      <c r="A142" s="290" t="s">
        <v>2731</v>
      </c>
      <c r="B142" s="290" t="s">
        <v>3332</v>
      </c>
      <c r="C142" s="17">
        <v>1</v>
      </c>
      <c r="D142" t="s">
        <v>65</v>
      </c>
      <c r="E142" t="s">
        <v>66</v>
      </c>
      <c r="F142" t="str">
        <f>[1]UnitControlCenter!$B$32</f>
        <v>thousand vehicles / year</v>
      </c>
      <c r="G142" t="s">
        <v>2487</v>
      </c>
      <c r="H142" t="s">
        <v>2488</v>
      </c>
      <c r="I142" t="s">
        <v>2587</v>
      </c>
    </row>
    <row r="143" spans="1:10" x14ac:dyDescent="0.45">
      <c r="A143" s="290" t="s">
        <v>2731</v>
      </c>
      <c r="B143" s="290" t="s">
        <v>3333</v>
      </c>
      <c r="C143" s="17">
        <v>0</v>
      </c>
      <c r="D143" t="s">
        <v>65</v>
      </c>
      <c r="E143" t="s">
        <v>66</v>
      </c>
      <c r="F143" t="str">
        <f>[1]UnitControlCenter!$B$32</f>
        <v>thousand vehicles / year</v>
      </c>
      <c r="G143" t="s">
        <v>3334</v>
      </c>
      <c r="H143" t="s">
        <v>2488</v>
      </c>
      <c r="I143" t="s">
        <v>2587</v>
      </c>
    </row>
    <row r="144" spans="1:10" x14ac:dyDescent="0.45">
      <c r="A144" s="290" t="s">
        <v>2731</v>
      </c>
      <c r="B144" s="290" t="s">
        <v>2734</v>
      </c>
      <c r="C144" s="17">
        <v>1</v>
      </c>
      <c r="D144" t="s">
        <v>65</v>
      </c>
      <c r="E144" t="s">
        <v>66</v>
      </c>
      <c r="F144" t="str">
        <f>[1]UnitControlCenter!$B$33</f>
        <v>million vehicles</v>
      </c>
      <c r="G144" t="s">
        <v>2604</v>
      </c>
      <c r="H144" t="s">
        <v>2597</v>
      </c>
      <c r="I144" t="s">
        <v>2598</v>
      </c>
    </row>
    <row r="145" spans="1:10" x14ac:dyDescent="0.45">
      <c r="A145" s="290" t="s">
        <v>2731</v>
      </c>
      <c r="B145" s="290" t="s">
        <v>2735</v>
      </c>
      <c r="C145" s="17">
        <v>1</v>
      </c>
      <c r="D145" t="s">
        <v>65</v>
      </c>
      <c r="E145" t="s">
        <v>66</v>
      </c>
      <c r="F145" t="str">
        <f>[1]UnitControlCenter!$B$34</f>
        <v>thousand vehicles</v>
      </c>
      <c r="G145" t="s">
        <v>2814</v>
      </c>
      <c r="H145" t="s">
        <v>2600</v>
      </c>
      <c r="I145" t="s">
        <v>2601</v>
      </c>
    </row>
    <row r="146" spans="1:10" x14ac:dyDescent="0.45">
      <c r="A146" s="290" t="s">
        <v>2731</v>
      </c>
      <c r="B146" s="290" t="s">
        <v>3094</v>
      </c>
      <c r="C146" s="17">
        <v>1</v>
      </c>
      <c r="D146" t="s">
        <v>65</v>
      </c>
      <c r="E146" t="s">
        <v>66</v>
      </c>
      <c r="F146" t="str">
        <f>[1]UnitControlCenter!$B$33</f>
        <v>million vehicles</v>
      </c>
      <c r="G146" t="s">
        <v>2605</v>
      </c>
      <c r="H146" t="s">
        <v>2597</v>
      </c>
      <c r="I146" t="s">
        <v>2598</v>
      </c>
    </row>
    <row r="147" spans="1:10" x14ac:dyDescent="0.45">
      <c r="A147" s="290" t="s">
        <v>2731</v>
      </c>
      <c r="B147" s="290" t="s">
        <v>3097</v>
      </c>
      <c r="C147" s="17">
        <v>1</v>
      </c>
      <c r="D147" t="s">
        <v>65</v>
      </c>
      <c r="E147" t="s">
        <v>66</v>
      </c>
      <c r="F147" t="str">
        <f>[1]UnitControlCenter!$B$33</f>
        <v>million vehicles</v>
      </c>
      <c r="G147" t="s">
        <v>2606</v>
      </c>
      <c r="H147" t="s">
        <v>2600</v>
      </c>
      <c r="I147" t="s">
        <v>2601</v>
      </c>
    </row>
    <row r="148" spans="1:10" x14ac:dyDescent="0.45">
      <c r="A148" s="290" t="s">
        <v>2731</v>
      </c>
      <c r="B148" s="290" t="s">
        <v>3335</v>
      </c>
      <c r="C148" s="17">
        <v>1</v>
      </c>
      <c r="D148" t="s">
        <v>65</v>
      </c>
      <c r="E148" t="s">
        <v>66</v>
      </c>
      <c r="F148" t="str">
        <f>[1]UnitControlCenter!$B$33</f>
        <v>million vehicles</v>
      </c>
      <c r="G148" t="s">
        <v>2588</v>
      </c>
      <c r="H148" t="s">
        <v>2488</v>
      </c>
      <c r="I148" t="s">
        <v>2587</v>
      </c>
    </row>
    <row r="149" spans="1:10" s="425" customFormat="1" ht="14.65" thickBot="1" x14ac:dyDescent="0.5">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45">
      <c r="A150" s="290" t="s">
        <v>2839</v>
      </c>
      <c r="B150" s="290" t="s">
        <v>2338</v>
      </c>
      <c r="C150" s="17">
        <v>1</v>
      </c>
      <c r="D150" t="s">
        <v>65</v>
      </c>
      <c r="E150" t="s">
        <v>66</v>
      </c>
      <c r="F150" t="str">
        <f>[1]UnitControlCenter!$B$3</f>
        <v>million metric tons / year</v>
      </c>
      <c r="G150" t="s">
        <v>3243</v>
      </c>
      <c r="H150" t="s">
        <v>3242</v>
      </c>
      <c r="I150" t="s">
        <v>2589</v>
      </c>
    </row>
    <row r="151" spans="1:10" x14ac:dyDescent="0.45">
      <c r="A151" s="290" t="s">
        <v>2839</v>
      </c>
      <c r="B151" s="290" t="s">
        <v>2339</v>
      </c>
      <c r="C151" s="17">
        <v>1</v>
      </c>
      <c r="D151" t="s">
        <v>65</v>
      </c>
      <c r="E151" t="s">
        <v>66</v>
      </c>
      <c r="F151" t="str">
        <f>[1]UnitControlCenter!$B$35</f>
        <v>quads / year</v>
      </c>
      <c r="G151" t="s">
        <v>2753</v>
      </c>
      <c r="H151" t="s">
        <v>2607</v>
      </c>
      <c r="I151" t="s">
        <v>2608</v>
      </c>
    </row>
    <row r="152" spans="1:10" x14ac:dyDescent="0.45">
      <c r="A152" s="290" t="s">
        <v>2839</v>
      </c>
      <c r="B152" s="290" t="s">
        <v>2389</v>
      </c>
      <c r="C152" s="17">
        <v>1</v>
      </c>
      <c r="D152" t="s">
        <v>65</v>
      </c>
      <c r="E152" t="s">
        <v>66</v>
      </c>
      <c r="F152" t="str">
        <f>[1]UnitControlCenter!$B$35</f>
        <v>quads / year</v>
      </c>
      <c r="G152" t="s">
        <v>3244</v>
      </c>
      <c r="H152" t="s">
        <v>3242</v>
      </c>
      <c r="I152" t="s">
        <v>2589</v>
      </c>
    </row>
    <row r="153" spans="1:10" x14ac:dyDescent="0.45">
      <c r="A153" s="290" t="s">
        <v>2839</v>
      </c>
      <c r="B153" s="290" t="s">
        <v>3250</v>
      </c>
      <c r="C153" s="17">
        <v>1</v>
      </c>
      <c r="D153" t="s">
        <v>63</v>
      </c>
      <c r="E153" t="s">
        <v>64</v>
      </c>
      <c r="F153" t="str">
        <f>[1]UnitControlCenter!$B$35</f>
        <v>quads / year</v>
      </c>
      <c r="G153" t="s">
        <v>3251</v>
      </c>
    </row>
    <row r="154" spans="1:10" x14ac:dyDescent="0.45">
      <c r="A154" s="290" t="s">
        <v>2839</v>
      </c>
      <c r="B154" s="290" t="s">
        <v>2840</v>
      </c>
      <c r="C154" s="17">
        <v>1</v>
      </c>
      <c r="D154" t="s">
        <v>65</v>
      </c>
      <c r="E154" t="s">
        <v>66</v>
      </c>
      <c r="F154" t="str">
        <f>[1]UnitControlCenter!$B$29</f>
        <v>trillion passenger-miles / year</v>
      </c>
      <c r="G154" t="s">
        <v>2348</v>
      </c>
      <c r="H154" t="s">
        <v>2548</v>
      </c>
      <c r="I154" t="s">
        <v>2549</v>
      </c>
    </row>
    <row r="155" spans="1:10" ht="14.65" thickBot="1" x14ac:dyDescent="0.5">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45">
      <c r="A156" s="290" t="s">
        <v>2340</v>
      </c>
      <c r="B156" s="290" t="s">
        <v>2723</v>
      </c>
      <c r="C156" s="17">
        <v>1</v>
      </c>
      <c r="D156" t="s">
        <v>65</v>
      </c>
      <c r="E156" t="s">
        <v>66</v>
      </c>
      <c r="F156" t="str">
        <f>[1]UnitControlCenter!$B$35</f>
        <v>quads / year</v>
      </c>
      <c r="G156" t="s">
        <v>3038</v>
      </c>
      <c r="H156" t="s">
        <v>3036</v>
      </c>
      <c r="I156" s="14" t="s">
        <v>3037</v>
      </c>
      <c r="J156" s="14"/>
    </row>
    <row r="157" spans="1:10" x14ac:dyDescent="0.45">
      <c r="A157" s="290" t="s">
        <v>2340</v>
      </c>
      <c r="B157" s="290" t="s">
        <v>2724</v>
      </c>
      <c r="C157" s="17">
        <v>1</v>
      </c>
      <c r="D157" t="s">
        <v>65</v>
      </c>
      <c r="E157" t="s">
        <v>66</v>
      </c>
      <c r="F157" t="str">
        <f>[1]UnitControlCenter!$B$35</f>
        <v>quads / year</v>
      </c>
      <c r="G157" t="s">
        <v>2725</v>
      </c>
      <c r="H157" t="s">
        <v>2719</v>
      </c>
      <c r="I157" t="s">
        <v>2720</v>
      </c>
    </row>
    <row r="158" spans="1:10" x14ac:dyDescent="0.45">
      <c r="A158" s="290" t="s">
        <v>2340</v>
      </c>
      <c r="B158" s="290" t="s">
        <v>3252</v>
      </c>
      <c r="C158" s="17">
        <v>1</v>
      </c>
      <c r="D158" t="s">
        <v>63</v>
      </c>
      <c r="E158" t="s">
        <v>64</v>
      </c>
      <c r="F158" t="str">
        <f>[1]UnitControlCenter!$B$35</f>
        <v>quads / year</v>
      </c>
      <c r="G158" t="s">
        <v>3253</v>
      </c>
    </row>
    <row r="159" spans="1:10" x14ac:dyDescent="0.45">
      <c r="A159" s="290" t="s">
        <v>2340</v>
      </c>
      <c r="B159" s="290" t="s">
        <v>2721</v>
      </c>
      <c r="C159" s="17">
        <v>1</v>
      </c>
      <c r="D159" t="s">
        <v>65</v>
      </c>
      <c r="E159" t="s">
        <v>66</v>
      </c>
      <c r="F159" t="str">
        <f>[1]UnitControlCenter!$B$35</f>
        <v>quads / year</v>
      </c>
      <c r="G159" t="s">
        <v>3035</v>
      </c>
      <c r="H159" t="s">
        <v>3036</v>
      </c>
      <c r="I159" s="14" t="s">
        <v>3037</v>
      </c>
      <c r="J159" s="14"/>
    </row>
    <row r="160" spans="1:10" x14ac:dyDescent="0.45">
      <c r="A160" s="290" t="s">
        <v>2340</v>
      </c>
      <c r="B160" s="290" t="s">
        <v>2722</v>
      </c>
      <c r="C160" s="17">
        <v>1</v>
      </c>
      <c r="D160" t="s">
        <v>65</v>
      </c>
      <c r="E160" t="s">
        <v>66</v>
      </c>
      <c r="F160" t="str">
        <f>[1]UnitControlCenter!$B$35</f>
        <v>quads / year</v>
      </c>
      <c r="G160" t="s">
        <v>2718</v>
      </c>
      <c r="H160" t="s">
        <v>2719</v>
      </c>
      <c r="I160" t="s">
        <v>2720</v>
      </c>
    </row>
    <row r="161" spans="1:10" x14ac:dyDescent="0.45">
      <c r="A161" s="290" t="s">
        <v>2340</v>
      </c>
      <c r="B161" s="290" t="s">
        <v>3254</v>
      </c>
      <c r="C161" s="17">
        <v>1</v>
      </c>
      <c r="D161" t="s">
        <v>63</v>
      </c>
      <c r="E161" t="s">
        <v>64</v>
      </c>
      <c r="F161" t="str">
        <f>[1]UnitControlCenter!$B$35</f>
        <v>quads / year</v>
      </c>
      <c r="G161" t="s">
        <v>3255</v>
      </c>
    </row>
    <row r="162" spans="1:10" x14ac:dyDescent="0.45">
      <c r="A162" s="290" t="s">
        <v>2340</v>
      </c>
      <c r="B162" s="290" t="s">
        <v>3491</v>
      </c>
      <c r="C162" s="17">
        <v>1</v>
      </c>
      <c r="D162" t="s">
        <v>65</v>
      </c>
      <c r="E162" t="s">
        <v>66</v>
      </c>
      <c r="F162" t="str">
        <f>[1]UnitControlCenter!$B$35</f>
        <v>quads / year</v>
      </c>
      <c r="G162" t="s">
        <v>3603</v>
      </c>
      <c r="H162" t="s">
        <v>3495</v>
      </c>
      <c r="I162" t="s">
        <v>3496</v>
      </c>
    </row>
    <row r="163" spans="1:10" s="425" customFormat="1" ht="14.65" thickBot="1" x14ac:dyDescent="0.5">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4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45">
      <c r="A165" s="290" t="s">
        <v>2799</v>
      </c>
      <c r="B165" s="290" t="s">
        <v>2386</v>
      </c>
      <c r="C165" s="17">
        <v>1</v>
      </c>
      <c r="D165" t="s">
        <v>65</v>
      </c>
      <c r="E165" t="s">
        <v>66</v>
      </c>
      <c r="F165" t="str">
        <f>[1]UnitControlCenter!$B$3</f>
        <v>million metric tons / year</v>
      </c>
      <c r="G165" t="s">
        <v>2594</v>
      </c>
      <c r="H165" t="s">
        <v>2592</v>
      </c>
      <c r="I165" t="s">
        <v>2593</v>
      </c>
    </row>
    <row r="166" spans="1:10" x14ac:dyDescent="0.4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45">
      <c r="A167" s="290" t="s">
        <v>2799</v>
      </c>
      <c r="B167" s="290" t="s">
        <v>2388</v>
      </c>
      <c r="C167" s="17">
        <v>1</v>
      </c>
      <c r="D167" t="s">
        <v>65</v>
      </c>
      <c r="E167" t="s">
        <v>66</v>
      </c>
      <c r="F167" t="str">
        <f>[1]UnitControlCenter!$B$3</f>
        <v>million metric tons / year</v>
      </c>
      <c r="G167" t="s">
        <v>2595</v>
      </c>
      <c r="H167" t="s">
        <v>2592</v>
      </c>
      <c r="I167" t="s">
        <v>2593</v>
      </c>
    </row>
    <row r="168" spans="1:10" x14ac:dyDescent="0.4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45">
      <c r="A169" s="290" t="s">
        <v>2799</v>
      </c>
      <c r="B169" s="290" t="s">
        <v>2798</v>
      </c>
      <c r="C169" s="17">
        <v>1</v>
      </c>
      <c r="D169" t="s">
        <v>65</v>
      </c>
      <c r="E169" t="s">
        <v>66</v>
      </c>
      <c r="F169" t="str">
        <f>[1]UnitControlCenter!$B$3</f>
        <v>million metric tons / year</v>
      </c>
      <c r="G169" t="s">
        <v>2836</v>
      </c>
      <c r="H169" t="s">
        <v>2800</v>
      </c>
      <c r="I169" t="s">
        <v>2801</v>
      </c>
    </row>
    <row r="170" spans="1:10" x14ac:dyDescent="0.45">
      <c r="A170" s="290" t="s">
        <v>2799</v>
      </c>
      <c r="B170" s="290" t="s">
        <v>3311</v>
      </c>
      <c r="C170" s="17">
        <v>1</v>
      </c>
      <c r="D170" t="s">
        <v>65</v>
      </c>
      <c r="E170" t="s">
        <v>66</v>
      </c>
      <c r="F170" t="str">
        <f>[1]UnitControlCenter!$B$3</f>
        <v>million metric tons / year</v>
      </c>
      <c r="G170" t="s">
        <v>3402</v>
      </c>
      <c r="H170" t="s">
        <v>3305</v>
      </c>
      <c r="I170" t="s">
        <v>3308</v>
      </c>
    </row>
    <row r="171" spans="1:10" x14ac:dyDescent="0.45">
      <c r="A171" s="290" t="s">
        <v>2799</v>
      </c>
      <c r="B171" s="290" t="s">
        <v>3303</v>
      </c>
      <c r="C171" s="17">
        <v>1</v>
      </c>
      <c r="D171" t="s">
        <v>65</v>
      </c>
      <c r="E171" t="s">
        <v>66</v>
      </c>
      <c r="F171" t="str">
        <f>[1]UnitControlCenter!$B$3</f>
        <v>million metric tons / year</v>
      </c>
      <c r="G171" t="s">
        <v>3306</v>
      </c>
      <c r="H171" t="s">
        <v>3036</v>
      </c>
      <c r="I171" s="14" t="s">
        <v>3037</v>
      </c>
      <c r="J171" s="14"/>
    </row>
    <row r="172" spans="1:10" ht="14.65" thickBot="1" x14ac:dyDescent="0.5">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45">
      <c r="A173" s="290" t="s">
        <v>3428</v>
      </c>
      <c r="B173" s="290" t="s">
        <v>3429</v>
      </c>
      <c r="C173" s="17">
        <v>1</v>
      </c>
      <c r="D173" t="s">
        <v>65</v>
      </c>
      <c r="E173" t="s">
        <v>66</v>
      </c>
      <c r="F173" t="str">
        <f>[1]UnitControlCenter!$B$35</f>
        <v>quads / year</v>
      </c>
      <c r="G173" t="s">
        <v>2351</v>
      </c>
      <c r="H173" t="s">
        <v>2352</v>
      </c>
      <c r="I173" t="s">
        <v>2578</v>
      </c>
    </row>
    <row r="174" spans="1:10" s="290" customFormat="1" x14ac:dyDescent="0.4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45">
      <c r="A175" s="290" t="s">
        <v>3428</v>
      </c>
      <c r="B175" s="290" t="s">
        <v>3431</v>
      </c>
      <c r="C175" s="17">
        <v>1</v>
      </c>
      <c r="D175" t="s">
        <v>65</v>
      </c>
      <c r="E175" t="s">
        <v>66</v>
      </c>
      <c r="F175" t="str">
        <f>[1]UnitControlCenter!$B$35</f>
        <v>quads / year</v>
      </c>
      <c r="G175" t="s">
        <v>2617</v>
      </c>
      <c r="H175" t="s">
        <v>2619</v>
      </c>
      <c r="I175" t="s">
        <v>2618</v>
      </c>
    </row>
    <row r="176" spans="1:10" s="290" customFormat="1" x14ac:dyDescent="0.45">
      <c r="A176" s="290" t="s">
        <v>3428</v>
      </c>
      <c r="B176" s="290" t="s">
        <v>3432</v>
      </c>
      <c r="C176" s="17">
        <v>1</v>
      </c>
      <c r="D176" s="290" t="s">
        <v>63</v>
      </c>
      <c r="E176" s="290" t="s">
        <v>64</v>
      </c>
      <c r="F176" s="290" t="str">
        <f>[1]UnitControlCenter!$B$35</f>
        <v>quads / year</v>
      </c>
      <c r="G176" s="290" t="s">
        <v>3256</v>
      </c>
    </row>
    <row r="177" spans="1:10" x14ac:dyDescent="0.4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4.65" thickBot="1" x14ac:dyDescent="0.5">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45">
      <c r="A179" s="290" t="s">
        <v>2407</v>
      </c>
      <c r="B179" s="290" t="s">
        <v>2408</v>
      </c>
      <c r="C179" s="17">
        <v>1</v>
      </c>
      <c r="D179" t="s">
        <v>65</v>
      </c>
      <c r="E179" t="s">
        <v>66</v>
      </c>
      <c r="F179" t="str">
        <f>[1]UnitControlCenter!$B$35</f>
        <v>quads / year</v>
      </c>
      <c r="G179" t="s">
        <v>3582</v>
      </c>
      <c r="H179" t="s">
        <v>3581</v>
      </c>
      <c r="I179" t="s">
        <v>3580</v>
      </c>
    </row>
    <row r="180" spans="1:10" x14ac:dyDescent="0.45">
      <c r="A180" s="290" t="s">
        <v>2407</v>
      </c>
      <c r="B180" s="290" t="s">
        <v>2409</v>
      </c>
      <c r="C180" s="17">
        <v>1</v>
      </c>
      <c r="D180" t="s">
        <v>65</v>
      </c>
      <c r="E180" t="s">
        <v>66</v>
      </c>
      <c r="F180" t="str">
        <f>[1]UnitControlCenter!$B$35</f>
        <v>quads / year</v>
      </c>
      <c r="G180" t="s">
        <v>3583</v>
      </c>
      <c r="H180" t="s">
        <v>3248</v>
      </c>
      <c r="I180" t="s">
        <v>3249</v>
      </c>
    </row>
    <row r="181" spans="1:10" x14ac:dyDescent="0.45">
      <c r="A181" s="290" t="s">
        <v>2407</v>
      </c>
      <c r="B181" s="290" t="s">
        <v>3578</v>
      </c>
      <c r="C181" s="17">
        <v>1</v>
      </c>
      <c r="D181" t="s">
        <v>65</v>
      </c>
      <c r="E181" t="s">
        <v>66</v>
      </c>
      <c r="F181" t="str">
        <f>[1]UnitControlCenter!$B$35</f>
        <v>quads / year</v>
      </c>
      <c r="G181" t="s">
        <v>3590</v>
      </c>
      <c r="H181" t="s">
        <v>3584</v>
      </c>
      <c r="I181" s="17" t="s">
        <v>3585</v>
      </c>
    </row>
    <row r="182" spans="1:10" x14ac:dyDescent="0.45">
      <c r="A182" s="290" t="s">
        <v>2407</v>
      </c>
      <c r="B182" s="290" t="s">
        <v>3579</v>
      </c>
      <c r="C182" s="17">
        <v>1</v>
      </c>
      <c r="D182" t="s">
        <v>65</v>
      </c>
      <c r="E182" t="s">
        <v>66</v>
      </c>
      <c r="F182" t="str">
        <f>[1]UnitControlCenter!$B$35</f>
        <v>quads / year</v>
      </c>
      <c r="G182" t="s">
        <v>3761</v>
      </c>
      <c r="H182" t="s">
        <v>3760</v>
      </c>
      <c r="I182" t="s">
        <v>3759</v>
      </c>
    </row>
    <row r="183" spans="1:10" x14ac:dyDescent="0.45">
      <c r="A183" s="290" t="s">
        <v>2407</v>
      </c>
      <c r="B183" s="290" t="s">
        <v>2855</v>
      </c>
      <c r="C183" s="17">
        <v>0</v>
      </c>
      <c r="D183" t="s">
        <v>63</v>
      </c>
      <c r="E183" t="s">
        <v>64</v>
      </c>
      <c r="F183" t="str">
        <f>[1]UnitControlCenter!$B$36</f>
        <v>thousand BTU / 2025 dollar</v>
      </c>
      <c r="G183" t="s">
        <v>2810</v>
      </c>
    </row>
    <row r="184" spans="1:10" x14ac:dyDescent="0.45">
      <c r="A184" s="290" t="s">
        <v>2407</v>
      </c>
      <c r="B184" s="290" t="s">
        <v>2410</v>
      </c>
      <c r="C184" s="17">
        <v>1</v>
      </c>
      <c r="D184" t="s">
        <v>63</v>
      </c>
      <c r="E184" t="s">
        <v>64</v>
      </c>
      <c r="F184" t="str">
        <f>[1]UnitControlCenter!$B$21</f>
        <v>terawatt-hours (TWh) / year</v>
      </c>
      <c r="G184" t="s">
        <v>2311</v>
      </c>
    </row>
    <row r="185" spans="1:10" x14ac:dyDescent="0.45">
      <c r="A185" s="290" t="s">
        <v>2407</v>
      </c>
      <c r="B185" s="290" t="s">
        <v>2411</v>
      </c>
      <c r="C185" s="17">
        <v>1</v>
      </c>
      <c r="D185" t="s">
        <v>63</v>
      </c>
      <c r="E185" t="s">
        <v>64</v>
      </c>
      <c r="F185" t="str">
        <f>[1]UnitControlCenter!$B$37</f>
        <v>millions of short tons / year</v>
      </c>
      <c r="G185" t="s">
        <v>2310</v>
      </c>
    </row>
    <row r="186" spans="1:10" x14ac:dyDescent="0.45">
      <c r="A186" s="290" t="s">
        <v>2407</v>
      </c>
      <c r="B186" s="290" t="s">
        <v>2412</v>
      </c>
      <c r="C186" s="17">
        <v>1</v>
      </c>
      <c r="D186" t="s">
        <v>63</v>
      </c>
      <c r="E186" t="s">
        <v>64</v>
      </c>
      <c r="F186" t="str">
        <f>[1]UnitControlCenter!$B$37</f>
        <v>millions of short tons / year</v>
      </c>
      <c r="G186" t="s">
        <v>2309</v>
      </c>
    </row>
    <row r="187" spans="1:10" x14ac:dyDescent="0.45">
      <c r="A187" s="290" t="s">
        <v>2407</v>
      </c>
      <c r="B187" s="290" t="s">
        <v>2413</v>
      </c>
      <c r="C187" s="17">
        <v>1</v>
      </c>
      <c r="D187" t="s">
        <v>63</v>
      </c>
      <c r="E187" t="s">
        <v>64</v>
      </c>
      <c r="F187" t="str">
        <f>[1]UnitControlCenter!$B$38</f>
        <v>trillion cubic feet / year</v>
      </c>
      <c r="G187" t="s">
        <v>2308</v>
      </c>
    </row>
    <row r="188" spans="1:10" x14ac:dyDescent="0.45">
      <c r="A188" s="290" t="s">
        <v>2407</v>
      </c>
      <c r="B188" s="290" t="s">
        <v>2414</v>
      </c>
      <c r="C188" s="17">
        <v>1</v>
      </c>
      <c r="D188" t="s">
        <v>63</v>
      </c>
      <c r="E188" t="s">
        <v>64</v>
      </c>
      <c r="F188" t="str">
        <f>[1]UnitControlCenter!$B$39</f>
        <v>million barrels of oil / year</v>
      </c>
      <c r="G188" t="s">
        <v>2307</v>
      </c>
    </row>
    <row r="189" spans="1:10" x14ac:dyDescent="0.45">
      <c r="A189" s="290" t="s">
        <v>2407</v>
      </c>
      <c r="B189" s="290" t="s">
        <v>2415</v>
      </c>
      <c r="C189" s="17">
        <v>1</v>
      </c>
      <c r="D189" t="s">
        <v>63</v>
      </c>
      <c r="E189" t="s">
        <v>64</v>
      </c>
      <c r="F189" t="str">
        <f>[1]UnitControlCenter!$B$39</f>
        <v>million barrels of oil / year</v>
      </c>
      <c r="G189" t="s">
        <v>2357</v>
      </c>
    </row>
    <row r="190" spans="1:10" x14ac:dyDescent="0.45">
      <c r="A190" s="290" t="s">
        <v>2407</v>
      </c>
      <c r="B190" s="290" t="s">
        <v>2416</v>
      </c>
      <c r="C190" s="17">
        <v>1</v>
      </c>
      <c r="D190" t="s">
        <v>63</v>
      </c>
      <c r="E190" t="s">
        <v>64</v>
      </c>
      <c r="F190" t="str">
        <f>[1]UnitControlCenter!$B$37</f>
        <v>millions of short tons / year</v>
      </c>
      <c r="G190" t="s">
        <v>2358</v>
      </c>
    </row>
    <row r="191" spans="1:10" x14ac:dyDescent="0.45">
      <c r="A191" s="290" t="s">
        <v>2407</v>
      </c>
      <c r="B191" s="290" t="s">
        <v>2620</v>
      </c>
      <c r="C191" s="17">
        <v>1</v>
      </c>
      <c r="D191" t="s">
        <v>63</v>
      </c>
      <c r="E191" t="s">
        <v>64</v>
      </c>
      <c r="F191" t="str">
        <f>[1]UnitControlCenter!$B$40</f>
        <v>million gallons / year</v>
      </c>
      <c r="G191" t="s">
        <v>2624</v>
      </c>
    </row>
    <row r="192" spans="1:10" x14ac:dyDescent="0.45">
      <c r="A192" s="290" t="s">
        <v>2407</v>
      </c>
      <c r="B192" s="290" t="s">
        <v>2621</v>
      </c>
      <c r="C192" s="17">
        <v>1</v>
      </c>
      <c r="D192" t="s">
        <v>63</v>
      </c>
      <c r="E192" t="s">
        <v>64</v>
      </c>
      <c r="F192" t="str">
        <f>[1]UnitControlCenter!$B$37</f>
        <v>millions of short tons / year</v>
      </c>
      <c r="G192" t="s">
        <v>2625</v>
      </c>
    </row>
    <row r="193" spans="1:10" ht="14.65" thickBot="1" x14ac:dyDescent="0.5">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45">
      <c r="A194" s="290" t="s">
        <v>3314</v>
      </c>
      <c r="B194" s="290" t="s">
        <v>3341</v>
      </c>
      <c r="C194" s="17">
        <v>1</v>
      </c>
      <c r="D194" t="s">
        <v>65</v>
      </c>
      <c r="E194" t="s">
        <v>66</v>
      </c>
      <c r="F194" t="str">
        <f>[1]UnitControlCenter!$B$41</f>
        <v>trillion BTU / year</v>
      </c>
      <c r="G194" t="s">
        <v>2631</v>
      </c>
      <c r="H194" t="s">
        <v>2632</v>
      </c>
      <c r="I194" t="s">
        <v>2633</v>
      </c>
    </row>
    <row r="195" spans="1:10" x14ac:dyDescent="0.45">
      <c r="A195" s="290" t="s">
        <v>3314</v>
      </c>
      <c r="B195" s="290" t="s">
        <v>3342</v>
      </c>
      <c r="C195" s="17">
        <v>1</v>
      </c>
      <c r="D195" t="s">
        <v>65</v>
      </c>
      <c r="E195" t="s">
        <v>66</v>
      </c>
      <c r="F195" t="str">
        <f>[1]UnitControlCenter!$B$41</f>
        <v>trillion BTU / year</v>
      </c>
      <c r="G195" t="s">
        <v>2634</v>
      </c>
      <c r="H195" t="s">
        <v>2632</v>
      </c>
      <c r="I195" t="s">
        <v>2633</v>
      </c>
    </row>
    <row r="196" spans="1:10" x14ac:dyDescent="0.45">
      <c r="A196" s="290" t="s">
        <v>3314</v>
      </c>
      <c r="B196" s="290" t="s">
        <v>3343</v>
      </c>
      <c r="C196" s="17">
        <v>1</v>
      </c>
      <c r="D196" t="s">
        <v>65</v>
      </c>
      <c r="E196" t="s">
        <v>66</v>
      </c>
      <c r="F196" t="str">
        <f>[1]UnitControlCenter!$B$9</f>
        <v>billion 2025 dollars / year</v>
      </c>
      <c r="G196" t="s">
        <v>2635</v>
      </c>
      <c r="H196" t="s">
        <v>2632</v>
      </c>
      <c r="I196" t="s">
        <v>2633</v>
      </c>
    </row>
    <row r="197" spans="1:10" x14ac:dyDescent="0.45">
      <c r="A197" s="290" t="s">
        <v>3314</v>
      </c>
      <c r="B197" s="290" t="s">
        <v>3344</v>
      </c>
      <c r="C197" s="17">
        <v>1</v>
      </c>
      <c r="D197" t="s">
        <v>65</v>
      </c>
      <c r="E197" t="s">
        <v>66</v>
      </c>
      <c r="F197" t="str">
        <f>[1]UnitControlCenter!$B$9</f>
        <v>billion 2025 dollars / year</v>
      </c>
      <c r="G197" t="s">
        <v>2636</v>
      </c>
      <c r="H197" t="s">
        <v>2632</v>
      </c>
      <c r="I197" t="s">
        <v>2633</v>
      </c>
    </row>
    <row r="198" spans="1:10" x14ac:dyDescent="0.45">
      <c r="A198" s="290" t="s">
        <v>3314</v>
      </c>
      <c r="B198" s="290" t="s">
        <v>3345</v>
      </c>
      <c r="C198" s="17">
        <v>1</v>
      </c>
      <c r="D198" t="s">
        <v>65</v>
      </c>
      <c r="E198" t="s">
        <v>66</v>
      </c>
      <c r="F198" t="str">
        <f>[1]UnitControlCenter!B3</f>
        <v>million metric tons / year</v>
      </c>
      <c r="G198" t="s">
        <v>2878</v>
      </c>
      <c r="H198" t="s">
        <v>2876</v>
      </c>
      <c r="I198" t="s">
        <v>2877</v>
      </c>
    </row>
    <row r="199" spans="1:10" x14ac:dyDescent="0.45">
      <c r="A199" s="290" t="s">
        <v>3314</v>
      </c>
      <c r="B199" s="290" t="s">
        <v>3346</v>
      </c>
      <c r="C199" s="17">
        <v>1</v>
      </c>
      <c r="D199" t="s">
        <v>65</v>
      </c>
      <c r="E199" t="s">
        <v>66</v>
      </c>
      <c r="F199" t="str">
        <f>[1]UnitControlCenter!B3</f>
        <v>million metric tons / year</v>
      </c>
      <c r="G199" t="s">
        <v>2879</v>
      </c>
      <c r="H199" t="s">
        <v>2876</v>
      </c>
      <c r="I199" t="s">
        <v>2877</v>
      </c>
    </row>
    <row r="200" spans="1:10" x14ac:dyDescent="0.45">
      <c r="A200" s="290" t="s">
        <v>3314</v>
      </c>
      <c r="B200" s="290" t="s">
        <v>3347</v>
      </c>
      <c r="C200" s="17">
        <v>1</v>
      </c>
      <c r="D200" t="s">
        <v>65</v>
      </c>
      <c r="E200" t="s">
        <v>66</v>
      </c>
      <c r="F200" t="str">
        <f>[1]UnitControlCenter!$B$41</f>
        <v>trillion BTU / year</v>
      </c>
      <c r="G200" t="s">
        <v>2713</v>
      </c>
      <c r="H200" t="s">
        <v>2708</v>
      </c>
      <c r="I200" t="s">
        <v>2709</v>
      </c>
    </row>
    <row r="201" spans="1:10" x14ac:dyDescent="0.45">
      <c r="A201" s="290" t="s">
        <v>3314</v>
      </c>
      <c r="B201" s="290" t="s">
        <v>3348</v>
      </c>
      <c r="C201" s="17">
        <v>1</v>
      </c>
      <c r="D201" t="s">
        <v>65</v>
      </c>
      <c r="E201" t="s">
        <v>66</v>
      </c>
      <c r="F201" t="str">
        <f>[1]UnitControlCenter!$B$41</f>
        <v>trillion BTU / year</v>
      </c>
      <c r="G201" t="s">
        <v>2714</v>
      </c>
      <c r="H201" t="s">
        <v>2708</v>
      </c>
      <c r="I201" t="s">
        <v>2710</v>
      </c>
    </row>
    <row r="202" spans="1:10" x14ac:dyDescent="0.45">
      <c r="A202" s="290" t="s">
        <v>3314</v>
      </c>
      <c r="B202" s="290" t="s">
        <v>3349</v>
      </c>
      <c r="C202" s="17">
        <v>1</v>
      </c>
      <c r="D202" t="s">
        <v>65</v>
      </c>
      <c r="E202" t="s">
        <v>66</v>
      </c>
      <c r="F202" t="str">
        <f>[1]UnitControlCenter!$B$9</f>
        <v>billion 2025 dollars / year</v>
      </c>
      <c r="G202" t="s">
        <v>2715</v>
      </c>
      <c r="H202" t="s">
        <v>2708</v>
      </c>
      <c r="I202" t="s">
        <v>2711</v>
      </c>
    </row>
    <row r="203" spans="1:10" x14ac:dyDescent="0.45">
      <c r="A203" s="290" t="s">
        <v>3314</v>
      </c>
      <c r="B203" s="290" t="s">
        <v>3350</v>
      </c>
      <c r="C203" s="17">
        <v>1</v>
      </c>
      <c r="D203" t="s">
        <v>65</v>
      </c>
      <c r="E203" t="s">
        <v>66</v>
      </c>
      <c r="F203" t="str">
        <f>[1]UnitControlCenter!$B$9</f>
        <v>billion 2025 dollars / year</v>
      </c>
      <c r="G203" t="s">
        <v>2716</v>
      </c>
      <c r="H203" t="s">
        <v>2708</v>
      </c>
      <c r="I203" t="s">
        <v>2712</v>
      </c>
    </row>
    <row r="204" spans="1:10" x14ac:dyDescent="0.45">
      <c r="A204" s="290" t="s">
        <v>3314</v>
      </c>
      <c r="B204" s="290" t="s">
        <v>3351</v>
      </c>
      <c r="C204" s="17">
        <v>1</v>
      </c>
      <c r="D204" t="s">
        <v>65</v>
      </c>
      <c r="E204" t="s">
        <v>66</v>
      </c>
      <c r="F204" t="str">
        <f>[1]UnitControlCenter!$B$35</f>
        <v>quads / year</v>
      </c>
      <c r="G204" t="s">
        <v>2741</v>
      </c>
      <c r="H204" t="s">
        <v>2743</v>
      </c>
      <c r="I204" t="s">
        <v>2744</v>
      </c>
    </row>
    <row r="205" spans="1:10" x14ac:dyDescent="0.45">
      <c r="A205" s="290" t="s">
        <v>3314</v>
      </c>
      <c r="B205" s="290" t="s">
        <v>3352</v>
      </c>
      <c r="C205" s="17">
        <v>1</v>
      </c>
      <c r="D205" t="s">
        <v>65</v>
      </c>
      <c r="E205" t="s">
        <v>66</v>
      </c>
      <c r="F205" t="str">
        <f>[1]UnitControlCenter!$B$35</f>
        <v>quads / year</v>
      </c>
      <c r="G205" t="s">
        <v>2742</v>
      </c>
      <c r="H205" t="s">
        <v>2743</v>
      </c>
      <c r="I205" t="s">
        <v>2744</v>
      </c>
    </row>
    <row r="206" spans="1:10" ht="101.45" customHeight="1" x14ac:dyDescent="0.45">
      <c r="A206" s="290" t="s">
        <v>3314</v>
      </c>
      <c r="B206" s="290" t="s">
        <v>3610</v>
      </c>
      <c r="C206" s="17">
        <v>1</v>
      </c>
      <c r="D206" t="s">
        <v>65</v>
      </c>
      <c r="E206" t="s">
        <v>66</v>
      </c>
      <c r="F206" t="s">
        <v>351</v>
      </c>
      <c r="G206" t="s">
        <v>3691</v>
      </c>
      <c r="H206" t="s">
        <v>3692</v>
      </c>
      <c r="I206" t="s">
        <v>3705</v>
      </c>
    </row>
    <row r="207" spans="1:10" x14ac:dyDescent="0.4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4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4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4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4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4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45">
      <c r="A213" s="290" t="s">
        <v>3314</v>
      </c>
      <c r="B213" s="290" t="s">
        <v>3358</v>
      </c>
      <c r="C213" s="17">
        <v>1</v>
      </c>
      <c r="D213" t="s">
        <v>65</v>
      </c>
      <c r="E213" t="s">
        <v>66</v>
      </c>
      <c r="F213" t="str">
        <f>[1]UnitControlCenter!$B$10</f>
        <v>billion 2025 dollars</v>
      </c>
      <c r="G213" t="s">
        <v>3328</v>
      </c>
      <c r="H213" t="s">
        <v>3316</v>
      </c>
      <c r="I213" s="14" t="s">
        <v>3323</v>
      </c>
      <c r="J213" s="14"/>
    </row>
    <row r="214" spans="1:10" ht="14.65" thickBot="1" x14ac:dyDescent="0.5">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45">
      <c r="A215" s="290" t="s">
        <v>2341</v>
      </c>
      <c r="B215" s="290" t="s">
        <v>93</v>
      </c>
      <c r="C215" s="17">
        <v>1</v>
      </c>
      <c r="D215" t="s">
        <v>65</v>
      </c>
      <c r="E215" t="s">
        <v>2347</v>
      </c>
      <c r="F215" t="str">
        <f>[1]UnitControlCenter!$B$27</f>
        <v>2025 dollars / megawatt-hour (MWh)</v>
      </c>
      <c r="G215" t="s">
        <v>3271</v>
      </c>
      <c r="H215" t="s">
        <v>3270</v>
      </c>
      <c r="I215" t="s">
        <v>3586</v>
      </c>
    </row>
    <row r="216" spans="1:10" x14ac:dyDescent="0.45">
      <c r="A216" s="290" t="s">
        <v>2341</v>
      </c>
      <c r="B216" s="290" t="s">
        <v>443</v>
      </c>
      <c r="C216" s="17">
        <v>1</v>
      </c>
      <c r="D216" t="s">
        <v>65</v>
      </c>
      <c r="E216" t="s">
        <v>2347</v>
      </c>
      <c r="F216" t="str">
        <f>[1]UnitControlCenter!$B$42</f>
        <v>2025 dollars / short ton</v>
      </c>
      <c r="G216" t="s">
        <v>2644</v>
      </c>
      <c r="H216" t="s">
        <v>2645</v>
      </c>
      <c r="I216" t="s">
        <v>2646</v>
      </c>
    </row>
    <row r="217" spans="1:10" x14ac:dyDescent="0.45">
      <c r="A217" s="290" t="s">
        <v>2341</v>
      </c>
      <c r="B217" s="290" t="s">
        <v>440</v>
      </c>
      <c r="C217" s="17">
        <v>1</v>
      </c>
      <c r="D217" t="s">
        <v>65</v>
      </c>
      <c r="E217" t="s">
        <v>2347</v>
      </c>
      <c r="F217" t="str">
        <f>[1]UnitControlCenter!$B$42</f>
        <v>2025 dollars / short ton</v>
      </c>
      <c r="G217" t="s">
        <v>2360</v>
      </c>
      <c r="H217" t="s">
        <v>340</v>
      </c>
      <c r="I217" t="s">
        <v>2531</v>
      </c>
    </row>
    <row r="218" spans="1:10" x14ac:dyDescent="0.45">
      <c r="A218" s="290" t="s">
        <v>2341</v>
      </c>
      <c r="B218" s="290" t="s">
        <v>87</v>
      </c>
      <c r="C218" s="17">
        <v>1</v>
      </c>
      <c r="D218" t="s">
        <v>65</v>
      </c>
      <c r="E218" t="s">
        <v>2347</v>
      </c>
      <c r="F218" t="str">
        <f>[1]UnitControlCenter!$B$43</f>
        <v>2025 dollars / thousand cubic feet</v>
      </c>
      <c r="G218" t="s">
        <v>3273</v>
      </c>
      <c r="H218" t="s">
        <v>3272</v>
      </c>
      <c r="I218" t="s">
        <v>3587</v>
      </c>
    </row>
    <row r="219" spans="1:10" x14ac:dyDescent="0.45">
      <c r="A219" s="290" t="s">
        <v>2341</v>
      </c>
      <c r="B219" s="290" t="s">
        <v>95</v>
      </c>
      <c r="C219" s="17">
        <v>1</v>
      </c>
      <c r="D219" t="s">
        <v>65</v>
      </c>
      <c r="E219" t="s">
        <v>2347</v>
      </c>
      <c r="F219" t="str">
        <f>[1]UnitControlCenter!$B$44</f>
        <v>2025 dollars / gallon</v>
      </c>
      <c r="G219" t="s">
        <v>2362</v>
      </c>
      <c r="H219" t="s">
        <v>335</v>
      </c>
      <c r="I219" s="17">
        <v>969696</v>
      </c>
      <c r="J219" s="17"/>
    </row>
    <row r="220" spans="1:10" x14ac:dyDescent="0.45">
      <c r="A220" s="290" t="s">
        <v>2341</v>
      </c>
      <c r="B220" s="290" t="s">
        <v>96</v>
      </c>
      <c r="C220" s="17">
        <v>1</v>
      </c>
      <c r="D220" t="s">
        <v>65</v>
      </c>
      <c r="E220" t="s">
        <v>2347</v>
      </c>
      <c r="F220" t="str">
        <f>[1]UnitControlCenter!$B$44</f>
        <v>2025 dollars / gallon</v>
      </c>
      <c r="G220" t="s">
        <v>2639</v>
      </c>
      <c r="H220" t="s">
        <v>2637</v>
      </c>
      <c r="I220" t="s">
        <v>2638</v>
      </c>
    </row>
    <row r="221" spans="1:10" x14ac:dyDescent="0.45">
      <c r="A221" s="290" t="s">
        <v>2341</v>
      </c>
      <c r="B221" s="290" t="s">
        <v>92</v>
      </c>
      <c r="C221" s="17">
        <v>1</v>
      </c>
      <c r="D221" t="s">
        <v>65</v>
      </c>
      <c r="E221" t="s">
        <v>2347</v>
      </c>
      <c r="F221" t="str">
        <f>[1]UnitControlCenter!$B$42</f>
        <v>2025 dollars / short ton</v>
      </c>
      <c r="G221" t="s">
        <v>2640</v>
      </c>
      <c r="H221" t="s">
        <v>2641</v>
      </c>
      <c r="I221" t="s">
        <v>2642</v>
      </c>
    </row>
    <row r="222" spans="1:10" x14ac:dyDescent="0.45">
      <c r="A222" s="290" t="s">
        <v>2341</v>
      </c>
      <c r="B222" s="290" t="s">
        <v>2581</v>
      </c>
      <c r="C222" s="17">
        <v>1</v>
      </c>
      <c r="D222" t="s">
        <v>65</v>
      </c>
      <c r="E222" t="s">
        <v>2347</v>
      </c>
      <c r="F222" t="str">
        <f>[1]UnitControlCenter!$B$45</f>
        <v>2025 dollars / barrel of oil</v>
      </c>
      <c r="G222" t="s">
        <v>2705</v>
      </c>
      <c r="H222" t="s">
        <v>2706</v>
      </c>
      <c r="I222" t="s">
        <v>2707</v>
      </c>
    </row>
    <row r="223" spans="1:10" x14ac:dyDescent="0.45">
      <c r="A223" s="290" t="s">
        <v>2341</v>
      </c>
      <c r="B223" s="290" t="s">
        <v>2643</v>
      </c>
      <c r="C223" s="17">
        <v>1</v>
      </c>
      <c r="D223" t="s">
        <v>65</v>
      </c>
      <c r="E223" t="s">
        <v>2347</v>
      </c>
      <c r="F223" t="str">
        <f>[1]UnitControlCenter!$B$44</f>
        <v>2025 dollars / gallon</v>
      </c>
      <c r="G223" t="s">
        <v>2647</v>
      </c>
      <c r="H223" t="s">
        <v>2359</v>
      </c>
      <c r="I223" t="s">
        <v>2577</v>
      </c>
    </row>
    <row r="224" spans="1:10" ht="14.65" thickBot="1" x14ac:dyDescent="0.5">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45">
      <c r="A225" s="290" t="s">
        <v>2342</v>
      </c>
      <c r="B225" s="290" t="s">
        <v>3442</v>
      </c>
      <c r="C225" s="17">
        <v>1</v>
      </c>
      <c r="D225" t="s">
        <v>63</v>
      </c>
      <c r="E225" t="s">
        <v>64</v>
      </c>
      <c r="F225" t="str">
        <f>[1]UnitControlCenter!$B$47</f>
        <v>2025 dollars / kilowatt-hour (kWh)</v>
      </c>
      <c r="G225" t="s">
        <v>2363</v>
      </c>
    </row>
    <row r="226" spans="1:10" x14ac:dyDescent="0.4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45">
      <c r="A227" s="290" t="s">
        <v>2342</v>
      </c>
      <c r="B227" s="290" t="s">
        <v>2344</v>
      </c>
      <c r="C227" s="17">
        <v>1</v>
      </c>
      <c r="D227" t="s">
        <v>63</v>
      </c>
      <c r="E227" t="s">
        <v>64</v>
      </c>
      <c r="F227" t="str">
        <f>[1]UnitControlCenter!$B$50</f>
        <v>million 2025 dollars / megawatt (MW)</v>
      </c>
      <c r="G227" t="s">
        <v>2364</v>
      </c>
    </row>
    <row r="228" spans="1:10" x14ac:dyDescent="0.45">
      <c r="A228" s="290" t="s">
        <v>2342</v>
      </c>
      <c r="B228" s="290" t="s">
        <v>2345</v>
      </c>
      <c r="C228" s="17">
        <v>1</v>
      </c>
      <c r="D228" t="s">
        <v>63</v>
      </c>
      <c r="E228" t="s">
        <v>64</v>
      </c>
      <c r="F228" t="str">
        <f>[1]UnitControlCenter!$B$50</f>
        <v>million 2025 dollars / megawatt (MW)</v>
      </c>
      <c r="G228" t="s">
        <v>2365</v>
      </c>
    </row>
    <row r="229" spans="1:10" x14ac:dyDescent="0.45">
      <c r="A229" s="290" t="s">
        <v>2342</v>
      </c>
      <c r="B229" s="290" t="s">
        <v>2346</v>
      </c>
      <c r="C229" s="17">
        <v>1</v>
      </c>
      <c r="D229" t="s">
        <v>63</v>
      </c>
      <c r="E229" t="s">
        <v>64</v>
      </c>
      <c r="F229" t="str">
        <f>[1]UnitControlCenter!$B$50</f>
        <v>million 2025 dollars / megawatt (MW)</v>
      </c>
      <c r="G229" t="s">
        <v>2366</v>
      </c>
    </row>
    <row r="230" spans="1:10" ht="14.65" thickBot="1" x14ac:dyDescent="0.5">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2526</v>
      </c>
      <c r="B1" s="158"/>
      <c r="C1" s="151"/>
      <c r="D1" s="151"/>
    </row>
    <row r="2" spans="1:5" x14ac:dyDescent="0.45">
      <c r="A2" s="6" t="s">
        <v>2490</v>
      </c>
      <c r="B2" s="159" t="s">
        <v>2491</v>
      </c>
      <c r="C2" s="6" t="s">
        <v>2492</v>
      </c>
      <c r="D2" s="6" t="s">
        <v>2493</v>
      </c>
    </row>
    <row r="3" spans="1:5" x14ac:dyDescent="0.45">
      <c r="A3" s="335" t="s">
        <v>3535</v>
      </c>
      <c r="B3" s="338" t="s">
        <v>3537</v>
      </c>
      <c r="C3" s="336"/>
      <c r="D3" s="337" t="s">
        <v>3536</v>
      </c>
    </row>
    <row r="4" spans="1:5" x14ac:dyDescent="0.45">
      <c r="A4" t="s">
        <v>2540</v>
      </c>
      <c r="B4" s="17" t="s">
        <v>2534</v>
      </c>
      <c r="C4" s="177"/>
      <c r="D4" s="339" t="s">
        <v>3538</v>
      </c>
      <c r="E4" t="s">
        <v>3541</v>
      </c>
    </row>
    <row r="5" spans="1:5" x14ac:dyDescent="0.45">
      <c r="A5" t="s">
        <v>3545</v>
      </c>
      <c r="B5" s="160" t="s">
        <v>3546</v>
      </c>
      <c r="C5" s="340"/>
      <c r="D5" s="339" t="s">
        <v>3540</v>
      </c>
      <c r="E5" t="s">
        <v>3544</v>
      </c>
    </row>
    <row r="6" spans="1:5" x14ac:dyDescent="0.45">
      <c r="A6" t="s">
        <v>3685</v>
      </c>
      <c r="B6" s="160" t="s">
        <v>3684</v>
      </c>
      <c r="C6" s="359"/>
      <c r="D6" s="356" t="s">
        <v>3678</v>
      </c>
    </row>
    <row r="7" spans="1:5" x14ac:dyDescent="0.45">
      <c r="A7" t="s">
        <v>3682</v>
      </c>
      <c r="B7" s="160" t="s">
        <v>3681</v>
      </c>
      <c r="C7" s="357"/>
      <c r="D7" s="356" t="s">
        <v>3679</v>
      </c>
    </row>
    <row r="8" spans="1:5" x14ac:dyDescent="0.45">
      <c r="A8" t="s">
        <v>3683</v>
      </c>
      <c r="B8" s="17">
        <v>6699</v>
      </c>
      <c r="C8" s="358"/>
      <c r="D8" s="356" t="s">
        <v>3680</v>
      </c>
    </row>
    <row r="9" spans="1:5" x14ac:dyDescent="0.45">
      <c r="A9" t="s">
        <v>3685</v>
      </c>
      <c r="B9" s="160" t="s">
        <v>3547</v>
      </c>
      <c r="C9" s="188"/>
      <c r="D9" t="s">
        <v>3551</v>
      </c>
    </row>
    <row r="10" spans="1:5" x14ac:dyDescent="0.45">
      <c r="A10" t="s">
        <v>3552</v>
      </c>
      <c r="B10" s="160" t="s">
        <v>3553</v>
      </c>
      <c r="C10" s="342"/>
      <c r="D10" s="341" t="s">
        <v>3527</v>
      </c>
    </row>
    <row r="11" spans="1:5" x14ac:dyDescent="0.45">
      <c r="A11" t="s">
        <v>2500</v>
      </c>
      <c r="B11" s="17" t="s">
        <v>2511</v>
      </c>
      <c r="C11" s="165"/>
      <c r="D11" t="s">
        <v>433</v>
      </c>
    </row>
    <row r="12" spans="1:5" x14ac:dyDescent="0.45">
      <c r="A12" t="s">
        <v>3512</v>
      </c>
      <c r="B12" s="17" t="s">
        <v>3511</v>
      </c>
      <c r="C12" s="329"/>
      <c r="D12" t="s">
        <v>3458</v>
      </c>
    </row>
    <row r="13" spans="1:5" x14ac:dyDescent="0.45">
      <c r="A13" t="s">
        <v>2508</v>
      </c>
      <c r="B13" s="160" t="s">
        <v>2509</v>
      </c>
      <c r="C13" s="164"/>
      <c r="D13" t="s">
        <v>92</v>
      </c>
    </row>
    <row r="14" spans="1:5" x14ac:dyDescent="0.45">
      <c r="A14" t="s">
        <v>2536</v>
      </c>
      <c r="B14" s="17" t="s">
        <v>2530</v>
      </c>
      <c r="C14" s="174"/>
      <c r="D14" t="s">
        <v>91</v>
      </c>
    </row>
    <row r="15" spans="1:5" x14ac:dyDescent="0.45">
      <c r="A15" t="s">
        <v>2515</v>
      </c>
      <c r="B15" s="17" t="s">
        <v>2531</v>
      </c>
      <c r="C15" s="169"/>
      <c r="D15" t="s">
        <v>2527</v>
      </c>
    </row>
    <row r="16" spans="1:5" x14ac:dyDescent="0.45">
      <c r="A16" t="s">
        <v>2537</v>
      </c>
      <c r="B16" s="17" t="s">
        <v>2361</v>
      </c>
      <c r="C16" s="173"/>
      <c r="D16" t="s">
        <v>2528</v>
      </c>
    </row>
    <row r="17" spans="1:4" x14ac:dyDescent="0.45">
      <c r="A17" t="s">
        <v>2535</v>
      </c>
      <c r="B17" s="17" t="s">
        <v>2532</v>
      </c>
      <c r="C17" s="176"/>
      <c r="D17" t="s">
        <v>448</v>
      </c>
    </row>
    <row r="18" spans="1:4" x14ac:dyDescent="0.45">
      <c r="A18" t="s">
        <v>2516</v>
      </c>
      <c r="B18" s="17" t="s">
        <v>2512</v>
      </c>
      <c r="C18" s="168"/>
      <c r="D18" t="s">
        <v>451</v>
      </c>
    </row>
    <row r="19" spans="1:4" x14ac:dyDescent="0.45">
      <c r="A19" t="s">
        <v>2489</v>
      </c>
      <c r="B19" s="161" t="s">
        <v>2496</v>
      </c>
      <c r="C19" s="157"/>
      <c r="D19" t="s">
        <v>89</v>
      </c>
    </row>
    <row r="20" spans="1:4" x14ac:dyDescent="0.45">
      <c r="A20" t="s">
        <v>3032</v>
      </c>
      <c r="B20" t="s">
        <v>3548</v>
      </c>
      <c r="C20" s="189"/>
      <c r="D20" t="s">
        <v>3460</v>
      </c>
    </row>
    <row r="21" spans="1:4" x14ac:dyDescent="0.45">
      <c r="A21" t="s">
        <v>2517</v>
      </c>
      <c r="B21" s="17" t="s">
        <v>2513</v>
      </c>
      <c r="C21" s="170"/>
      <c r="D21" t="s">
        <v>3461</v>
      </c>
    </row>
    <row r="22" spans="1:4" x14ac:dyDescent="0.45">
      <c r="A22" t="s">
        <v>2499</v>
      </c>
      <c r="B22" s="160" t="s">
        <v>2504</v>
      </c>
      <c r="C22" s="166"/>
      <c r="D22" t="s">
        <v>2529</v>
      </c>
    </row>
    <row r="23" spans="1:4" x14ac:dyDescent="0.45">
      <c r="A23" t="s">
        <v>2539</v>
      </c>
      <c r="B23" s="17" t="s">
        <v>2533</v>
      </c>
      <c r="C23" s="175"/>
      <c r="D23" t="s">
        <v>2463</v>
      </c>
    </row>
    <row r="24" spans="1:4" x14ac:dyDescent="0.45">
      <c r="A24" t="s">
        <v>2502</v>
      </c>
      <c r="B24" s="160" t="s">
        <v>2503</v>
      </c>
      <c r="C24" s="156"/>
      <c r="D24" t="s">
        <v>2614</v>
      </c>
    </row>
    <row r="25" spans="1:4" x14ac:dyDescent="0.45">
      <c r="A25" t="s">
        <v>2582</v>
      </c>
      <c r="B25" s="160" t="s">
        <v>2584</v>
      </c>
      <c r="C25" s="178"/>
      <c r="D25" t="s">
        <v>2581</v>
      </c>
    </row>
    <row r="26" spans="1:4" x14ac:dyDescent="0.45">
      <c r="A26" t="s">
        <v>2583</v>
      </c>
      <c r="B26" s="160">
        <v>740000</v>
      </c>
      <c r="C26" s="179"/>
      <c r="D26" t="s">
        <v>2461</v>
      </c>
    </row>
    <row r="27" spans="1:4" x14ac:dyDescent="0.45">
      <c r="A27" t="s">
        <v>2518</v>
      </c>
      <c r="B27" s="17" t="s">
        <v>2514</v>
      </c>
      <c r="C27" s="171"/>
      <c r="D27" t="s">
        <v>310</v>
      </c>
    </row>
    <row r="28" spans="1:4" x14ac:dyDescent="0.45">
      <c r="A28" t="s">
        <v>3510</v>
      </c>
      <c r="B28" s="17" t="s">
        <v>3549</v>
      </c>
      <c r="C28" s="328"/>
      <c r="D28" t="s">
        <v>3457</v>
      </c>
    </row>
    <row r="29" spans="1:4" x14ac:dyDescent="0.45">
      <c r="A29" t="s">
        <v>2501</v>
      </c>
      <c r="B29" s="160" t="s">
        <v>2506</v>
      </c>
      <c r="C29" s="163"/>
      <c r="D29" t="s">
        <v>3393</v>
      </c>
    </row>
    <row r="30" spans="1:4" x14ac:dyDescent="0.45">
      <c r="A30" t="s">
        <v>3394</v>
      </c>
      <c r="B30" s="160" t="s">
        <v>3395</v>
      </c>
      <c r="C30" s="327"/>
      <c r="D30" t="s">
        <v>3392</v>
      </c>
    </row>
    <row r="31" spans="1:4" x14ac:dyDescent="0.45">
      <c r="A31" t="s">
        <v>3033</v>
      </c>
      <c r="B31" s="14" t="s">
        <v>3550</v>
      </c>
      <c r="C31" s="190"/>
      <c r="D31" t="s">
        <v>3459</v>
      </c>
    </row>
    <row r="32" spans="1:4" x14ac:dyDescent="0.45">
      <c r="A32" t="s">
        <v>2525</v>
      </c>
      <c r="B32" s="17" t="s">
        <v>2524</v>
      </c>
      <c r="C32" s="172"/>
      <c r="D32" t="s">
        <v>440</v>
      </c>
    </row>
    <row r="33" spans="1:5" x14ac:dyDescent="0.45">
      <c r="A33" t="s">
        <v>3034</v>
      </c>
      <c r="B33" s="187" t="s">
        <v>3027</v>
      </c>
      <c r="C33" s="186"/>
      <c r="D33" t="s">
        <v>3456</v>
      </c>
    </row>
    <row r="34" spans="1:5" x14ac:dyDescent="0.45">
      <c r="A34" t="s">
        <v>2495</v>
      </c>
      <c r="B34" s="160" t="s">
        <v>2505</v>
      </c>
      <c r="C34" s="162"/>
      <c r="D34" t="s">
        <v>443</v>
      </c>
    </row>
    <row r="35" spans="1:5" x14ac:dyDescent="0.45">
      <c r="A35" t="s">
        <v>3545</v>
      </c>
      <c r="B35" s="160" t="s">
        <v>3546</v>
      </c>
      <c r="C35" s="340"/>
      <c r="D35" t="s">
        <v>3539</v>
      </c>
      <c r="E35" t="s">
        <v>3543</v>
      </c>
    </row>
    <row r="36" spans="1:5" x14ac:dyDescent="0.45">
      <c r="A36" t="s">
        <v>2540</v>
      </c>
      <c r="B36" s="17" t="s">
        <v>2534</v>
      </c>
      <c r="C36" s="177"/>
      <c r="D36" s="361" t="s">
        <v>3806</v>
      </c>
      <c r="E36" t="s">
        <v>3542</v>
      </c>
    </row>
    <row r="37" spans="1:5" x14ac:dyDescent="0.45">
      <c r="A37" t="s">
        <v>3808</v>
      </c>
      <c r="B37" s="17" t="s">
        <v>3809</v>
      </c>
      <c r="C37" s="362"/>
      <c r="D37" s="361" t="s">
        <v>3807</v>
      </c>
    </row>
    <row r="39" spans="1:5" x14ac:dyDescent="0.45">
      <c r="A39" s="39" t="s">
        <v>2510</v>
      </c>
      <c r="B39" s="158"/>
      <c r="C39" s="151"/>
      <c r="D39" s="151"/>
    </row>
    <row r="40" spans="1:5" s="6" customFormat="1" x14ac:dyDescent="0.45">
      <c r="A40" s="6" t="s">
        <v>2490</v>
      </c>
      <c r="B40" s="159" t="s">
        <v>2491</v>
      </c>
      <c r="C40" s="6" t="s">
        <v>2492</v>
      </c>
      <c r="D40" s="6" t="s">
        <v>2574</v>
      </c>
    </row>
    <row r="41" spans="1:5" x14ac:dyDescent="0.45">
      <c r="A41" t="s">
        <v>2516</v>
      </c>
      <c r="B41" s="17" t="s">
        <v>2512</v>
      </c>
      <c r="C41" s="168"/>
      <c r="D41" t="s">
        <v>2576</v>
      </c>
    </row>
    <row r="42" spans="1:5" x14ac:dyDescent="0.45">
      <c r="A42" t="s">
        <v>2489</v>
      </c>
      <c r="B42" s="161" t="s">
        <v>2496</v>
      </c>
      <c r="C42" s="157"/>
      <c r="D42" t="s">
        <v>2575</v>
      </c>
    </row>
    <row r="43" spans="1:5" x14ac:dyDescent="0.45">
      <c r="A43" t="s">
        <v>2501</v>
      </c>
      <c r="B43" s="17" t="s">
        <v>2506</v>
      </c>
      <c r="C43" s="163"/>
      <c r="D43" t="s">
        <v>4</v>
      </c>
    </row>
    <row r="44" spans="1:5" x14ac:dyDescent="0.45">
      <c r="A44" t="s">
        <v>2515</v>
      </c>
      <c r="B44" s="17" t="s">
        <v>2531</v>
      </c>
      <c r="C44" s="169"/>
      <c r="D44" t="s">
        <v>93</v>
      </c>
    </row>
    <row r="45" spans="1:5" x14ac:dyDescent="0.45">
      <c r="A45" t="s">
        <v>2495</v>
      </c>
      <c r="B45" s="17">
        <v>969696</v>
      </c>
      <c r="C45" s="162"/>
      <c r="D45" t="s">
        <v>9</v>
      </c>
    </row>
    <row r="46" spans="1:5" x14ac:dyDescent="0.45">
      <c r="A46" t="s">
        <v>2508</v>
      </c>
      <c r="B46" s="17" t="s">
        <v>2509</v>
      </c>
      <c r="C46" s="164"/>
      <c r="D46" t="s">
        <v>2421</v>
      </c>
    </row>
    <row r="47" spans="1:5" x14ac:dyDescent="0.45">
      <c r="A47" t="s">
        <v>2517</v>
      </c>
      <c r="B47" s="17" t="s">
        <v>2513</v>
      </c>
      <c r="C47" s="170"/>
      <c r="D47" t="s">
        <v>131</v>
      </c>
    </row>
    <row r="48" spans="1:5" x14ac:dyDescent="0.45">
      <c r="A48" t="s">
        <v>2518</v>
      </c>
      <c r="B48" s="17" t="s">
        <v>2514</v>
      </c>
      <c r="C48" s="171"/>
      <c r="D48" t="s">
        <v>2430</v>
      </c>
    </row>
    <row r="49" spans="1:4" x14ac:dyDescent="0.45">
      <c r="A49" t="s">
        <v>2500</v>
      </c>
      <c r="B49" s="17" t="s">
        <v>2511</v>
      </c>
      <c r="C49" s="167"/>
      <c r="D49" t="s">
        <v>3686</v>
      </c>
    </row>
    <row r="50" spans="1:4" x14ac:dyDescent="0.45">
      <c r="A50" t="s">
        <v>2536</v>
      </c>
      <c r="B50" s="17" t="s">
        <v>2530</v>
      </c>
      <c r="C50" s="174"/>
      <c r="D50" t="s">
        <v>3687</v>
      </c>
    </row>
    <row r="51" spans="1:4" x14ac:dyDescent="0.45">
      <c r="A51" t="s">
        <v>2515</v>
      </c>
      <c r="B51" s="17" t="s">
        <v>2531</v>
      </c>
      <c r="C51" s="169"/>
      <c r="D51" t="s">
        <v>3688</v>
      </c>
    </row>
    <row r="52" spans="1:4" x14ac:dyDescent="0.45">
      <c r="A52" t="s">
        <v>2582</v>
      </c>
      <c r="B52" s="160" t="s">
        <v>2584</v>
      </c>
      <c r="C52" s="178"/>
      <c r="D52" t="s">
        <v>2782</v>
      </c>
    </row>
    <row r="53" spans="1:4" x14ac:dyDescent="0.45">
      <c r="A53" t="s">
        <v>3510</v>
      </c>
      <c r="B53" s="17" t="s">
        <v>3549</v>
      </c>
      <c r="C53" s="328"/>
      <c r="D53" t="s">
        <v>3976</v>
      </c>
    </row>
    <row r="55" spans="1:4" x14ac:dyDescent="0.45">
      <c r="A55" s="39" t="s">
        <v>2519</v>
      </c>
      <c r="B55" s="158"/>
      <c r="C55" s="151"/>
      <c r="D55" s="151"/>
    </row>
    <row r="56" spans="1:4" x14ac:dyDescent="0.45">
      <c r="A56" s="6" t="s">
        <v>2490</v>
      </c>
      <c r="B56" s="159" t="s">
        <v>2491</v>
      </c>
      <c r="C56" s="6" t="s">
        <v>2492</v>
      </c>
      <c r="D56" s="6" t="s">
        <v>2493</v>
      </c>
    </row>
    <row r="57" spans="1:4" x14ac:dyDescent="0.45">
      <c r="A57" t="s">
        <v>2501</v>
      </c>
      <c r="B57" s="160" t="s">
        <v>2506</v>
      </c>
      <c r="C57" s="163"/>
      <c r="D57" t="s">
        <v>2520</v>
      </c>
    </row>
    <row r="58" spans="1:4" x14ac:dyDescent="0.45">
      <c r="A58" t="s">
        <v>2495</v>
      </c>
      <c r="B58" s="17">
        <v>969696</v>
      </c>
      <c r="C58" s="162"/>
      <c r="D58" t="s">
        <v>2521</v>
      </c>
    </row>
    <row r="59" spans="1:4" x14ac:dyDescent="0.45">
      <c r="A59" t="s">
        <v>2508</v>
      </c>
      <c r="B59" s="17" t="s">
        <v>2509</v>
      </c>
      <c r="C59" s="164"/>
      <c r="D59" t="s">
        <v>2522</v>
      </c>
    </row>
    <row r="60" spans="1:4" x14ac:dyDescent="0.45">
      <c r="A60" t="s">
        <v>2582</v>
      </c>
      <c r="B60" s="160" t="s">
        <v>2584</v>
      </c>
      <c r="C60" s="178"/>
      <c r="D60" t="s">
        <v>2783</v>
      </c>
    </row>
    <row r="62" spans="1:4" x14ac:dyDescent="0.45">
      <c r="A62" s="39" t="s">
        <v>2523</v>
      </c>
      <c r="B62" s="158"/>
      <c r="C62" s="151"/>
      <c r="D62" s="151"/>
    </row>
    <row r="63" spans="1:4" x14ac:dyDescent="0.45">
      <c r="A63" s="6" t="s">
        <v>2490</v>
      </c>
      <c r="B63" s="159" t="s">
        <v>2491</v>
      </c>
      <c r="C63" s="6" t="s">
        <v>2492</v>
      </c>
      <c r="D63" s="6" t="s">
        <v>2493</v>
      </c>
    </row>
    <row r="64" spans="1:4" x14ac:dyDescent="0.45">
      <c r="A64" t="s">
        <v>2508</v>
      </c>
      <c r="B64" s="17" t="s">
        <v>2509</v>
      </c>
      <c r="C64" s="164"/>
      <c r="D64" t="s">
        <v>2234</v>
      </c>
    </row>
    <row r="65" spans="1:4" x14ac:dyDescent="0.45">
      <c r="A65" t="s">
        <v>2502</v>
      </c>
      <c r="B65" s="160" t="s">
        <v>2503</v>
      </c>
      <c r="C65" s="156"/>
      <c r="D65" t="s">
        <v>843</v>
      </c>
    </row>
    <row r="66" spans="1:4" x14ac:dyDescent="0.45">
      <c r="A66" t="s">
        <v>2501</v>
      </c>
      <c r="B66" s="160" t="s">
        <v>2506</v>
      </c>
      <c r="C66" s="163"/>
      <c r="D66" t="s">
        <v>2232</v>
      </c>
    </row>
    <row r="67" spans="1:4" x14ac:dyDescent="0.45">
      <c r="A67" t="s">
        <v>2495</v>
      </c>
      <c r="B67" s="160" t="s">
        <v>2505</v>
      </c>
      <c r="C67" s="162"/>
      <c r="D67" t="s">
        <v>2216</v>
      </c>
    </row>
    <row r="68" spans="1:4" x14ac:dyDescent="0.45">
      <c r="B68" s="160"/>
    </row>
    <row r="69" spans="1:4" x14ac:dyDescent="0.45">
      <c r="A69" s="39" t="s">
        <v>2660</v>
      </c>
      <c r="B69" s="158"/>
      <c r="C69" s="151"/>
      <c r="D69" s="151"/>
    </row>
    <row r="70" spans="1:4" x14ac:dyDescent="0.45">
      <c r="A70" s="6" t="s">
        <v>2490</v>
      </c>
      <c r="B70" s="159" t="s">
        <v>2491</v>
      </c>
      <c r="C70" s="6" t="s">
        <v>2492</v>
      </c>
      <c r="D70" s="6" t="s">
        <v>2493</v>
      </c>
    </row>
    <row r="71" spans="1:4" x14ac:dyDescent="0.45">
      <c r="A71" t="s">
        <v>2501</v>
      </c>
      <c r="B71" s="160" t="s">
        <v>2506</v>
      </c>
      <c r="C71" s="163"/>
      <c r="D71" t="s">
        <v>2552</v>
      </c>
    </row>
    <row r="72" spans="1:4" x14ac:dyDescent="0.45">
      <c r="A72" t="s">
        <v>2516</v>
      </c>
      <c r="B72" s="17" t="s">
        <v>2512</v>
      </c>
      <c r="C72" s="168"/>
      <c r="D72" t="s">
        <v>2553</v>
      </c>
    </row>
    <row r="73" spans="1:4" x14ac:dyDescent="0.45">
      <c r="A73" t="s">
        <v>2515</v>
      </c>
      <c r="B73" s="17" t="s">
        <v>2531</v>
      </c>
      <c r="C73" s="169"/>
      <c r="D73" t="s">
        <v>2554</v>
      </c>
    </row>
    <row r="74" spans="1:4" x14ac:dyDescent="0.45">
      <c r="A74" t="s">
        <v>2508</v>
      </c>
      <c r="B74" s="160" t="s">
        <v>2509</v>
      </c>
      <c r="C74" s="164"/>
      <c r="D74" t="s">
        <v>2555</v>
      </c>
    </row>
    <row r="75" spans="1:4" x14ac:dyDescent="0.45">
      <c r="A75" t="s">
        <v>2502</v>
      </c>
      <c r="B75" s="160" t="s">
        <v>2503</v>
      </c>
      <c r="C75" s="156"/>
      <c r="D75" t="s">
        <v>2556</v>
      </c>
    </row>
    <row r="77" spans="1:4" x14ac:dyDescent="0.45">
      <c r="A77" s="39" t="s">
        <v>2920</v>
      </c>
      <c r="B77" s="158"/>
      <c r="C77" s="151"/>
      <c r="D77" s="151"/>
    </row>
    <row r="78" spans="1:4" x14ac:dyDescent="0.45">
      <c r="A78" s="6" t="s">
        <v>2490</v>
      </c>
      <c r="B78" s="159" t="s">
        <v>2491</v>
      </c>
      <c r="C78" s="6" t="s">
        <v>2492</v>
      </c>
      <c r="D78" s="6" t="s">
        <v>2493</v>
      </c>
    </row>
    <row r="79" spans="1:4" x14ac:dyDescent="0.45">
      <c r="A79" t="s">
        <v>2516</v>
      </c>
      <c r="B79" s="17" t="s">
        <v>2512</v>
      </c>
      <c r="C79" s="168"/>
      <c r="D79" t="s">
        <v>2910</v>
      </c>
    </row>
    <row r="80" spans="1:4" x14ac:dyDescent="0.45">
      <c r="A80" t="s">
        <v>2501</v>
      </c>
      <c r="B80" s="160" t="s">
        <v>2506</v>
      </c>
      <c r="C80" s="163"/>
      <c r="D80" t="s">
        <v>2909</v>
      </c>
    </row>
    <row r="81" spans="1:4" x14ac:dyDescent="0.45">
      <c r="A81" t="s">
        <v>2500</v>
      </c>
      <c r="B81" s="17" t="s">
        <v>2511</v>
      </c>
      <c r="C81" s="167"/>
      <c r="D81" t="s">
        <v>2906</v>
      </c>
    </row>
    <row r="82" spans="1:4" x14ac:dyDescent="0.45">
      <c r="A82" t="s">
        <v>2540</v>
      </c>
      <c r="B82" s="17" t="s">
        <v>2534</v>
      </c>
      <c r="C82" s="177"/>
      <c r="D82" t="s">
        <v>2907</v>
      </c>
    </row>
    <row r="83" spans="1:4" x14ac:dyDescent="0.45">
      <c r="A83" t="s">
        <v>2518</v>
      </c>
      <c r="B83" s="17" t="s">
        <v>2514</v>
      </c>
      <c r="C83" s="171"/>
      <c r="D83" t="s">
        <v>2908</v>
      </c>
    </row>
    <row r="85" spans="1:4" x14ac:dyDescent="0.45">
      <c r="A85" s="39" t="s">
        <v>2993</v>
      </c>
      <c r="B85" s="158"/>
      <c r="C85" s="151"/>
      <c r="D85" s="151"/>
    </row>
    <row r="86" spans="1:4" x14ac:dyDescent="0.45">
      <c r="A86" s="6" t="s">
        <v>2490</v>
      </c>
      <c r="B86" s="159" t="s">
        <v>2491</v>
      </c>
      <c r="C86" s="6" t="s">
        <v>2492</v>
      </c>
      <c r="D86" s="6" t="s">
        <v>2493</v>
      </c>
    </row>
    <row r="87" spans="1:4" x14ac:dyDescent="0.45">
      <c r="A87" t="s">
        <v>2582</v>
      </c>
      <c r="B87" s="160" t="s">
        <v>2584</v>
      </c>
      <c r="C87" s="178"/>
      <c r="D87" t="s">
        <v>2927</v>
      </c>
    </row>
    <row r="88" spans="1:4" x14ac:dyDescent="0.45">
      <c r="A88" t="s">
        <v>2516</v>
      </c>
      <c r="B88" s="17" t="s">
        <v>2512</v>
      </c>
      <c r="C88" s="168"/>
      <c r="D88" t="s">
        <v>2928</v>
      </c>
    </row>
    <row r="89" spans="1:4" x14ac:dyDescent="0.45">
      <c r="A89" t="s">
        <v>2518</v>
      </c>
      <c r="B89" s="17" t="s">
        <v>2514</v>
      </c>
      <c r="C89" s="171"/>
      <c r="D89" t="s">
        <v>455</v>
      </c>
    </row>
    <row r="90" spans="1:4" x14ac:dyDescent="0.45">
      <c r="A90" t="s">
        <v>2540</v>
      </c>
      <c r="B90" s="17" t="s">
        <v>2534</v>
      </c>
      <c r="C90" s="177"/>
      <c r="D90" t="s">
        <v>3768</v>
      </c>
    </row>
    <row r="91" spans="1:4" x14ac:dyDescent="0.45">
      <c r="A91" t="s">
        <v>2536</v>
      </c>
      <c r="B91" s="17" t="s">
        <v>2530</v>
      </c>
      <c r="C91" s="174"/>
      <c r="D91" t="s">
        <v>3557</v>
      </c>
    </row>
    <row r="92" spans="1:4" x14ac:dyDescent="0.45">
      <c r="A92" t="s">
        <v>2517</v>
      </c>
      <c r="B92" s="17" t="s">
        <v>2513</v>
      </c>
      <c r="C92" s="170"/>
      <c r="D92" t="s">
        <v>2929</v>
      </c>
    </row>
    <row r="93" spans="1:4" x14ac:dyDescent="0.45">
      <c r="A93" t="s">
        <v>2515</v>
      </c>
      <c r="B93" s="17" t="s">
        <v>2531</v>
      </c>
      <c r="C93" s="169"/>
      <c r="D93" t="s">
        <v>2930</v>
      </c>
    </row>
    <row r="94" spans="1:4" x14ac:dyDescent="0.45">
      <c r="A94" t="s">
        <v>2495</v>
      </c>
      <c r="B94" s="160" t="s">
        <v>2505</v>
      </c>
      <c r="C94" s="162"/>
      <c r="D94" t="s">
        <v>262</v>
      </c>
    </row>
    <row r="95" spans="1:4" x14ac:dyDescent="0.45">
      <c r="A95" t="s">
        <v>2501</v>
      </c>
      <c r="B95" s="160" t="s">
        <v>2506</v>
      </c>
      <c r="C95" s="163"/>
      <c r="D95" t="s">
        <v>2931</v>
      </c>
    </row>
    <row r="96" spans="1:4" x14ac:dyDescent="0.45">
      <c r="A96" t="s">
        <v>2508</v>
      </c>
      <c r="B96" s="160" t="s">
        <v>2509</v>
      </c>
      <c r="C96" s="164"/>
      <c r="D96" t="s">
        <v>2932</v>
      </c>
    </row>
    <row r="97" spans="1:4" x14ac:dyDescent="0.45">
      <c r="A97" t="s">
        <v>2500</v>
      </c>
      <c r="B97" s="17" t="s">
        <v>2511</v>
      </c>
      <c r="C97" s="167"/>
      <c r="D97" t="s">
        <v>2933</v>
      </c>
    </row>
    <row r="98" spans="1:4" x14ac:dyDescent="0.45">
      <c r="A98" t="s">
        <v>2502</v>
      </c>
      <c r="B98" s="160" t="s">
        <v>2503</v>
      </c>
      <c r="C98" s="156"/>
      <c r="D98" t="s">
        <v>2556</v>
      </c>
    </row>
    <row r="99" spans="1:4" x14ac:dyDescent="0.45">
      <c r="B99" s="160"/>
    </row>
    <row r="100" spans="1:4" x14ac:dyDescent="0.45">
      <c r="A100" s="39" t="s">
        <v>3794</v>
      </c>
      <c r="B100" s="158"/>
      <c r="C100" s="151"/>
      <c r="D100" s="151"/>
    </row>
    <row r="101" spans="1:4" x14ac:dyDescent="0.45">
      <c r="A101" s="6" t="s">
        <v>2490</v>
      </c>
      <c r="B101" s="159" t="s">
        <v>2491</v>
      </c>
      <c r="C101" s="6" t="s">
        <v>2492</v>
      </c>
      <c r="D101" s="6" t="s">
        <v>2493</v>
      </c>
    </row>
    <row r="102" spans="1:4" x14ac:dyDescent="0.45">
      <c r="A102" t="s">
        <v>2517</v>
      </c>
      <c r="B102" s="17" t="s">
        <v>2513</v>
      </c>
      <c r="C102" s="170"/>
      <c r="D102" t="s">
        <v>3796</v>
      </c>
    </row>
    <row r="103" spans="1:4" x14ac:dyDescent="0.45">
      <c r="A103" t="s">
        <v>2515</v>
      </c>
      <c r="B103" s="17" t="s">
        <v>2531</v>
      </c>
      <c r="C103" s="169"/>
      <c r="D103" t="s">
        <v>3797</v>
      </c>
    </row>
    <row r="104" spans="1:4" x14ac:dyDescent="0.45">
      <c r="A104" t="s">
        <v>2495</v>
      </c>
      <c r="B104" s="160" t="s">
        <v>2505</v>
      </c>
      <c r="C104" s="162"/>
      <c r="D104" t="s">
        <v>3798</v>
      </c>
    </row>
    <row r="105" spans="1:4" x14ac:dyDescent="0.45">
      <c r="A105" t="s">
        <v>2501</v>
      </c>
      <c r="B105" s="160" t="s">
        <v>2506</v>
      </c>
      <c r="C105" s="163"/>
      <c r="D105" t="s">
        <v>3799</v>
      </c>
    </row>
    <row r="106" spans="1:4" x14ac:dyDescent="0.45">
      <c r="A106" t="s">
        <v>2508</v>
      </c>
      <c r="B106" s="160" t="s">
        <v>2509</v>
      </c>
      <c r="C106" s="164"/>
      <c r="D106" t="s">
        <v>3800</v>
      </c>
    </row>
    <row r="107" spans="1:4" x14ac:dyDescent="0.45">
      <c r="A107" t="s">
        <v>2500</v>
      </c>
      <c r="B107" s="17" t="s">
        <v>2511</v>
      </c>
      <c r="C107" s="167"/>
      <c r="D107" t="s">
        <v>3801</v>
      </c>
    </row>
    <row r="108" spans="1:4" x14ac:dyDescent="0.45">
      <c r="B108" s="160"/>
    </row>
    <row r="109" spans="1:4" x14ac:dyDescent="0.45">
      <c r="A109" s="39" t="s">
        <v>2892</v>
      </c>
      <c r="B109" s="158"/>
      <c r="C109" s="151"/>
      <c r="D109" s="151"/>
    </row>
    <row r="110" spans="1:4" x14ac:dyDescent="0.45">
      <c r="A110" s="6" t="s">
        <v>2490</v>
      </c>
      <c r="B110" s="159" t="s">
        <v>2491</v>
      </c>
      <c r="C110" s="6" t="s">
        <v>2492</v>
      </c>
      <c r="D110" s="6" t="s">
        <v>2493</v>
      </c>
    </row>
    <row r="111" spans="1:4" x14ac:dyDescent="0.45">
      <c r="A111" t="s">
        <v>2501</v>
      </c>
      <c r="B111" s="160" t="s">
        <v>2506</v>
      </c>
      <c r="C111" s="163"/>
      <c r="D111" t="s">
        <v>2846</v>
      </c>
    </row>
    <row r="112" spans="1:4" x14ac:dyDescent="0.45">
      <c r="A112" t="s">
        <v>2516</v>
      </c>
      <c r="B112" s="17" t="s">
        <v>2512</v>
      </c>
      <c r="C112" s="168"/>
      <c r="D112" t="s">
        <v>2847</v>
      </c>
    </row>
    <row r="113" spans="1:4" x14ac:dyDescent="0.45">
      <c r="A113" t="s">
        <v>2515</v>
      </c>
      <c r="B113" s="17" t="s">
        <v>2531</v>
      </c>
      <c r="C113" s="169"/>
      <c r="D113" t="s">
        <v>2848</v>
      </c>
    </row>
    <row r="114" spans="1:4" x14ac:dyDescent="0.45">
      <c r="A114" t="s">
        <v>2502</v>
      </c>
      <c r="B114" s="160" t="s">
        <v>2503</v>
      </c>
      <c r="C114" s="156"/>
      <c r="D114" t="s">
        <v>2556</v>
      </c>
    </row>
    <row r="116" spans="1:4" x14ac:dyDescent="0.45">
      <c r="A116" s="39" t="s">
        <v>3240</v>
      </c>
      <c r="B116" s="158"/>
      <c r="C116" s="151"/>
      <c r="D116" s="151"/>
    </row>
    <row r="117" spans="1:4" x14ac:dyDescent="0.45">
      <c r="A117" s="6" t="s">
        <v>2490</v>
      </c>
      <c r="B117" s="159" t="s">
        <v>2491</v>
      </c>
      <c r="C117" s="6" t="s">
        <v>2492</v>
      </c>
      <c r="D117" s="6" t="s">
        <v>2493</v>
      </c>
    </row>
    <row r="118" spans="1:4" x14ac:dyDescent="0.45">
      <c r="A118" t="s">
        <v>2536</v>
      </c>
      <c r="B118" s="17" t="s">
        <v>2530</v>
      </c>
      <c r="C118" s="174"/>
      <c r="D118" t="s">
        <v>3111</v>
      </c>
    </row>
    <row r="119" spans="1:4" x14ac:dyDescent="0.45">
      <c r="A119" t="s">
        <v>2508</v>
      </c>
      <c r="B119" s="160" t="s">
        <v>2509</v>
      </c>
      <c r="C119" s="164"/>
      <c r="D119" t="s">
        <v>3112</v>
      </c>
    </row>
    <row r="121" spans="1:4" x14ac:dyDescent="0.45">
      <c r="A121" s="39" t="s">
        <v>3113</v>
      </c>
      <c r="B121" s="158"/>
      <c r="C121" s="151"/>
      <c r="D121" s="151"/>
    </row>
    <row r="122" spans="1:4" x14ac:dyDescent="0.45">
      <c r="A122" s="6" t="s">
        <v>2490</v>
      </c>
      <c r="B122" s="159" t="s">
        <v>2491</v>
      </c>
      <c r="C122" s="6" t="s">
        <v>2492</v>
      </c>
      <c r="D122" s="6" t="s">
        <v>2493</v>
      </c>
    </row>
    <row r="123" spans="1:4" x14ac:dyDescent="0.45">
      <c r="A123" t="s">
        <v>2501</v>
      </c>
      <c r="B123" s="160" t="s">
        <v>2506</v>
      </c>
      <c r="C123" s="163"/>
      <c r="D123" t="s">
        <v>3114</v>
      </c>
    </row>
    <row r="124" spans="1:4" x14ac:dyDescent="0.45">
      <c r="A124" t="s">
        <v>2515</v>
      </c>
      <c r="B124" s="17" t="s">
        <v>2531</v>
      </c>
      <c r="C124" s="169"/>
      <c r="D124" t="s">
        <v>3115</v>
      </c>
    </row>
    <row r="125" spans="1:4" x14ac:dyDescent="0.45">
      <c r="A125" t="s">
        <v>2508</v>
      </c>
      <c r="B125" s="160" t="s">
        <v>2509</v>
      </c>
      <c r="C125" s="164"/>
      <c r="D125" t="s">
        <v>3116</v>
      </c>
    </row>
    <row r="126" spans="1:4" x14ac:dyDescent="0.45">
      <c r="A126" t="s">
        <v>2516</v>
      </c>
      <c r="B126" s="17" t="s">
        <v>2512</v>
      </c>
      <c r="C126" s="168"/>
      <c r="D126" t="s">
        <v>3117</v>
      </c>
    </row>
    <row r="128" spans="1:4" x14ac:dyDescent="0.45">
      <c r="A128" s="39" t="s">
        <v>3118</v>
      </c>
      <c r="B128" s="158"/>
      <c r="C128" s="151"/>
      <c r="D128" s="151"/>
    </row>
    <row r="129" spans="1:4" x14ac:dyDescent="0.45">
      <c r="A129" s="6" t="s">
        <v>2490</v>
      </c>
      <c r="B129" s="159" t="s">
        <v>2491</v>
      </c>
      <c r="C129" s="6" t="s">
        <v>2492</v>
      </c>
      <c r="D129" s="6" t="s">
        <v>2493</v>
      </c>
    </row>
    <row r="130" spans="1:4" x14ac:dyDescent="0.45">
      <c r="A130" t="s">
        <v>2540</v>
      </c>
      <c r="B130" s="17" t="s">
        <v>2534</v>
      </c>
      <c r="C130" s="177"/>
      <c r="D130" t="s">
        <v>3119</v>
      </c>
    </row>
    <row r="131" spans="1:4" x14ac:dyDescent="0.45">
      <c r="A131" t="s">
        <v>2517</v>
      </c>
      <c r="B131" s="17" t="s">
        <v>2513</v>
      </c>
      <c r="C131" s="170"/>
      <c r="D131" t="s">
        <v>3120</v>
      </c>
    </row>
    <row r="133" spans="1:4" x14ac:dyDescent="0.45">
      <c r="A133" s="39" t="s">
        <v>3121</v>
      </c>
      <c r="B133" s="158"/>
      <c r="C133" s="151"/>
      <c r="D133" s="151"/>
    </row>
    <row r="134" spans="1:4" x14ac:dyDescent="0.45">
      <c r="A134" s="6" t="s">
        <v>2490</v>
      </c>
      <c r="B134" s="159" t="s">
        <v>2491</v>
      </c>
      <c r="C134" s="6" t="s">
        <v>2492</v>
      </c>
      <c r="D134" s="6" t="s">
        <v>2493</v>
      </c>
    </row>
    <row r="135" spans="1:4" x14ac:dyDescent="0.45">
      <c r="A135" t="s">
        <v>2536</v>
      </c>
      <c r="B135" s="17" t="s">
        <v>2530</v>
      </c>
      <c r="C135" s="174"/>
      <c r="D135" t="s">
        <v>3122</v>
      </c>
    </row>
    <row r="136" spans="1:4" x14ac:dyDescent="0.45">
      <c r="A136" t="s">
        <v>2516</v>
      </c>
      <c r="B136" s="17" t="s">
        <v>2512</v>
      </c>
      <c r="C136" s="168"/>
      <c r="D136" t="s">
        <v>3123</v>
      </c>
    </row>
    <row r="137" spans="1:4" x14ac:dyDescent="0.45">
      <c r="A137" t="s">
        <v>2518</v>
      </c>
      <c r="B137" s="17" t="s">
        <v>2514</v>
      </c>
      <c r="C137" s="171"/>
      <c r="D137" t="s">
        <v>3124</v>
      </c>
    </row>
    <row r="138" spans="1:4" x14ac:dyDescent="0.45">
      <c r="A138" t="s">
        <v>2508</v>
      </c>
      <c r="B138" s="160" t="s">
        <v>2509</v>
      </c>
      <c r="C138" s="164"/>
      <c r="D138" t="s">
        <v>3125</v>
      </c>
    </row>
    <row r="139" spans="1:4" x14ac:dyDescent="0.45">
      <c r="A139" t="s">
        <v>2515</v>
      </c>
      <c r="B139" s="17" t="s">
        <v>2531</v>
      </c>
      <c r="C139" s="169"/>
      <c r="D139" t="s">
        <v>3126</v>
      </c>
    </row>
    <row r="140" spans="1:4" x14ac:dyDescent="0.45">
      <c r="A140" t="s">
        <v>2495</v>
      </c>
      <c r="B140" s="160" t="s">
        <v>2505</v>
      </c>
      <c r="C140" s="162"/>
      <c r="D140" t="s">
        <v>3127</v>
      </c>
    </row>
    <row r="141" spans="1:4" x14ac:dyDescent="0.45">
      <c r="A141" t="s">
        <v>2501</v>
      </c>
      <c r="B141" s="160" t="s">
        <v>2506</v>
      </c>
      <c r="C141" s="163"/>
      <c r="D141" t="s">
        <v>3128</v>
      </c>
    </row>
    <row r="143" spans="1:4" x14ac:dyDescent="0.45">
      <c r="A143" s="39" t="s">
        <v>2860</v>
      </c>
      <c r="B143" s="158"/>
      <c r="C143" s="151"/>
      <c r="D143" s="151"/>
    </row>
    <row r="144" spans="1:4" x14ac:dyDescent="0.45">
      <c r="A144" s="6" t="s">
        <v>2490</v>
      </c>
      <c r="B144" s="159" t="s">
        <v>2491</v>
      </c>
      <c r="C144" s="6" t="s">
        <v>2492</v>
      </c>
      <c r="D144" s="6" t="s">
        <v>2493</v>
      </c>
    </row>
    <row r="145" spans="1:4" x14ac:dyDescent="0.45">
      <c r="A145" t="s">
        <v>2516</v>
      </c>
      <c r="B145" s="17" t="s">
        <v>2512</v>
      </c>
      <c r="C145" s="168"/>
      <c r="D145" t="s">
        <v>2861</v>
      </c>
    </row>
    <row r="146" spans="1:4" x14ac:dyDescent="0.45">
      <c r="A146" t="s">
        <v>2508</v>
      </c>
      <c r="B146" s="160" t="s">
        <v>2509</v>
      </c>
      <c r="C146" s="164"/>
      <c r="D146" t="s">
        <v>2862</v>
      </c>
    </row>
    <row r="147" spans="1:4" x14ac:dyDescent="0.45">
      <c r="A147" t="s">
        <v>2502</v>
      </c>
      <c r="B147" s="160" t="s">
        <v>2503</v>
      </c>
      <c r="C147" s="156"/>
      <c r="D147" t="s">
        <v>2556</v>
      </c>
    </row>
    <row r="148" spans="1:4" x14ac:dyDescent="0.45">
      <c r="B148" s="160"/>
    </row>
    <row r="149" spans="1:4" x14ac:dyDescent="0.45">
      <c r="A149" s="39" t="s">
        <v>2893</v>
      </c>
      <c r="B149" s="158"/>
      <c r="C149" s="151"/>
      <c r="D149" s="151"/>
    </row>
    <row r="150" spans="1:4" x14ac:dyDescent="0.45">
      <c r="A150" s="6" t="s">
        <v>2490</v>
      </c>
      <c r="B150" s="159" t="s">
        <v>2491</v>
      </c>
      <c r="C150" s="6" t="s">
        <v>2492</v>
      </c>
      <c r="D150" s="6" t="s">
        <v>2493</v>
      </c>
    </row>
    <row r="151" spans="1:4" x14ac:dyDescent="0.45">
      <c r="A151" t="s">
        <v>2501</v>
      </c>
      <c r="B151" s="160" t="s">
        <v>2506</v>
      </c>
      <c r="C151" s="163"/>
      <c r="D151" t="s">
        <v>2894</v>
      </c>
    </row>
    <row r="152" spans="1:4" x14ac:dyDescent="0.45">
      <c r="A152" t="s">
        <v>2540</v>
      </c>
      <c r="B152" s="17" t="s">
        <v>2534</v>
      </c>
      <c r="C152" s="177"/>
      <c r="D152" t="s">
        <v>2895</v>
      </c>
    </row>
    <row r="153" spans="1:4" x14ac:dyDescent="0.45">
      <c r="A153" t="s">
        <v>2518</v>
      </c>
      <c r="B153" s="17" t="s">
        <v>2514</v>
      </c>
      <c r="C153" s="171"/>
      <c r="D153" t="s">
        <v>2896</v>
      </c>
    </row>
    <row r="154" spans="1:4" x14ac:dyDescent="0.45">
      <c r="A154" t="s">
        <v>2502</v>
      </c>
      <c r="B154" s="160" t="s">
        <v>2503</v>
      </c>
      <c r="C154" s="156"/>
      <c r="D154" t="s">
        <v>2556</v>
      </c>
    </row>
    <row r="156" spans="1:4" x14ac:dyDescent="0.45">
      <c r="A156" s="39" t="s">
        <v>2558</v>
      </c>
      <c r="B156" s="158"/>
      <c r="C156" s="151"/>
      <c r="D156" s="151"/>
    </row>
    <row r="157" spans="1:4" x14ac:dyDescent="0.45">
      <c r="A157" s="6" t="s">
        <v>2490</v>
      </c>
      <c r="B157" s="159" t="s">
        <v>2491</v>
      </c>
      <c r="C157" s="6" t="s">
        <v>2492</v>
      </c>
      <c r="D157" s="6" t="s">
        <v>2493</v>
      </c>
    </row>
    <row r="158" spans="1:4" x14ac:dyDescent="0.45">
      <c r="A158" t="s">
        <v>2502</v>
      </c>
      <c r="B158" s="160" t="s">
        <v>2503</v>
      </c>
      <c r="C158" s="156"/>
      <c r="D158" t="s">
        <v>2559</v>
      </c>
    </row>
    <row r="159" spans="1:4" x14ac:dyDescent="0.45">
      <c r="A159" t="s">
        <v>2516</v>
      </c>
      <c r="B159" s="17" t="s">
        <v>2512</v>
      </c>
      <c r="C159" s="168"/>
      <c r="D159" t="s">
        <v>2560</v>
      </c>
    </row>
    <row r="160" spans="1:4" x14ac:dyDescent="0.45">
      <c r="A160" t="s">
        <v>2518</v>
      </c>
      <c r="B160" s="17" t="s">
        <v>2514</v>
      </c>
      <c r="C160" s="171"/>
      <c r="D160" t="s">
        <v>2652</v>
      </c>
    </row>
    <row r="161" spans="1:4" x14ac:dyDescent="0.45">
      <c r="A161" t="s">
        <v>2517</v>
      </c>
      <c r="B161" s="17" t="s">
        <v>2513</v>
      </c>
      <c r="C161" s="170"/>
      <c r="D161" t="s">
        <v>2561</v>
      </c>
    </row>
    <row r="162" spans="1:4" x14ac:dyDescent="0.45">
      <c r="A162" t="s">
        <v>2515</v>
      </c>
      <c r="B162" s="17" t="s">
        <v>2531</v>
      </c>
      <c r="C162" s="169"/>
      <c r="D162" t="s">
        <v>2562</v>
      </c>
    </row>
    <row r="163" spans="1:4" x14ac:dyDescent="0.45">
      <c r="A163" t="s">
        <v>2495</v>
      </c>
      <c r="B163" s="160" t="s">
        <v>2505</v>
      </c>
      <c r="C163" s="162"/>
      <c r="D163" t="s">
        <v>2563</v>
      </c>
    </row>
    <row r="164" spans="1:4" x14ac:dyDescent="0.45">
      <c r="A164" t="s">
        <v>2501</v>
      </c>
      <c r="B164" s="160" t="s">
        <v>2506</v>
      </c>
      <c r="C164" s="163"/>
      <c r="D164" t="s">
        <v>2564</v>
      </c>
    </row>
    <row r="165" spans="1:4" x14ac:dyDescent="0.45">
      <c r="A165" t="s">
        <v>2508</v>
      </c>
      <c r="B165" s="160" t="s">
        <v>2509</v>
      </c>
      <c r="C165" s="164"/>
      <c r="D165" t="s">
        <v>2565</v>
      </c>
    </row>
    <row r="166" spans="1:4" x14ac:dyDescent="0.45">
      <c r="A166" t="s">
        <v>2500</v>
      </c>
      <c r="B166" s="17" t="s">
        <v>2511</v>
      </c>
      <c r="C166" s="167"/>
      <c r="D166" t="s">
        <v>2566</v>
      </c>
    </row>
    <row r="168" spans="1:4" x14ac:dyDescent="0.45">
      <c r="A168" s="39" t="s">
        <v>2557</v>
      </c>
      <c r="B168" s="158"/>
      <c r="C168" s="151"/>
      <c r="D168" s="151"/>
    </row>
    <row r="169" spans="1:4" x14ac:dyDescent="0.45">
      <c r="A169" s="6" t="s">
        <v>2490</v>
      </c>
      <c r="B169" s="159" t="s">
        <v>2491</v>
      </c>
      <c r="C169" s="6" t="s">
        <v>2492</v>
      </c>
      <c r="D169" s="6" t="s">
        <v>2493</v>
      </c>
    </row>
    <row r="170" spans="1:4" x14ac:dyDescent="0.45">
      <c r="A170" t="s">
        <v>2508</v>
      </c>
      <c r="B170" s="160" t="s">
        <v>2509</v>
      </c>
      <c r="C170" s="164"/>
      <c r="D170" t="s">
        <v>2670</v>
      </c>
    </row>
    <row r="171" spans="1:4" x14ac:dyDescent="0.45">
      <c r="A171" t="s">
        <v>2515</v>
      </c>
      <c r="B171" s="17" t="s">
        <v>2531</v>
      </c>
      <c r="C171" s="169"/>
      <c r="D171" t="s">
        <v>2671</v>
      </c>
    </row>
    <row r="172" spans="1:4" x14ac:dyDescent="0.45">
      <c r="A172" t="s">
        <v>2501</v>
      </c>
      <c r="B172" s="160" t="s">
        <v>2506</v>
      </c>
      <c r="C172" s="163"/>
      <c r="D172" t="s">
        <v>2661</v>
      </c>
    </row>
    <row r="173" spans="1:4" x14ac:dyDescent="0.45">
      <c r="A173" t="s">
        <v>2516</v>
      </c>
      <c r="B173" s="17" t="s">
        <v>2512</v>
      </c>
      <c r="C173" s="168"/>
      <c r="D173" t="s">
        <v>2662</v>
      </c>
    </row>
    <row r="174" spans="1:4" x14ac:dyDescent="0.45">
      <c r="A174" t="s">
        <v>2502</v>
      </c>
      <c r="B174" s="160" t="s">
        <v>2503</v>
      </c>
      <c r="C174" s="156"/>
      <c r="D174" t="s">
        <v>2556</v>
      </c>
    </row>
    <row r="176" spans="1:4" x14ac:dyDescent="0.45">
      <c r="A176" s="39" t="s">
        <v>2494</v>
      </c>
      <c r="B176" s="158"/>
      <c r="C176" s="151"/>
      <c r="D176" s="151"/>
    </row>
    <row r="177" spans="1:4" x14ac:dyDescent="0.45">
      <c r="A177" s="6" t="s">
        <v>2490</v>
      </c>
      <c r="B177" s="159" t="s">
        <v>2491</v>
      </c>
      <c r="C177" s="6" t="s">
        <v>2492</v>
      </c>
      <c r="D177" s="6" t="s">
        <v>2493</v>
      </c>
    </row>
    <row r="178" spans="1:4" x14ac:dyDescent="0.45">
      <c r="A178" t="s">
        <v>2515</v>
      </c>
      <c r="B178" s="17" t="s">
        <v>2531</v>
      </c>
      <c r="C178" s="169"/>
      <c r="D178" t="s">
        <v>2242</v>
      </c>
    </row>
    <row r="179" spans="1:4" x14ac:dyDescent="0.45">
      <c r="A179" t="s">
        <v>2495</v>
      </c>
      <c r="B179" s="160" t="s">
        <v>2505</v>
      </c>
      <c r="C179" s="162"/>
      <c r="D179" t="s">
        <v>2244</v>
      </c>
    </row>
    <row r="180" spans="1:4" x14ac:dyDescent="0.45">
      <c r="A180" t="s">
        <v>2501</v>
      </c>
      <c r="B180" s="160" t="s">
        <v>2506</v>
      </c>
      <c r="C180" s="163"/>
      <c r="D180" t="s">
        <v>2243</v>
      </c>
    </row>
    <row r="181" spans="1:4" x14ac:dyDescent="0.45">
      <c r="A181" t="s">
        <v>2500</v>
      </c>
      <c r="B181" s="17" t="s">
        <v>2511</v>
      </c>
      <c r="C181" s="165"/>
      <c r="D181" t="s">
        <v>2497</v>
      </c>
    </row>
    <row r="182" spans="1:4" x14ac:dyDescent="0.45">
      <c r="A182" t="s">
        <v>2516</v>
      </c>
      <c r="B182" s="17" t="s">
        <v>2512</v>
      </c>
      <c r="C182" s="168"/>
      <c r="D182" t="s">
        <v>2498</v>
      </c>
    </row>
    <row r="183" spans="1:4" x14ac:dyDescent="0.45">
      <c r="A183" t="s">
        <v>2502</v>
      </c>
      <c r="B183" s="160" t="s">
        <v>2503</v>
      </c>
      <c r="C183" s="156"/>
      <c r="D183" t="s">
        <v>2245</v>
      </c>
    </row>
    <row r="184" spans="1:4" x14ac:dyDescent="0.45">
      <c r="A184" t="s">
        <v>2508</v>
      </c>
      <c r="B184" s="160" t="s">
        <v>2509</v>
      </c>
      <c r="C184" s="164"/>
      <c r="D184" t="s">
        <v>2507</v>
      </c>
    </row>
    <row r="186" spans="1:4" x14ac:dyDescent="0.45">
      <c r="A186" s="39" t="s">
        <v>2541</v>
      </c>
      <c r="B186" s="158"/>
      <c r="C186" s="151"/>
      <c r="D186" s="151"/>
    </row>
    <row r="187" spans="1:4" x14ac:dyDescent="0.45">
      <c r="A187" s="6" t="s">
        <v>2490</v>
      </c>
      <c r="B187" s="159" t="s">
        <v>2491</v>
      </c>
      <c r="C187" s="6" t="s">
        <v>2492</v>
      </c>
      <c r="D187" s="6" t="s">
        <v>2493</v>
      </c>
    </row>
    <row r="188" spans="1:4" x14ac:dyDescent="0.45">
      <c r="A188" t="s">
        <v>2501</v>
      </c>
      <c r="B188" s="160" t="s">
        <v>2506</v>
      </c>
      <c r="C188" s="163"/>
      <c r="D188" t="s">
        <v>142</v>
      </c>
    </row>
    <row r="189" spans="1:4" x14ac:dyDescent="0.45">
      <c r="A189" t="s">
        <v>2489</v>
      </c>
      <c r="B189" s="161" t="s">
        <v>2496</v>
      </c>
      <c r="C189" s="157"/>
      <c r="D189" t="s">
        <v>2543</v>
      </c>
    </row>
    <row r="190" spans="1:4" x14ac:dyDescent="0.45">
      <c r="A190" t="s">
        <v>2540</v>
      </c>
      <c r="B190" s="17" t="s">
        <v>2534</v>
      </c>
      <c r="C190" s="177"/>
      <c r="D190" t="s">
        <v>2550</v>
      </c>
    </row>
    <row r="191" spans="1:4" x14ac:dyDescent="0.45">
      <c r="A191" t="s">
        <v>2508</v>
      </c>
      <c r="B191" s="160" t="s">
        <v>2509</v>
      </c>
      <c r="C191" s="164"/>
      <c r="D191" t="s">
        <v>2544</v>
      </c>
    </row>
    <row r="192" spans="1:4" x14ac:dyDescent="0.45">
      <c r="A192" t="s">
        <v>2517</v>
      </c>
      <c r="B192" s="17" t="s">
        <v>2513</v>
      </c>
      <c r="C192" s="170"/>
      <c r="D192" t="s">
        <v>2545</v>
      </c>
    </row>
    <row r="193" spans="1:4" x14ac:dyDescent="0.45">
      <c r="A193" t="s">
        <v>2516</v>
      </c>
      <c r="B193" s="17" t="s">
        <v>2512</v>
      </c>
      <c r="C193" s="168"/>
      <c r="D193" t="s">
        <v>2546</v>
      </c>
    </row>
    <row r="194" spans="1:4" x14ac:dyDescent="0.45">
      <c r="A194" t="s">
        <v>2535</v>
      </c>
      <c r="B194" s="17" t="s">
        <v>2532</v>
      </c>
      <c r="C194" s="176"/>
      <c r="D194" t="s">
        <v>2547</v>
      </c>
    </row>
    <row r="195" spans="1:4" x14ac:dyDescent="0.45">
      <c r="A195" t="s">
        <v>2502</v>
      </c>
      <c r="B195" s="160" t="s">
        <v>2503</v>
      </c>
      <c r="C195" s="156"/>
      <c r="D195" t="s">
        <v>2551</v>
      </c>
    </row>
    <row r="196" spans="1:4" x14ac:dyDescent="0.45">
      <c r="A196" t="s">
        <v>2515</v>
      </c>
      <c r="B196" s="17" t="s">
        <v>2531</v>
      </c>
      <c r="C196" s="169"/>
      <c r="D196" t="s">
        <v>2337</v>
      </c>
    </row>
    <row r="197" spans="1:4" x14ac:dyDescent="0.45">
      <c r="A197" t="s">
        <v>2518</v>
      </c>
      <c r="B197" s="17" t="s">
        <v>2514</v>
      </c>
      <c r="C197" s="171"/>
      <c r="D197" t="s">
        <v>3095</v>
      </c>
    </row>
    <row r="198" spans="1:4" x14ac:dyDescent="0.45">
      <c r="A198" t="s">
        <v>2495</v>
      </c>
      <c r="B198" s="160" t="s">
        <v>2505</v>
      </c>
      <c r="C198" s="162"/>
      <c r="D198" t="s">
        <v>2542</v>
      </c>
    </row>
    <row r="200" spans="1:4" x14ac:dyDescent="0.45">
      <c r="A200" s="39" t="s">
        <v>2567</v>
      </c>
      <c r="B200" s="158"/>
      <c r="C200" s="151"/>
      <c r="D200" s="151"/>
    </row>
    <row r="201" spans="1:4" x14ac:dyDescent="0.45">
      <c r="A201" s="6" t="s">
        <v>2490</v>
      </c>
      <c r="B201" s="159" t="s">
        <v>2491</v>
      </c>
      <c r="C201" s="6" t="s">
        <v>2492</v>
      </c>
      <c r="D201" s="6" t="s">
        <v>2493</v>
      </c>
    </row>
    <row r="202" spans="1:4" x14ac:dyDescent="0.45">
      <c r="A202" t="s">
        <v>2495</v>
      </c>
      <c r="B202" s="160" t="s">
        <v>2505</v>
      </c>
      <c r="C202" s="162"/>
      <c r="D202" t="s">
        <v>2748</v>
      </c>
    </row>
    <row r="203" spans="1:4" x14ac:dyDescent="0.45">
      <c r="A203" t="s">
        <v>2501</v>
      </c>
      <c r="B203" s="160" t="s">
        <v>2506</v>
      </c>
      <c r="C203" s="163"/>
      <c r="D203" t="s">
        <v>3007</v>
      </c>
    </row>
    <row r="204" spans="1:4" x14ac:dyDescent="0.45">
      <c r="A204" t="s">
        <v>2500</v>
      </c>
      <c r="B204" s="17" t="s">
        <v>2511</v>
      </c>
      <c r="C204" s="165"/>
      <c r="D204" t="s">
        <v>3008</v>
      </c>
    </row>
    <row r="205" spans="1:4" x14ac:dyDescent="0.45">
      <c r="A205" t="s">
        <v>2536</v>
      </c>
      <c r="B205" s="17" t="s">
        <v>2530</v>
      </c>
      <c r="C205" s="174"/>
      <c r="D205" t="s">
        <v>3009</v>
      </c>
    </row>
    <row r="206" spans="1:4" x14ac:dyDescent="0.45">
      <c r="A206" t="s">
        <v>2537</v>
      </c>
      <c r="B206" s="17" t="s">
        <v>2361</v>
      </c>
      <c r="C206" s="173"/>
      <c r="D206" t="s">
        <v>3010</v>
      </c>
    </row>
    <row r="207" spans="1:4" x14ac:dyDescent="0.45">
      <c r="A207" t="s">
        <v>2508</v>
      </c>
      <c r="B207" s="160" t="s">
        <v>2509</v>
      </c>
      <c r="C207" s="164"/>
      <c r="D207" t="s">
        <v>3011</v>
      </c>
    </row>
    <row r="208" spans="1:4" x14ac:dyDescent="0.45">
      <c r="A208" t="s">
        <v>2517</v>
      </c>
      <c r="B208" s="17" t="s">
        <v>2513</v>
      </c>
      <c r="C208" s="170"/>
      <c r="D208" t="s">
        <v>3012</v>
      </c>
    </row>
    <row r="209" spans="1:4" x14ac:dyDescent="0.45">
      <c r="A209" t="s">
        <v>2502</v>
      </c>
      <c r="B209" s="160" t="s">
        <v>2503</v>
      </c>
      <c r="C209" s="156"/>
      <c r="D209" t="s">
        <v>3013</v>
      </c>
    </row>
    <row r="210" spans="1:4" x14ac:dyDescent="0.45">
      <c r="A210" t="s">
        <v>2515</v>
      </c>
      <c r="B210" s="17" t="s">
        <v>2531</v>
      </c>
      <c r="C210" s="169"/>
      <c r="D210" t="s">
        <v>2568</v>
      </c>
    </row>
    <row r="211" spans="1:4" x14ac:dyDescent="0.45">
      <c r="A211" t="s">
        <v>2539</v>
      </c>
      <c r="B211" s="17" t="s">
        <v>2533</v>
      </c>
      <c r="C211" s="175"/>
      <c r="D211" t="s">
        <v>3014</v>
      </c>
    </row>
    <row r="212" spans="1:4" x14ac:dyDescent="0.45">
      <c r="A212" t="s">
        <v>2582</v>
      </c>
      <c r="B212" s="160" t="s">
        <v>2584</v>
      </c>
      <c r="C212" s="178"/>
      <c r="D212" t="s">
        <v>3015</v>
      </c>
    </row>
    <row r="213" spans="1:4" x14ac:dyDescent="0.45">
      <c r="A213" t="s">
        <v>2535</v>
      </c>
      <c r="B213" s="17" t="s">
        <v>2532</v>
      </c>
      <c r="C213" s="176"/>
      <c r="D213" t="s">
        <v>3016</v>
      </c>
    </row>
    <row r="214" spans="1:4" x14ac:dyDescent="0.45">
      <c r="A214" t="s">
        <v>2489</v>
      </c>
      <c r="B214" s="161" t="s">
        <v>2496</v>
      </c>
      <c r="C214" s="157"/>
      <c r="D214" t="s">
        <v>2569</v>
      </c>
    </row>
    <row r="215" spans="1:4" x14ac:dyDescent="0.45">
      <c r="A215" t="s">
        <v>2516</v>
      </c>
      <c r="B215" s="17" t="s">
        <v>2512</v>
      </c>
      <c r="C215" s="168"/>
      <c r="D215" t="s">
        <v>3017</v>
      </c>
    </row>
    <row r="216" spans="1:4" x14ac:dyDescent="0.45">
      <c r="A216" t="s">
        <v>2583</v>
      </c>
      <c r="B216" s="160">
        <v>740000</v>
      </c>
      <c r="C216" s="179"/>
      <c r="D216" t="s">
        <v>3018</v>
      </c>
    </row>
    <row r="217" spans="1:4" x14ac:dyDescent="0.45">
      <c r="A217" t="s">
        <v>2518</v>
      </c>
      <c r="B217" s="17" t="s">
        <v>2514</v>
      </c>
      <c r="C217" s="171"/>
      <c r="D217" t="s">
        <v>3019</v>
      </c>
    </row>
    <row r="218" spans="1:4" x14ac:dyDescent="0.45">
      <c r="A218" t="s">
        <v>2525</v>
      </c>
      <c r="B218" s="17" t="s">
        <v>2524</v>
      </c>
      <c r="C218" s="172"/>
      <c r="D218" t="s">
        <v>3020</v>
      </c>
    </row>
    <row r="219" spans="1:4" x14ac:dyDescent="0.45">
      <c r="A219" t="s">
        <v>2540</v>
      </c>
      <c r="B219" s="17" t="s">
        <v>2534</v>
      </c>
      <c r="C219" s="177"/>
      <c r="D219" t="s">
        <v>3021</v>
      </c>
    </row>
    <row r="220" spans="1:4" x14ac:dyDescent="0.45">
      <c r="A220" t="s">
        <v>2499</v>
      </c>
      <c r="B220" s="160" t="s">
        <v>2504</v>
      </c>
      <c r="C220" s="166"/>
      <c r="D220" t="s">
        <v>3022</v>
      </c>
    </row>
    <row r="221" spans="1:4" x14ac:dyDescent="0.45">
      <c r="A221" t="s">
        <v>3034</v>
      </c>
      <c r="B221" s="187" t="s">
        <v>3027</v>
      </c>
      <c r="C221" s="186"/>
      <c r="D221" t="s">
        <v>3023</v>
      </c>
    </row>
    <row r="222" spans="1:4" x14ac:dyDescent="0.45">
      <c r="A222" t="s">
        <v>3031</v>
      </c>
      <c r="B222" s="160" t="s">
        <v>3028</v>
      </c>
      <c r="C222" s="188"/>
      <c r="D222" t="s">
        <v>3024</v>
      </c>
    </row>
    <row r="223" spans="1:4" x14ac:dyDescent="0.45">
      <c r="A223" t="s">
        <v>3032</v>
      </c>
      <c r="B223" t="s">
        <v>3029</v>
      </c>
      <c r="C223" s="189"/>
      <c r="D223" t="s">
        <v>3025</v>
      </c>
    </row>
    <row r="224" spans="1:4" x14ac:dyDescent="0.45">
      <c r="A224" t="s">
        <v>3033</v>
      </c>
      <c r="B224" s="14" t="s">
        <v>3030</v>
      </c>
      <c r="C224" s="190"/>
      <c r="D224" t="s">
        <v>3026</v>
      </c>
    </row>
    <row r="226" spans="1:4" x14ac:dyDescent="0.45">
      <c r="A226" s="39" t="s">
        <v>2570</v>
      </c>
      <c r="B226" s="158"/>
      <c r="C226" s="151"/>
      <c r="D226" s="151"/>
    </row>
    <row r="227" spans="1:4" x14ac:dyDescent="0.45">
      <c r="A227" s="6" t="s">
        <v>2490</v>
      </c>
      <c r="B227" s="159" t="s">
        <v>2491</v>
      </c>
      <c r="C227" s="6" t="s">
        <v>2492</v>
      </c>
      <c r="D227" s="6" t="s">
        <v>2493</v>
      </c>
    </row>
    <row r="228" spans="1:4" x14ac:dyDescent="0.45">
      <c r="A228" t="s">
        <v>2502</v>
      </c>
      <c r="B228" s="160" t="s">
        <v>2503</v>
      </c>
      <c r="C228" s="156"/>
      <c r="D228" t="s">
        <v>125</v>
      </c>
    </row>
    <row r="229" spans="1:4" x14ac:dyDescent="0.45">
      <c r="A229" t="s">
        <v>2508</v>
      </c>
      <c r="B229" s="160" t="s">
        <v>2509</v>
      </c>
      <c r="C229" s="164"/>
      <c r="D229" t="s">
        <v>124</v>
      </c>
    </row>
    <row r="230" spans="1:4" x14ac:dyDescent="0.45">
      <c r="A230" t="s">
        <v>2515</v>
      </c>
      <c r="B230" s="17" t="s">
        <v>2531</v>
      </c>
      <c r="C230" s="169"/>
      <c r="D230" t="s">
        <v>123</v>
      </c>
    </row>
    <row r="231" spans="1:4" x14ac:dyDescent="0.45">
      <c r="A231" t="s">
        <v>2516</v>
      </c>
      <c r="B231" s="17" t="s">
        <v>2512</v>
      </c>
      <c r="C231" s="168"/>
      <c r="D231" t="s">
        <v>121</v>
      </c>
    </row>
    <row r="232" spans="1:4" x14ac:dyDescent="0.45">
      <c r="A232" t="s">
        <v>2501</v>
      </c>
      <c r="B232" s="160" t="s">
        <v>2506</v>
      </c>
      <c r="C232" s="163"/>
      <c r="D232" t="s">
        <v>120</v>
      </c>
    </row>
    <row r="234" spans="1:4" x14ac:dyDescent="0.45">
      <c r="A234" s="39" t="s">
        <v>2571</v>
      </c>
      <c r="B234" s="158"/>
      <c r="C234" s="151"/>
      <c r="D234" s="151"/>
    </row>
    <row r="235" spans="1:4" x14ac:dyDescent="0.45">
      <c r="A235" s="6" t="s">
        <v>2490</v>
      </c>
      <c r="B235" s="159" t="s">
        <v>2491</v>
      </c>
      <c r="C235" s="6" t="s">
        <v>2492</v>
      </c>
      <c r="D235" s="6" t="s">
        <v>2493</v>
      </c>
    </row>
    <row r="236" spans="1:4" x14ac:dyDescent="0.45">
      <c r="A236" t="s">
        <v>2489</v>
      </c>
      <c r="B236" s="161" t="s">
        <v>2496</v>
      </c>
      <c r="C236" s="157"/>
      <c r="D236" t="s">
        <v>163</v>
      </c>
    </row>
    <row r="237" spans="1:4" x14ac:dyDescent="0.45">
      <c r="A237" t="s">
        <v>2508</v>
      </c>
      <c r="B237" s="160" t="s">
        <v>2509</v>
      </c>
      <c r="C237" s="164"/>
      <c r="D237" t="s">
        <v>278</v>
      </c>
    </row>
    <row r="238" spans="1:4" x14ac:dyDescent="0.45">
      <c r="A238" t="s">
        <v>2495</v>
      </c>
      <c r="B238" s="160" t="s">
        <v>2505</v>
      </c>
      <c r="C238" s="162"/>
      <c r="D238" t="s">
        <v>279</v>
      </c>
    </row>
    <row r="240" spans="1:4" x14ac:dyDescent="0.45">
      <c r="A240" s="39" t="s">
        <v>2610</v>
      </c>
      <c r="B240" s="158"/>
      <c r="C240" s="151"/>
      <c r="D240" s="151"/>
    </row>
    <row r="241" spans="1:4" x14ac:dyDescent="0.45">
      <c r="A241" s="6" t="s">
        <v>2490</v>
      </c>
      <c r="B241" s="159" t="s">
        <v>2491</v>
      </c>
      <c r="C241" s="6" t="s">
        <v>2492</v>
      </c>
      <c r="D241" s="6" t="s">
        <v>2493</v>
      </c>
    </row>
    <row r="242" spans="1:4" x14ac:dyDescent="0.45">
      <c r="A242" t="s">
        <v>2500</v>
      </c>
      <c r="B242" s="17" t="s">
        <v>2511</v>
      </c>
      <c r="C242" s="165"/>
      <c r="D242" t="s">
        <v>2464</v>
      </c>
    </row>
    <row r="243" spans="1:4" x14ac:dyDescent="0.45">
      <c r="A243" t="s">
        <v>2515</v>
      </c>
      <c r="B243" s="17" t="s">
        <v>2531</v>
      </c>
      <c r="C243" s="169"/>
      <c r="D243" t="s">
        <v>93</v>
      </c>
    </row>
    <row r="244" spans="1:4" x14ac:dyDescent="0.45">
      <c r="A244" t="s">
        <v>2501</v>
      </c>
      <c r="B244" s="160" t="s">
        <v>2506</v>
      </c>
      <c r="C244" s="163"/>
      <c r="D244" t="s">
        <v>87</v>
      </c>
    </row>
    <row r="245" spans="1:4" x14ac:dyDescent="0.45">
      <c r="A245" t="s">
        <v>2535</v>
      </c>
      <c r="B245" s="17" t="s">
        <v>2532</v>
      </c>
      <c r="C245" s="176"/>
      <c r="D245" t="s">
        <v>2611</v>
      </c>
    </row>
    <row r="246" spans="1:4" x14ac:dyDescent="0.45">
      <c r="A246" t="s">
        <v>2516</v>
      </c>
      <c r="B246" s="17" t="s">
        <v>2512</v>
      </c>
      <c r="C246" s="168"/>
      <c r="D246" t="s">
        <v>2612</v>
      </c>
    </row>
    <row r="247" spans="1:4" x14ac:dyDescent="0.45">
      <c r="A247" t="s">
        <v>2508</v>
      </c>
      <c r="B247" s="160" t="s">
        <v>2509</v>
      </c>
      <c r="C247" s="164"/>
      <c r="D247" t="s">
        <v>98</v>
      </c>
    </row>
    <row r="248" spans="1:4" x14ac:dyDescent="0.45">
      <c r="A248" t="s">
        <v>2517</v>
      </c>
      <c r="B248" s="17" t="s">
        <v>2513</v>
      </c>
      <c r="C248" s="170"/>
      <c r="D248" t="s">
        <v>97</v>
      </c>
    </row>
    <row r="249" spans="1:4" x14ac:dyDescent="0.45">
      <c r="A249" t="s">
        <v>2502</v>
      </c>
      <c r="B249" s="160" t="s">
        <v>2503</v>
      </c>
      <c r="C249" s="156"/>
      <c r="D249" t="s">
        <v>96</v>
      </c>
    </row>
    <row r="250" spans="1:4" x14ac:dyDescent="0.45">
      <c r="A250" t="s">
        <v>2495</v>
      </c>
      <c r="B250" s="160" t="s">
        <v>2505</v>
      </c>
      <c r="C250" s="162"/>
      <c r="D250" t="s">
        <v>95</v>
      </c>
    </row>
    <row r="252" spans="1:4" x14ac:dyDescent="0.45">
      <c r="A252" s="39" t="s">
        <v>2615</v>
      </c>
      <c r="B252" s="158"/>
      <c r="C252" s="151"/>
      <c r="D252" s="151"/>
    </row>
    <row r="253" spans="1:4" x14ac:dyDescent="0.45">
      <c r="A253" s="6" t="s">
        <v>2490</v>
      </c>
      <c r="B253" s="159" t="s">
        <v>2491</v>
      </c>
      <c r="C253" s="6" t="s">
        <v>2492</v>
      </c>
      <c r="D253" s="6" t="s">
        <v>2493</v>
      </c>
    </row>
    <row r="254" spans="1:4" x14ac:dyDescent="0.45">
      <c r="A254" t="s">
        <v>2500</v>
      </c>
      <c r="B254" s="17" t="s">
        <v>2511</v>
      </c>
      <c r="C254" s="165"/>
      <c r="D254" t="s">
        <v>2464</v>
      </c>
    </row>
    <row r="255" spans="1:4" x14ac:dyDescent="0.45">
      <c r="A255" t="s">
        <v>2518</v>
      </c>
      <c r="B255" s="17" t="s">
        <v>2514</v>
      </c>
      <c r="C255" s="171"/>
      <c r="D255" t="s">
        <v>2573</v>
      </c>
    </row>
    <row r="256" spans="1:4" x14ac:dyDescent="0.45">
      <c r="A256" t="s">
        <v>2508</v>
      </c>
      <c r="B256" s="160" t="s">
        <v>2509</v>
      </c>
      <c r="C256" s="164"/>
      <c r="D256" t="s">
        <v>92</v>
      </c>
    </row>
    <row r="257" spans="1:4" x14ac:dyDescent="0.45">
      <c r="A257" t="s">
        <v>2515</v>
      </c>
      <c r="B257" s="17" t="s">
        <v>2531</v>
      </c>
      <c r="C257" s="169"/>
      <c r="D257" t="s">
        <v>93</v>
      </c>
    </row>
    <row r="258" spans="1:4" x14ac:dyDescent="0.45">
      <c r="A258" t="s">
        <v>2501</v>
      </c>
      <c r="B258" s="160" t="s">
        <v>2506</v>
      </c>
      <c r="C258" s="163"/>
      <c r="D258" t="s">
        <v>87</v>
      </c>
    </row>
    <row r="259" spans="1:4" x14ac:dyDescent="0.45">
      <c r="A259" t="s">
        <v>2516</v>
      </c>
      <c r="B259" s="17" t="s">
        <v>2512</v>
      </c>
      <c r="C259" s="168"/>
      <c r="D259" t="s">
        <v>2613</v>
      </c>
    </row>
    <row r="260" spans="1:4" x14ac:dyDescent="0.45">
      <c r="A260" t="s">
        <v>2495</v>
      </c>
      <c r="B260" s="160" t="s">
        <v>2505</v>
      </c>
      <c r="C260" s="162"/>
      <c r="D260" t="s">
        <v>443</v>
      </c>
    </row>
    <row r="261" spans="1:4" x14ac:dyDescent="0.45">
      <c r="A261" t="s">
        <v>2582</v>
      </c>
      <c r="B261" s="160" t="s">
        <v>2584</v>
      </c>
      <c r="C261" s="178"/>
      <c r="D261" t="s">
        <v>2581</v>
      </c>
    </row>
    <row r="262" spans="1:4" x14ac:dyDescent="0.45">
      <c r="A262" t="s">
        <v>2583</v>
      </c>
      <c r="B262" s="160">
        <v>740000</v>
      </c>
      <c r="C262" s="179"/>
      <c r="D262" t="s">
        <v>2461</v>
      </c>
    </row>
    <row r="263" spans="1:4" x14ac:dyDescent="0.45">
      <c r="A263" t="s">
        <v>2502</v>
      </c>
      <c r="B263" s="160" t="s">
        <v>2503</v>
      </c>
      <c r="C263" s="156"/>
      <c r="D263" t="s">
        <v>2614</v>
      </c>
    </row>
    <row r="265" spans="1:4" x14ac:dyDescent="0.45">
      <c r="A265" s="39" t="s">
        <v>3475</v>
      </c>
      <c r="B265" s="158"/>
      <c r="C265" s="151"/>
      <c r="D265" s="151"/>
    </row>
    <row r="266" spans="1:4" x14ac:dyDescent="0.45">
      <c r="A266" s="6" t="s">
        <v>2490</v>
      </c>
      <c r="B266" s="159" t="s">
        <v>2491</v>
      </c>
      <c r="C266" s="6" t="s">
        <v>2492</v>
      </c>
      <c r="D266" s="6" t="s">
        <v>2493</v>
      </c>
    </row>
    <row r="267" spans="1:4" x14ac:dyDescent="0.45">
      <c r="A267" t="s">
        <v>2537</v>
      </c>
      <c r="B267" s="17" t="s">
        <v>2361</v>
      </c>
      <c r="C267" s="173"/>
      <c r="D267" t="s">
        <v>3483</v>
      </c>
    </row>
    <row r="268" spans="1:4" x14ac:dyDescent="0.45">
      <c r="A268" t="s">
        <v>2515</v>
      </c>
      <c r="B268" s="17" t="s">
        <v>2531</v>
      </c>
      <c r="C268" s="169"/>
      <c r="D268" t="s">
        <v>3484</v>
      </c>
    </row>
    <row r="269" spans="1:4" x14ac:dyDescent="0.45">
      <c r="A269" t="s">
        <v>2536</v>
      </c>
      <c r="B269" s="17" t="s">
        <v>2530</v>
      </c>
      <c r="C269" s="174"/>
      <c r="D269" t="s">
        <v>3485</v>
      </c>
    </row>
    <row r="270" spans="1:4" x14ac:dyDescent="0.45">
      <c r="A270" t="s">
        <v>2501</v>
      </c>
      <c r="B270" s="160" t="s">
        <v>2506</v>
      </c>
      <c r="C270" s="163"/>
      <c r="D270" t="s">
        <v>3486</v>
      </c>
    </row>
    <row r="271" spans="1:4" x14ac:dyDescent="0.45">
      <c r="A271" t="s">
        <v>2516</v>
      </c>
      <c r="B271" s="17" t="s">
        <v>2512</v>
      </c>
      <c r="C271" s="168"/>
      <c r="D271" t="s">
        <v>3487</v>
      </c>
    </row>
    <row r="272" spans="1:4" x14ac:dyDescent="0.45">
      <c r="A272" t="s">
        <v>2495</v>
      </c>
      <c r="B272" s="160" t="s">
        <v>2505</v>
      </c>
      <c r="C272" s="162"/>
      <c r="D272" t="s">
        <v>3488</v>
      </c>
    </row>
    <row r="273" spans="1:4" x14ac:dyDescent="0.45">
      <c r="A273" t="s">
        <v>2517</v>
      </c>
      <c r="B273" s="17" t="s">
        <v>2513</v>
      </c>
      <c r="C273" s="170"/>
      <c r="D273" t="s">
        <v>3489</v>
      </c>
    </row>
    <row r="274" spans="1:4" x14ac:dyDescent="0.45">
      <c r="A274" t="s">
        <v>2540</v>
      </c>
      <c r="B274" s="17" t="s">
        <v>2534</v>
      </c>
      <c r="C274" s="177"/>
      <c r="D274" t="s">
        <v>3490</v>
      </c>
    </row>
    <row r="276" spans="1:4" x14ac:dyDescent="0.45">
      <c r="A276" s="39" t="s">
        <v>2616</v>
      </c>
      <c r="B276" s="158"/>
      <c r="C276" s="151"/>
      <c r="D276" s="151"/>
    </row>
    <row r="277" spans="1:4" x14ac:dyDescent="0.45">
      <c r="A277" s="6" t="s">
        <v>2490</v>
      </c>
      <c r="B277" s="159" t="s">
        <v>2491</v>
      </c>
      <c r="C277" s="6" t="s">
        <v>2492</v>
      </c>
      <c r="D277" s="6" t="s">
        <v>2493</v>
      </c>
    </row>
    <row r="278" spans="1:4" x14ac:dyDescent="0.45">
      <c r="A278" t="s">
        <v>2500</v>
      </c>
      <c r="B278" s="17" t="s">
        <v>2511</v>
      </c>
      <c r="C278" s="165"/>
      <c r="D278" t="s">
        <v>2464</v>
      </c>
    </row>
    <row r="279" spans="1:4" x14ac:dyDescent="0.45">
      <c r="A279" t="s">
        <v>2495</v>
      </c>
      <c r="B279" s="160" t="s">
        <v>2505</v>
      </c>
      <c r="C279" s="162"/>
      <c r="D279" t="s">
        <v>443</v>
      </c>
    </row>
    <row r="280" spans="1:4" x14ac:dyDescent="0.45">
      <c r="A280" t="s">
        <v>2518</v>
      </c>
      <c r="B280" s="17" t="s">
        <v>2514</v>
      </c>
      <c r="C280" s="171"/>
      <c r="D280" t="s">
        <v>2573</v>
      </c>
    </row>
    <row r="281" spans="1:4" x14ac:dyDescent="0.45">
      <c r="A281" t="s">
        <v>2508</v>
      </c>
      <c r="B281" s="160" t="s">
        <v>2509</v>
      </c>
      <c r="C281" s="164"/>
      <c r="D281" t="s">
        <v>92</v>
      </c>
    </row>
    <row r="282" spans="1:4" x14ac:dyDescent="0.45">
      <c r="A282" t="s">
        <v>2535</v>
      </c>
      <c r="B282" s="17" t="s">
        <v>2532</v>
      </c>
      <c r="C282" s="176"/>
      <c r="D282" t="s">
        <v>2609</v>
      </c>
    </row>
    <row r="283" spans="1:4" x14ac:dyDescent="0.45">
      <c r="A283" t="s">
        <v>2582</v>
      </c>
      <c r="B283" s="160" t="s">
        <v>2584</v>
      </c>
      <c r="C283" s="178"/>
      <c r="D283" t="s">
        <v>2581</v>
      </c>
    </row>
    <row r="284" spans="1:4" x14ac:dyDescent="0.45">
      <c r="A284" t="s">
        <v>2502</v>
      </c>
      <c r="B284" s="160" t="s">
        <v>2503</v>
      </c>
      <c r="C284" s="156"/>
      <c r="D284" t="s">
        <v>2614</v>
      </c>
    </row>
    <row r="285" spans="1:4" x14ac:dyDescent="0.45">
      <c r="A285" t="s">
        <v>2516</v>
      </c>
      <c r="B285" s="17" t="s">
        <v>2512</v>
      </c>
      <c r="C285" s="168"/>
      <c r="D285" t="s">
        <v>2613</v>
      </c>
    </row>
    <row r="286" spans="1:4" x14ac:dyDescent="0.45">
      <c r="A286" t="s">
        <v>2501</v>
      </c>
      <c r="B286" s="160" t="s">
        <v>2506</v>
      </c>
      <c r="C286" s="163"/>
      <c r="D286" t="s">
        <v>87</v>
      </c>
    </row>
    <row r="287" spans="1:4" x14ac:dyDescent="0.45">
      <c r="A287" t="s">
        <v>2515</v>
      </c>
      <c r="B287" s="17" t="s">
        <v>2531</v>
      </c>
      <c r="C287" s="169"/>
      <c r="D287" t="s">
        <v>93</v>
      </c>
    </row>
    <row r="289" spans="1:4" x14ac:dyDescent="0.45">
      <c r="A289" s="39" t="s">
        <v>2590</v>
      </c>
      <c r="B289" s="158"/>
      <c r="C289" s="151"/>
      <c r="D289" s="151"/>
    </row>
    <row r="290" spans="1:4" x14ac:dyDescent="0.45">
      <c r="A290" s="6" t="s">
        <v>2490</v>
      </c>
      <c r="B290" s="159" t="s">
        <v>2491</v>
      </c>
      <c r="C290" s="6" t="s">
        <v>2492</v>
      </c>
      <c r="D290" s="6" t="s">
        <v>2493</v>
      </c>
    </row>
    <row r="291" spans="1:4" x14ac:dyDescent="0.45">
      <c r="A291" t="s">
        <v>2500</v>
      </c>
      <c r="B291" s="17" t="s">
        <v>2511</v>
      </c>
      <c r="C291" s="165"/>
      <c r="D291" t="s">
        <v>433</v>
      </c>
    </row>
    <row r="292" spans="1:4" x14ac:dyDescent="0.45">
      <c r="A292" t="s">
        <v>2539</v>
      </c>
      <c r="B292" s="17" t="s">
        <v>2533</v>
      </c>
      <c r="C292" s="175"/>
      <c r="D292" t="s">
        <v>2463</v>
      </c>
    </row>
    <row r="293" spans="1:4" x14ac:dyDescent="0.45">
      <c r="A293" t="s">
        <v>2508</v>
      </c>
      <c r="B293" s="160" t="s">
        <v>2509</v>
      </c>
      <c r="C293" s="164"/>
      <c r="D293" t="s">
        <v>92</v>
      </c>
    </row>
    <row r="294" spans="1:4" x14ac:dyDescent="0.45">
      <c r="A294" t="s">
        <v>2515</v>
      </c>
      <c r="B294" s="17" t="s">
        <v>2531</v>
      </c>
      <c r="C294" s="169"/>
      <c r="D294" t="s">
        <v>2579</v>
      </c>
    </row>
    <row r="295" spans="1:4" x14ac:dyDescent="0.45">
      <c r="A295" t="s">
        <v>2535</v>
      </c>
      <c r="B295" s="17" t="s">
        <v>2532</v>
      </c>
      <c r="C295" s="176"/>
      <c r="D295" t="s">
        <v>2580</v>
      </c>
    </row>
    <row r="296" spans="1:4" x14ac:dyDescent="0.45">
      <c r="A296" t="s">
        <v>2489</v>
      </c>
      <c r="B296" s="161" t="s">
        <v>2496</v>
      </c>
      <c r="C296" s="157"/>
      <c r="D296" t="s">
        <v>89</v>
      </c>
    </row>
    <row r="297" spans="1:4" x14ac:dyDescent="0.45">
      <c r="A297" t="s">
        <v>2517</v>
      </c>
      <c r="B297" s="17" t="s">
        <v>2513</v>
      </c>
      <c r="C297" s="170"/>
      <c r="D297" t="s">
        <v>88</v>
      </c>
    </row>
    <row r="298" spans="1:4" x14ac:dyDescent="0.45">
      <c r="A298" t="s">
        <v>2501</v>
      </c>
      <c r="B298" s="160" t="s">
        <v>2506</v>
      </c>
      <c r="C298" s="163"/>
      <c r="D298" t="s">
        <v>87</v>
      </c>
    </row>
    <row r="299" spans="1:4" x14ac:dyDescent="0.45">
      <c r="A299" t="s">
        <v>2525</v>
      </c>
      <c r="B299" s="17" t="s">
        <v>2524</v>
      </c>
      <c r="C299" s="172"/>
      <c r="D299" t="s">
        <v>440</v>
      </c>
    </row>
    <row r="300" spans="1:4" x14ac:dyDescent="0.45">
      <c r="A300" t="s">
        <v>2495</v>
      </c>
      <c r="B300" s="160" t="s">
        <v>2505</v>
      </c>
      <c r="C300" s="162"/>
      <c r="D300" t="s">
        <v>443</v>
      </c>
    </row>
    <row r="301" spans="1:4" x14ac:dyDescent="0.45">
      <c r="A301" t="s">
        <v>2583</v>
      </c>
      <c r="B301" s="160">
        <v>740000</v>
      </c>
      <c r="C301" s="179"/>
      <c r="D301" t="s">
        <v>2461</v>
      </c>
    </row>
    <row r="302" spans="1:4" x14ac:dyDescent="0.45">
      <c r="B302" s="160"/>
    </row>
    <row r="303" spans="1:4" x14ac:dyDescent="0.45">
      <c r="A303" s="39" t="s">
        <v>2590</v>
      </c>
      <c r="B303" s="158"/>
      <c r="C303" s="151"/>
      <c r="D303" s="151"/>
    </row>
    <row r="304" spans="1:4" x14ac:dyDescent="0.45">
      <c r="A304" s="6" t="s">
        <v>2490</v>
      </c>
      <c r="B304" s="159" t="s">
        <v>2491</v>
      </c>
      <c r="C304" s="6" t="s">
        <v>2492</v>
      </c>
      <c r="D304" s="6" t="s">
        <v>2493</v>
      </c>
    </row>
    <row r="305" spans="1:4" x14ac:dyDescent="0.45">
      <c r="A305" t="s">
        <v>2500</v>
      </c>
      <c r="B305" s="17" t="s">
        <v>2511</v>
      </c>
      <c r="C305" s="165"/>
      <c r="D305" s="343" t="s">
        <v>2464</v>
      </c>
    </row>
    <row r="306" spans="1:4" x14ac:dyDescent="0.45">
      <c r="A306" t="s">
        <v>2540</v>
      </c>
      <c r="B306" s="17" t="s">
        <v>2534</v>
      </c>
      <c r="C306" s="177"/>
      <c r="D306" t="s">
        <v>2572</v>
      </c>
    </row>
    <row r="307" spans="1:4" x14ac:dyDescent="0.45">
      <c r="A307" t="s">
        <v>2508</v>
      </c>
      <c r="B307" s="160" t="s">
        <v>2509</v>
      </c>
      <c r="C307" s="164"/>
      <c r="D307" t="s">
        <v>92</v>
      </c>
    </row>
    <row r="308" spans="1:4" x14ac:dyDescent="0.45">
      <c r="A308" t="s">
        <v>2502</v>
      </c>
      <c r="B308" s="160" t="s">
        <v>2503</v>
      </c>
      <c r="C308" s="156"/>
      <c r="D308" t="s">
        <v>2627</v>
      </c>
    </row>
    <row r="309" spans="1:4" x14ac:dyDescent="0.45">
      <c r="A309" t="s">
        <v>2501</v>
      </c>
      <c r="B309" s="160" t="s">
        <v>2506</v>
      </c>
      <c r="C309" s="163"/>
      <c r="D309" t="s">
        <v>87</v>
      </c>
    </row>
    <row r="310" spans="1:4" x14ac:dyDescent="0.45">
      <c r="A310" t="s">
        <v>2525</v>
      </c>
      <c r="B310" s="17" t="s">
        <v>2524</v>
      </c>
      <c r="C310" s="172"/>
      <c r="D310" t="s">
        <v>440</v>
      </c>
    </row>
    <row r="311" spans="1:4" x14ac:dyDescent="0.45">
      <c r="A311" t="s">
        <v>2495</v>
      </c>
      <c r="B311" s="160" t="s">
        <v>2505</v>
      </c>
      <c r="C311" s="162"/>
      <c r="D311" t="s">
        <v>443</v>
      </c>
    </row>
    <row r="312" spans="1:4" x14ac:dyDescent="0.45">
      <c r="A312" t="s">
        <v>2583</v>
      </c>
      <c r="B312" s="160">
        <v>740000</v>
      </c>
      <c r="C312" s="179"/>
      <c r="D312" t="s">
        <v>2461</v>
      </c>
    </row>
    <row r="313" spans="1:4" x14ac:dyDescent="0.45">
      <c r="A313" t="s">
        <v>2518</v>
      </c>
      <c r="B313" s="17" t="s">
        <v>2514</v>
      </c>
      <c r="C313" s="171"/>
      <c r="D313" t="s">
        <v>2573</v>
      </c>
    </row>
    <row r="314" spans="1:4" x14ac:dyDescent="0.45">
      <c r="A314" t="s">
        <v>2515</v>
      </c>
      <c r="B314" s="17" t="s">
        <v>2531</v>
      </c>
      <c r="C314" s="169"/>
      <c r="D314" t="s">
        <v>93</v>
      </c>
    </row>
    <row r="315" spans="1:4" x14ac:dyDescent="0.45">
      <c r="B315"/>
    </row>
    <row r="316" spans="1:4" x14ac:dyDescent="0.45">
      <c r="A316" s="39" t="s">
        <v>2740</v>
      </c>
      <c r="B316" s="158"/>
      <c r="C316" s="151"/>
      <c r="D316" s="151"/>
    </row>
    <row r="317" spans="1:4" x14ac:dyDescent="0.45">
      <c r="A317" s="6" t="s">
        <v>2490</v>
      </c>
      <c r="B317" s="159" t="s">
        <v>2491</v>
      </c>
      <c r="C317" s="6" t="s">
        <v>2492</v>
      </c>
      <c r="D317" s="6" t="s">
        <v>2493</v>
      </c>
    </row>
    <row r="318" spans="1:4" x14ac:dyDescent="0.45">
      <c r="A318" t="s">
        <v>2500</v>
      </c>
      <c r="B318" s="17" t="s">
        <v>2511</v>
      </c>
      <c r="C318" s="165"/>
      <c r="D318" t="s">
        <v>2464</v>
      </c>
    </row>
    <row r="319" spans="1:4" x14ac:dyDescent="0.45">
      <c r="A319" t="s">
        <v>2515</v>
      </c>
      <c r="B319" s="17" t="s">
        <v>2531</v>
      </c>
      <c r="C319" s="169"/>
      <c r="D319" t="s">
        <v>93</v>
      </c>
    </row>
    <row r="320" spans="1:4" x14ac:dyDescent="0.45">
      <c r="A320" t="s">
        <v>2518</v>
      </c>
      <c r="B320" s="17" t="s">
        <v>2514</v>
      </c>
      <c r="C320" s="171"/>
      <c r="D320" t="s">
        <v>2573</v>
      </c>
    </row>
    <row r="321" spans="1:4" x14ac:dyDescent="0.45">
      <c r="A321" t="s">
        <v>2539</v>
      </c>
      <c r="B321" s="17" t="s">
        <v>2533</v>
      </c>
      <c r="C321" s="175"/>
      <c r="D321" t="s">
        <v>2463</v>
      </c>
    </row>
    <row r="322" spans="1:4" x14ac:dyDescent="0.45">
      <c r="A322" t="s">
        <v>2540</v>
      </c>
      <c r="B322" s="17" t="s">
        <v>2534</v>
      </c>
      <c r="C322" s="177"/>
      <c r="D322" t="s">
        <v>2572</v>
      </c>
    </row>
    <row r="323" spans="1:4" x14ac:dyDescent="0.45">
      <c r="A323" t="s">
        <v>2508</v>
      </c>
      <c r="B323" s="160" t="s">
        <v>2509</v>
      </c>
      <c r="C323" s="164"/>
      <c r="D323" t="s">
        <v>92</v>
      </c>
    </row>
    <row r="324" spans="1:4" x14ac:dyDescent="0.45">
      <c r="A324" t="s">
        <v>2517</v>
      </c>
      <c r="B324" s="17" t="s">
        <v>2513</v>
      </c>
      <c r="C324" s="170"/>
      <c r="D324" t="s">
        <v>2629</v>
      </c>
    </row>
    <row r="325" spans="1:4" x14ac:dyDescent="0.45">
      <c r="A325" t="s">
        <v>2495</v>
      </c>
      <c r="B325" s="160" t="s">
        <v>2505</v>
      </c>
      <c r="C325" s="162"/>
      <c r="D325" t="s">
        <v>2628</v>
      </c>
    </row>
    <row r="326" spans="1:4" x14ac:dyDescent="0.45">
      <c r="A326" t="s">
        <v>2501</v>
      </c>
      <c r="B326" s="160" t="s">
        <v>2506</v>
      </c>
      <c r="C326" s="163"/>
      <c r="D326" t="s">
        <v>87</v>
      </c>
    </row>
    <row r="327" spans="1:4" x14ac:dyDescent="0.45">
      <c r="A327" t="s">
        <v>2502</v>
      </c>
      <c r="B327" s="160" t="s">
        <v>2503</v>
      </c>
      <c r="C327" s="156"/>
      <c r="D327" t="s">
        <v>2627</v>
      </c>
    </row>
    <row r="328" spans="1:4" x14ac:dyDescent="0.45">
      <c r="A328" t="s">
        <v>2583</v>
      </c>
      <c r="B328" s="160">
        <v>740000</v>
      </c>
      <c r="C328" s="179"/>
      <c r="D328" t="s">
        <v>2461</v>
      </c>
    </row>
    <row r="330" spans="1:4" x14ac:dyDescent="0.45">
      <c r="A330" s="39" t="s">
        <v>3694</v>
      </c>
      <c r="B330" s="158"/>
      <c r="C330" s="151"/>
      <c r="D330" s="151"/>
    </row>
    <row r="331" spans="1:4" x14ac:dyDescent="0.45">
      <c r="A331" s="6" t="s">
        <v>2490</v>
      </c>
      <c r="B331" s="159" t="s">
        <v>2491</v>
      </c>
      <c r="C331" s="6" t="s">
        <v>2492</v>
      </c>
      <c r="D331" s="6" t="s">
        <v>2493</v>
      </c>
    </row>
    <row r="332" spans="1:4" x14ac:dyDescent="0.45">
      <c r="A332" t="s">
        <v>2515</v>
      </c>
      <c r="B332" s="17" t="s">
        <v>2531</v>
      </c>
      <c r="C332" s="169"/>
      <c r="D332" t="s">
        <v>3695</v>
      </c>
    </row>
    <row r="333" spans="1:4" x14ac:dyDescent="0.45">
      <c r="A333" t="s">
        <v>3703</v>
      </c>
      <c r="B333" s="17" t="s">
        <v>3702</v>
      </c>
      <c r="C333" s="151"/>
      <c r="D333" t="s">
        <v>3696</v>
      </c>
    </row>
    <row r="334" spans="1:4" x14ac:dyDescent="0.45">
      <c r="A334" t="s">
        <v>2502</v>
      </c>
      <c r="B334" s="160" t="s">
        <v>2503</v>
      </c>
      <c r="C334" s="156"/>
      <c r="D334" t="s">
        <v>3697</v>
      </c>
    </row>
    <row r="335" spans="1:4" x14ac:dyDescent="0.45">
      <c r="A335" t="s">
        <v>2582</v>
      </c>
      <c r="B335" s="160" t="s">
        <v>2584</v>
      </c>
      <c r="C335" s="178"/>
      <c r="D335" t="s">
        <v>3698</v>
      </c>
    </row>
    <row r="336" spans="1:4" x14ac:dyDescent="0.45">
      <c r="A336" t="s">
        <v>3704</v>
      </c>
      <c r="B336" s="160">
        <v>808080</v>
      </c>
      <c r="C336" s="360"/>
      <c r="D336" t="s">
        <v>3699</v>
      </c>
    </row>
    <row r="337" spans="1:4" x14ac:dyDescent="0.45">
      <c r="A337" t="s">
        <v>2508</v>
      </c>
      <c r="B337" s="160" t="s">
        <v>2509</v>
      </c>
      <c r="C337" s="164"/>
      <c r="D337" t="s">
        <v>3700</v>
      </c>
    </row>
    <row r="338" spans="1:4" x14ac:dyDescent="0.4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3661</v>
      </c>
      <c r="B2" t="s">
        <v>3390</v>
      </c>
      <c r="C2" s="155" t="s">
        <v>3391</v>
      </c>
    </row>
    <row r="3" spans="1:3" x14ac:dyDescent="0.4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274.497906</v>
      </c>
      <c r="E2" s="437">
        <f>SUMIFS('frozen policy trendline'!E:E,'frozen policy trendline'!$A:$A,About!$B$2)-SUMIFS('frozen policy trendline'!E:E,'frozen policy trendline'!$A:$A,About!$B$2,'frozen policy trendline'!$B:$B,"Output Total CO2e Emissions by Sector[LULUCF sector]")</f>
        <v>277.22580200000004</v>
      </c>
      <c r="F2" s="437">
        <f>SUMIFS('frozen policy trendline'!F:F,'frozen policy trendline'!$A:$A,About!$B$2)-SUMIFS('frozen policy trendline'!F:F,'frozen policy trendline'!$A:$A,About!$B$2,'frozen policy trendline'!$B:$B,"Output Total CO2e Emissions by Sector[LULUCF sector]")</f>
        <v>269.78058699999997</v>
      </c>
      <c r="G2" s="437">
        <f>SUMIFS('frozen policy trendline'!G:G,'frozen policy trendline'!$A:$A,About!$B$2)-SUMIFS('frozen policy trendline'!G:G,'frozen policy trendline'!$A:$A,About!$B$2,'frozen policy trendline'!$B:$B,"Output Total CO2e Emissions by Sector[LULUCF sector]")</f>
        <v>261.81737899999996</v>
      </c>
      <c r="H2" s="437">
        <f>SUMIFS('frozen policy trendline'!H:H,'frozen policy trendline'!$A:$A,About!$B$2)-SUMIFS('frozen policy trendline'!H:H,'frozen policy trendline'!$A:$A,About!$B$2,'frozen policy trendline'!$B:$B,"Output Total CO2e Emissions by Sector[LULUCF sector]")</f>
        <v>254.377949</v>
      </c>
      <c r="I2" s="437">
        <f>SUMIFS('frozen policy trendline'!I:I,'frozen policy trendline'!$A:$A,About!$B$2)-SUMIFS('frozen policy trendline'!I:I,'frozen policy trendline'!$A:$A,About!$B$2,'frozen policy trendline'!$B:$B,"Output Total CO2e Emissions by Sector[LULUCF sector]")</f>
        <v>246.77527700000002</v>
      </c>
      <c r="J2" s="437">
        <f>SUMIFS('frozen policy trendline'!J:J,'frozen policy trendline'!$A:$A,About!$B$2)-SUMIFS('frozen policy trendline'!J:J,'frozen policy trendline'!$A:$A,About!$B$2,'frozen policy trendline'!$B:$B,"Output Total CO2e Emissions by Sector[LULUCF sector]")</f>
        <v>240.73009100000002</v>
      </c>
      <c r="K2" s="437">
        <f>SUMIFS('frozen policy trendline'!K:K,'frozen policy trendline'!$A:$A,About!$B$2)-SUMIFS('frozen policy trendline'!K:K,'frozen policy trendline'!$A:$A,About!$B$2,'frozen policy trendline'!$B:$B,"Output Total CO2e Emissions by Sector[LULUCF sector]")</f>
        <v>234.61787000000004</v>
      </c>
      <c r="L2" s="437">
        <f>SUMIFS('frozen policy trendline'!L:L,'frozen policy trendline'!$A:$A,About!$B$2)-SUMIFS('frozen policy trendline'!L:L,'frozen policy trendline'!$A:$A,About!$B$2,'frozen policy trendline'!$B:$B,"Output Total CO2e Emissions by Sector[LULUCF sector]")</f>
        <v>228.60858000000002</v>
      </c>
      <c r="M2" s="437">
        <f>SUMIFS('frozen policy trendline'!M:M,'frozen policy trendline'!$A:$A,About!$B$2)-SUMIFS('frozen policy trendline'!M:M,'frozen policy trendline'!$A:$A,About!$B$2,'frozen policy trendline'!$B:$B,"Output Total CO2e Emissions by Sector[LULUCF sector]")</f>
        <v>227.17291889999998</v>
      </c>
      <c r="N2" s="437">
        <f>SUMIFS('frozen policy trendline'!N:N,'frozen policy trendline'!$A:$A,About!$B$2)-SUMIFS('frozen policy trendline'!N:N,'frozen policy trendline'!$A:$A,About!$B$2,'frozen policy trendline'!$B:$B,"Output Total CO2e Emissions by Sector[LULUCF sector]")</f>
        <v>222.83018330000002</v>
      </c>
      <c r="O2" s="437">
        <f>SUMIFS('frozen policy trendline'!O:O,'frozen policy trendline'!$A:$A,About!$B$2)-SUMIFS('frozen policy trendline'!O:O,'frozen policy trendline'!$A:$A,About!$B$2,'frozen policy trendline'!$B:$B,"Output Total CO2e Emissions by Sector[LULUCF sector]")</f>
        <v>221.71472439999997</v>
      </c>
      <c r="P2" s="437">
        <f>SUMIFS('frozen policy trendline'!P:P,'frozen policy trendline'!$A:$A,About!$B$2)-SUMIFS('frozen policy trendline'!P:P,'frozen policy trendline'!$A:$A,About!$B$2,'frozen policy trendline'!$B:$B,"Output Total CO2e Emissions by Sector[LULUCF sector]")</f>
        <v>220.82532839999999</v>
      </c>
      <c r="Q2" s="437">
        <f>SUMIFS('frozen policy trendline'!Q:Q,'frozen policy trendline'!$A:$A,About!$B$2)-SUMIFS('frozen policy trendline'!Q:Q,'frozen policy trendline'!$A:$A,About!$B$2,'frozen policy trendline'!$B:$B,"Output Total CO2e Emissions by Sector[LULUCF sector]")</f>
        <v>220.38037740000001</v>
      </c>
      <c r="R2" s="437">
        <f>SUMIFS('frozen policy trendline'!R:R,'frozen policy trendline'!$A:$A,About!$B$2)-SUMIFS('frozen policy trendline'!R:R,'frozen policy trendline'!$A:$A,About!$B$2,'frozen policy trendline'!$B:$B,"Output Total CO2e Emissions by Sector[LULUCF sector]")</f>
        <v>219.5098571</v>
      </c>
      <c r="S2" s="437">
        <f>SUMIFS('frozen policy trendline'!S:S,'frozen policy trendline'!$A:$A,About!$B$2)-SUMIFS('frozen policy trendline'!S:S,'frozen policy trendline'!$A:$A,About!$B$2,'frozen policy trendline'!$B:$B,"Output Total CO2e Emissions by Sector[LULUCF sector]")</f>
        <v>217.81177959999999</v>
      </c>
      <c r="T2" s="437">
        <f>SUMIFS('frozen policy trendline'!T:T,'frozen policy trendline'!$A:$A,About!$B$2)-SUMIFS('frozen policy trendline'!T:T,'frozen policy trendline'!$A:$A,About!$B$2,'frozen policy trendline'!$B:$B,"Output Total CO2e Emissions by Sector[LULUCF sector]")</f>
        <v>216.8183224</v>
      </c>
      <c r="U2" s="437">
        <f>SUMIFS('frozen policy trendline'!U:U,'frozen policy trendline'!$A:$A,About!$B$2)-SUMIFS('frozen policy trendline'!U:U,'frozen policy trendline'!$A:$A,About!$B$2,'frozen policy trendline'!$B:$B,"Output Total CO2e Emissions by Sector[LULUCF sector]")</f>
        <v>216.19972379999999</v>
      </c>
      <c r="V2" s="437">
        <f>SUMIFS('frozen policy trendline'!V:V,'frozen policy trendline'!$A:$A,About!$B$2)-SUMIFS('frozen policy trendline'!V:V,'frozen policy trendline'!$A:$A,About!$B$2,'frozen policy trendline'!$B:$B,"Output Total CO2e Emissions by Sector[LULUCF sector]")</f>
        <v>215.92045200000001</v>
      </c>
      <c r="W2" s="437">
        <f>SUMIFS('frozen policy trendline'!W:W,'frozen policy trendline'!$A:$A,About!$B$2)-SUMIFS('frozen policy trendline'!W:W,'frozen policy trendline'!$A:$A,About!$B$2,'frozen policy trendline'!$B:$B,"Output Total CO2e Emissions by Sector[LULUCF sector]")</f>
        <v>216.25377599999999</v>
      </c>
      <c r="X2" s="437">
        <f>SUMIFS('frozen policy trendline'!X:X,'frozen policy trendline'!$A:$A,About!$B$2)-SUMIFS('frozen policy trendline'!X:X,'frozen policy trendline'!$A:$A,About!$B$2,'frozen policy trendline'!$B:$B,"Output Total CO2e Emissions by Sector[LULUCF sector]")</f>
        <v>217.30225999999999</v>
      </c>
      <c r="Y2" s="437">
        <f>SUMIFS('frozen policy trendline'!Y:Y,'frozen policy trendline'!$A:$A,About!$B$2)-SUMIFS('frozen policy trendline'!Y:Y,'frozen policy trendline'!$A:$A,About!$B$2,'frozen policy trendline'!$B:$B,"Output Total CO2e Emissions by Sector[LULUCF sector]")</f>
        <v>218.75007500000001</v>
      </c>
      <c r="Z2" s="437">
        <f>SUMIFS('frozen policy trendline'!Z:Z,'frozen policy trendline'!$A:$A,About!$B$2)-SUMIFS('frozen policy trendline'!Z:Z,'frozen policy trendline'!$A:$A,About!$B$2,'frozen policy trendline'!$B:$B,"Output Total CO2e Emissions by Sector[LULUCF sector]")</f>
        <v>220.28126400000002</v>
      </c>
      <c r="AA2" s="437">
        <f>SUMIFS('frozen policy trendline'!AA:AA,'frozen policy trendline'!$A:$A,About!$B$2)-SUMIFS('frozen policy trendline'!AA:AA,'frozen policy trendline'!$A:$A,About!$B$2,'frozen policy trendline'!$B:$B,"Output Total CO2e Emissions by Sector[LULUCF sector]")</f>
        <v>221.69249400000004</v>
      </c>
      <c r="AB2" s="437">
        <f>SUMIFS('frozen policy trendline'!AB:AB,'frozen policy trendline'!$A:$A,About!$B$2)-SUMIFS('frozen policy trendline'!AB:AB,'frozen policy trendline'!$A:$A,About!$B$2,'frozen policy trendline'!$B:$B,"Output Total CO2e Emissions by Sector[LULUCF sector]")</f>
        <v>223.10145800000001</v>
      </c>
      <c r="AC2" s="437">
        <f>SUMIFS('frozen policy trendline'!AC:AC,'frozen policy trendline'!$A:$A,About!$B$2)-SUMIFS('frozen policy trendline'!AC:AC,'frozen policy trendline'!$A:$A,About!$B$2,'frozen policy trendline'!$B:$B,"Output Total CO2e Emissions by Sector[LULUCF sector]")</f>
        <v>224.21285999999998</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4"/>
    <col min="2" max="2" width="66.3984375" style="434" bestFit="1" customWidth="1"/>
    <col min="3" max="16384" width="9.1328125" style="434"/>
  </cols>
  <sheetData>
    <row r="1" spans="1:29" x14ac:dyDescent="0.45">
      <c r="A1" s="436" t="s">
        <v>4478</v>
      </c>
    </row>
    <row r="3" spans="1:29" x14ac:dyDescent="0.4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4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4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4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4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4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4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4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4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4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4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4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4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4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4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4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4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4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4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4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4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4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4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4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4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4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4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4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4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4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4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4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4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4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4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4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4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4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4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4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4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4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4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4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4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4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4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4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4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4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4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4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4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4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4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4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4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4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4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4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4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4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4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4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4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4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4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4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4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4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4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4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4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4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4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4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4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4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4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4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4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4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4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4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4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4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4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4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4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4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4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4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4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4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4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4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4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4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4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4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4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4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4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4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4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4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4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4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4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4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4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4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4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4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4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4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4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4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4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4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4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4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4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4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4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4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4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4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4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4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4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4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4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4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4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4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4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4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4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4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4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4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4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4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4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4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4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4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4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4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4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4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4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4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4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4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4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4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4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4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4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4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4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4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4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4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4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4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4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4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4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4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4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4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4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4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4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4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4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4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4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4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4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4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4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4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4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4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4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4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4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4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4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4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4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4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4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4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4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4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4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4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4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4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4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4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4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4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4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4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4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4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4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4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4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4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4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4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4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4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4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4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4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4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4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4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4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4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4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4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4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4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4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4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4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4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4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4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4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4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4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4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4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4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4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4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4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4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4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4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4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4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4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4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4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4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4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4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4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4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4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4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4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4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4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4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4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4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4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4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4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4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4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4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4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4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4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4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4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4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4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4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4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4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4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4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4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4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4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4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4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4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4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4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4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4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4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4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4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4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4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4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4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4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4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4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4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4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4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4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4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4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4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4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4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4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4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4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4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4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4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4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4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4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4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4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4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4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4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4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4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4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4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4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4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4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4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4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4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4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4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4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4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4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4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4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4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4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4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4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4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4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4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4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4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4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4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4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4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4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4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4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4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4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4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4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4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4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4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4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4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4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4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4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4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4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4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4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4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4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4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4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4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4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4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3513</v>
      </c>
      <c r="B1" s="331" t="s">
        <v>3514</v>
      </c>
      <c r="C1" s="331" t="s">
        <v>3515</v>
      </c>
      <c r="D1" s="331" t="s">
        <v>3516</v>
      </c>
      <c r="E1" s="331" t="s">
        <v>3517</v>
      </c>
      <c r="F1" s="332" t="s">
        <v>3518</v>
      </c>
    </row>
    <row r="2" spans="1:6" ht="71.25" x14ac:dyDescent="0.45">
      <c r="A2" s="1" t="s">
        <v>3519</v>
      </c>
      <c r="B2" s="1" t="str">
        <f>IF(INDEX('State Targets'!H:H,MATCH(About!$C$2,'State Targets'!$B:$B,0))=0,"",INDEX('State Targets'!H:H,MATCH(About!$C$2,'State Targets'!$B:$B,0)))</f>
        <v/>
      </c>
      <c r="C2" s="1" t="str">
        <f>IF(INDEX('State Targets'!I:I,MATCH(About!$C$2,'State Targets'!$B:$B,0))=0,"",INDEX('State Targets'!I:I,MATCH(About!$C$2,'State Targets'!$B:$B,0)))</f>
        <v/>
      </c>
      <c r="D2" s="1">
        <f>INDEX('State Targets'!J:J,MATCH(About!$C$2,'State Targets'!$B:$B,0))</f>
        <v>0</v>
      </c>
      <c r="E2" s="1">
        <f>INDEX('State Targets'!K:K,MATCH(About!$C$2,'State Targets'!$B:$B,0))</f>
        <v>0</v>
      </c>
      <c r="F2" s="1" t="str">
        <f>IF(INDEX('State Targets'!C:C,MATCH(About!$C$2,'State Targets'!$B:$B,0))=0,"",INDEX('State Targets'!C:C,MATCH(About!$C$2,'State Targets'!$B:$B,0)))</f>
        <v/>
      </c>
    </row>
    <row r="3" spans="1:6" ht="71.25" x14ac:dyDescent="0.45">
      <c r="A3" s="1" t="s">
        <v>3519</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45">
      <c r="A2" t="s">
        <v>4001</v>
      </c>
      <c r="B2" t="s">
        <v>4002</v>
      </c>
    </row>
    <row r="3" spans="1:15" x14ac:dyDescent="0.45">
      <c r="A3" t="s">
        <v>4003</v>
      </c>
      <c r="B3" t="s">
        <v>3998</v>
      </c>
    </row>
    <row r="4" spans="1:15" x14ac:dyDescent="0.45">
      <c r="A4" t="s">
        <v>4004</v>
      </c>
      <c r="B4" t="s">
        <v>4005</v>
      </c>
    </row>
    <row r="5" spans="1:15" x14ac:dyDescent="0.45">
      <c r="A5" t="s">
        <v>4006</v>
      </c>
      <c r="B5" t="s">
        <v>4007</v>
      </c>
    </row>
    <row r="6" spans="1:15" ht="57" x14ac:dyDescent="0.4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42.75" x14ac:dyDescent="0.4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2.75" x14ac:dyDescent="0.4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45">
      <c r="A9" t="s">
        <v>4013</v>
      </c>
      <c r="B9" t="s">
        <v>4013</v>
      </c>
      <c r="J9" s="402" t="str">
        <f t="shared" si="0"/>
        <v/>
      </c>
      <c r="K9" s="402" t="str">
        <f t="shared" si="1"/>
        <v/>
      </c>
      <c r="N9" t="str">
        <f t="shared" si="2"/>
        <v/>
      </c>
      <c r="O9" t="str">
        <f t="shared" si="3"/>
        <v/>
      </c>
    </row>
    <row r="10" spans="1:15" ht="42.75" x14ac:dyDescent="0.4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45">
      <c r="A11" t="s">
        <v>4016</v>
      </c>
      <c r="B11" t="s">
        <v>4017</v>
      </c>
      <c r="N11" t="str">
        <f t="shared" si="2"/>
        <v/>
      </c>
      <c r="O11" t="str">
        <f t="shared" si="3"/>
        <v/>
      </c>
    </row>
    <row r="12" spans="1:15" x14ac:dyDescent="0.45">
      <c r="A12" t="s">
        <v>4018</v>
      </c>
      <c r="B12" t="s">
        <v>4019</v>
      </c>
      <c r="J12" s="402" t="str">
        <f t="shared" si="0"/>
        <v/>
      </c>
      <c r="K12" s="402" t="str">
        <f t="shared" si="1"/>
        <v/>
      </c>
      <c r="N12" t="str">
        <f t="shared" si="2"/>
        <v/>
      </c>
      <c r="O12" t="str">
        <f t="shared" si="3"/>
        <v/>
      </c>
    </row>
    <row r="13" spans="1:15" x14ac:dyDescent="0.45">
      <c r="A13" t="s">
        <v>4020</v>
      </c>
      <c r="B13" t="s">
        <v>4021</v>
      </c>
      <c r="J13" s="402" t="str">
        <f t="shared" si="0"/>
        <v/>
      </c>
      <c r="K13" s="402" t="str">
        <f t="shared" si="1"/>
        <v/>
      </c>
      <c r="N13" t="str">
        <f t="shared" si="2"/>
        <v/>
      </c>
      <c r="O13" t="str">
        <f t="shared" si="3"/>
        <v/>
      </c>
    </row>
    <row r="14" spans="1:15" x14ac:dyDescent="0.45">
      <c r="A14" t="s">
        <v>4022</v>
      </c>
      <c r="B14" t="s">
        <v>4023</v>
      </c>
      <c r="J14" s="402" t="str">
        <f t="shared" si="0"/>
        <v/>
      </c>
      <c r="K14" s="402" t="str">
        <f t="shared" si="1"/>
        <v/>
      </c>
      <c r="N14" t="str">
        <f t="shared" si="2"/>
        <v/>
      </c>
      <c r="O14" t="str">
        <f t="shared" si="3"/>
        <v/>
      </c>
    </row>
    <row r="15" spans="1:15" x14ac:dyDescent="0.45">
      <c r="A15" t="s">
        <v>4024</v>
      </c>
      <c r="B15" t="s">
        <v>4025</v>
      </c>
      <c r="J15" s="402" t="str">
        <f t="shared" si="0"/>
        <v/>
      </c>
      <c r="K15" s="402" t="str">
        <f t="shared" si="1"/>
        <v/>
      </c>
      <c r="N15" t="str">
        <f t="shared" si="2"/>
        <v/>
      </c>
      <c r="O15" t="str">
        <f t="shared" si="3"/>
        <v/>
      </c>
    </row>
    <row r="16" spans="1:15" x14ac:dyDescent="0.45">
      <c r="A16" t="s">
        <v>4026</v>
      </c>
      <c r="B16" t="s">
        <v>4027</v>
      </c>
      <c r="J16" s="402" t="str">
        <f t="shared" si="0"/>
        <v/>
      </c>
      <c r="K16" s="402" t="str">
        <f t="shared" si="1"/>
        <v/>
      </c>
      <c r="N16" t="str">
        <f t="shared" si="2"/>
        <v/>
      </c>
      <c r="O16" t="str">
        <f t="shared" si="3"/>
        <v/>
      </c>
    </row>
    <row r="17" spans="1:15" x14ac:dyDescent="0.45">
      <c r="A17" t="s">
        <v>4028</v>
      </c>
      <c r="B17" t="s">
        <v>4029</v>
      </c>
      <c r="J17" s="402" t="str">
        <f t="shared" si="0"/>
        <v/>
      </c>
      <c r="K17" s="402" t="str">
        <f t="shared" si="1"/>
        <v/>
      </c>
      <c r="N17" t="str">
        <f t="shared" si="2"/>
        <v/>
      </c>
      <c r="O17" t="str">
        <f t="shared" si="3"/>
        <v/>
      </c>
    </row>
    <row r="18" spans="1:15" x14ac:dyDescent="0.45">
      <c r="A18" t="s">
        <v>4030</v>
      </c>
      <c r="B18" t="s">
        <v>4031</v>
      </c>
      <c r="J18" s="402" t="str">
        <f t="shared" si="0"/>
        <v/>
      </c>
      <c r="K18" s="402" t="str">
        <f t="shared" si="1"/>
        <v/>
      </c>
      <c r="N18" t="str">
        <f t="shared" si="2"/>
        <v/>
      </c>
      <c r="O18" t="str">
        <f t="shared" si="3"/>
        <v/>
      </c>
    </row>
    <row r="19" spans="1:15" ht="42.75" x14ac:dyDescent="0.4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42.75" x14ac:dyDescent="0.4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42.75" x14ac:dyDescent="0.4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2.75" x14ac:dyDescent="0.4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57" x14ac:dyDescent="0.4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57" x14ac:dyDescent="0.4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2.75" x14ac:dyDescent="0.4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45">
      <c r="A26" t="s">
        <v>4046</v>
      </c>
      <c r="B26" t="s">
        <v>4047</v>
      </c>
      <c r="J26" s="402" t="str">
        <f t="shared" si="0"/>
        <v/>
      </c>
      <c r="K26" s="402" t="str">
        <f t="shared" si="1"/>
        <v/>
      </c>
      <c r="N26" t="str">
        <f t="shared" si="2"/>
        <v/>
      </c>
      <c r="O26" t="str">
        <f t="shared" si="3"/>
        <v/>
      </c>
    </row>
    <row r="27" spans="1:15" x14ac:dyDescent="0.45">
      <c r="A27" t="s">
        <v>4048</v>
      </c>
      <c r="B27" t="s">
        <v>4049</v>
      </c>
      <c r="J27" s="402" t="str">
        <f t="shared" si="0"/>
        <v/>
      </c>
      <c r="K27" s="402" t="str">
        <f t="shared" si="1"/>
        <v/>
      </c>
      <c r="N27" t="str">
        <f t="shared" si="2"/>
        <v/>
      </c>
      <c r="O27" t="str">
        <f t="shared" si="3"/>
        <v/>
      </c>
    </row>
    <row r="28" spans="1:15" ht="42.75" x14ac:dyDescent="0.4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2.75" x14ac:dyDescent="0.4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45">
      <c r="A30" t="s">
        <v>4054</v>
      </c>
      <c r="B30" t="s">
        <v>4055</v>
      </c>
      <c r="J30" s="402" t="str">
        <f t="shared" si="0"/>
        <v/>
      </c>
      <c r="K30" s="402" t="str">
        <f t="shared" si="1"/>
        <v/>
      </c>
      <c r="N30" t="str">
        <f t="shared" si="2"/>
        <v/>
      </c>
      <c r="O30" t="str">
        <f t="shared" si="3"/>
        <v/>
      </c>
    </row>
    <row r="31" spans="1:15" x14ac:dyDescent="0.45">
      <c r="A31" t="s">
        <v>517</v>
      </c>
      <c r="B31" t="s">
        <v>4056</v>
      </c>
      <c r="J31" s="402" t="str">
        <f t="shared" si="0"/>
        <v/>
      </c>
      <c r="K31" s="402" t="str">
        <f t="shared" si="1"/>
        <v/>
      </c>
      <c r="N31" t="str">
        <f t="shared" si="2"/>
        <v/>
      </c>
      <c r="O31" t="str">
        <f t="shared" si="3"/>
        <v/>
      </c>
    </row>
    <row r="32" spans="1:15" ht="42.75" x14ac:dyDescent="0.4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57" x14ac:dyDescent="0.4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28.5" x14ac:dyDescent="0.4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2.75" x14ac:dyDescent="0.4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57" x14ac:dyDescent="0.4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45">
      <c r="A37" t="s">
        <v>4067</v>
      </c>
      <c r="B37" t="s">
        <v>4068</v>
      </c>
      <c r="J37" s="402" t="str">
        <f t="shared" si="0"/>
        <v/>
      </c>
      <c r="K37" s="402" t="str">
        <f t="shared" si="1"/>
        <v/>
      </c>
      <c r="N37" t="str">
        <f t="shared" si="2"/>
        <v/>
      </c>
      <c r="O37" t="str">
        <f t="shared" si="3"/>
        <v/>
      </c>
    </row>
    <row r="38" spans="1:15" x14ac:dyDescent="0.45">
      <c r="A38" t="s">
        <v>4069</v>
      </c>
      <c r="B38" t="s">
        <v>4070</v>
      </c>
      <c r="J38" s="402" t="str">
        <f t="shared" si="0"/>
        <v/>
      </c>
      <c r="K38" s="402" t="str">
        <f t="shared" si="1"/>
        <v/>
      </c>
      <c r="N38" t="str">
        <f t="shared" si="2"/>
        <v/>
      </c>
      <c r="O38" t="str">
        <f t="shared" si="3"/>
        <v/>
      </c>
    </row>
    <row r="39" spans="1:15" ht="28.5" x14ac:dyDescent="0.4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28.5" x14ac:dyDescent="0.4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57" x14ac:dyDescent="0.4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45">
      <c r="A42" t="s">
        <v>4077</v>
      </c>
      <c r="B42" t="s">
        <v>4078</v>
      </c>
      <c r="J42" s="402" t="str">
        <f t="shared" si="0"/>
        <v/>
      </c>
      <c r="K42" s="402" t="str">
        <f t="shared" si="1"/>
        <v/>
      </c>
      <c r="N42" t="str">
        <f t="shared" si="2"/>
        <v/>
      </c>
      <c r="O42" t="str">
        <f t="shared" si="3"/>
        <v/>
      </c>
    </row>
    <row r="43" spans="1:15" x14ac:dyDescent="0.45">
      <c r="A43" t="s">
        <v>4079</v>
      </c>
      <c r="B43" t="s">
        <v>4080</v>
      </c>
      <c r="J43" s="402" t="str">
        <f t="shared" si="0"/>
        <v/>
      </c>
      <c r="K43" s="402" t="str">
        <f t="shared" si="1"/>
        <v/>
      </c>
      <c r="N43" t="str">
        <f t="shared" si="2"/>
        <v/>
      </c>
      <c r="O43" t="str">
        <f t="shared" si="3"/>
        <v/>
      </c>
    </row>
    <row r="44" spans="1:15" x14ac:dyDescent="0.45">
      <c r="A44" t="s">
        <v>4081</v>
      </c>
      <c r="B44" t="s">
        <v>4082</v>
      </c>
      <c r="J44" s="402" t="str">
        <f t="shared" si="0"/>
        <v/>
      </c>
      <c r="K44" s="402" t="str">
        <f t="shared" si="1"/>
        <v/>
      </c>
      <c r="N44" t="str">
        <f t="shared" si="2"/>
        <v/>
      </c>
      <c r="O44" t="str">
        <f t="shared" si="3"/>
        <v/>
      </c>
    </row>
    <row r="45" spans="1:15" x14ac:dyDescent="0.45">
      <c r="A45" t="s">
        <v>4083</v>
      </c>
      <c r="B45" t="s">
        <v>4084</v>
      </c>
      <c r="J45" s="402" t="str">
        <f t="shared" si="0"/>
        <v/>
      </c>
      <c r="K45" s="402" t="str">
        <f t="shared" si="1"/>
        <v/>
      </c>
      <c r="N45" t="str">
        <f t="shared" si="2"/>
        <v/>
      </c>
      <c r="O45" t="str">
        <f t="shared" si="3"/>
        <v/>
      </c>
    </row>
    <row r="46" spans="1:15" x14ac:dyDescent="0.45">
      <c r="A46" t="s">
        <v>4085</v>
      </c>
      <c r="B46" t="s">
        <v>4086</v>
      </c>
      <c r="J46" s="402" t="str">
        <f t="shared" si="0"/>
        <v/>
      </c>
      <c r="K46" s="402" t="str">
        <f t="shared" si="1"/>
        <v/>
      </c>
      <c r="N46" t="str">
        <f t="shared" si="2"/>
        <v/>
      </c>
      <c r="O46" t="str">
        <f t="shared" si="3"/>
        <v/>
      </c>
    </row>
    <row r="47" spans="1:15" ht="28.5" x14ac:dyDescent="0.45">
      <c r="A47" t="s">
        <v>4087</v>
      </c>
      <c r="B47" t="s">
        <v>4088</v>
      </c>
      <c r="C47" s="419" t="s">
        <v>4172</v>
      </c>
      <c r="E47" s="400">
        <v>1</v>
      </c>
      <c r="H47" s="402" t="s">
        <v>4153</v>
      </c>
      <c r="I47" s="402">
        <v>2045</v>
      </c>
      <c r="J47" s="402">
        <f t="shared" si="0"/>
        <v>0</v>
      </c>
      <c r="K47" s="402">
        <f t="shared" si="1"/>
        <v>0</v>
      </c>
      <c r="N47" t="str">
        <f t="shared" si="2"/>
        <v/>
      </c>
      <c r="O47" t="str">
        <f t="shared" si="3"/>
        <v/>
      </c>
    </row>
    <row r="48" spans="1:15" ht="42.75" x14ac:dyDescent="0.4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42.75" x14ac:dyDescent="0.4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45">
      <c r="A50" t="s">
        <v>4093</v>
      </c>
      <c r="B50" t="s">
        <v>4094</v>
      </c>
      <c r="J50" s="402" t="str">
        <f t="shared" si="0"/>
        <v/>
      </c>
      <c r="K50" s="402" t="str">
        <f t="shared" si="1"/>
        <v/>
      </c>
      <c r="N50" t="str">
        <f t="shared" si="2"/>
        <v/>
      </c>
      <c r="O50" t="str">
        <f t="shared" si="3"/>
        <v/>
      </c>
    </row>
    <row r="51" spans="1:15" x14ac:dyDescent="0.45">
      <c r="A51" t="s">
        <v>4095</v>
      </c>
      <c r="B51" t="s">
        <v>4096</v>
      </c>
      <c r="J51" s="402" t="str">
        <f t="shared" si="0"/>
        <v/>
      </c>
      <c r="K51" s="402" t="str">
        <f t="shared" si="1"/>
        <v/>
      </c>
      <c r="N51" t="str">
        <f t="shared" si="2"/>
        <v/>
      </c>
      <c r="O51" t="str">
        <f t="shared" si="3"/>
        <v/>
      </c>
    </row>
    <row r="52" spans="1:15" x14ac:dyDescent="0.4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4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FL</v>
      </c>
      <c r="C1" s="409">
        <f>SUM(C4:C87)</f>
        <v>186.709689894001</v>
      </c>
      <c r="D1" s="409">
        <f t="shared" ref="D1:AG1" si="0">SUM(D4:D87)</f>
        <v>187.48109118169833</v>
      </c>
      <c r="E1" s="409">
        <f t="shared" si="0"/>
        <v>190.33975666717703</v>
      </c>
      <c r="F1" s="409">
        <f t="shared" si="0"/>
        <v>197.9763472573905</v>
      </c>
      <c r="G1" s="409">
        <f t="shared" si="0"/>
        <v>202.72804322028881</v>
      </c>
      <c r="H1" s="409">
        <f t="shared" si="0"/>
        <v>208.34248400711709</v>
      </c>
      <c r="I1" s="409">
        <f t="shared" si="0"/>
        <v>215.81866075544181</v>
      </c>
      <c r="J1" s="409">
        <f t="shared" si="0"/>
        <v>219.36016317520773</v>
      </c>
      <c r="K1" s="409">
        <f t="shared" si="0"/>
        <v>232.41144154592681</v>
      </c>
      <c r="L1" s="409">
        <f t="shared" si="0"/>
        <v>233.45877780112912</v>
      </c>
      <c r="M1" s="409">
        <f t="shared" si="0"/>
        <v>242.57136045939728</v>
      </c>
      <c r="N1" s="409">
        <f t="shared" si="0"/>
        <v>241.85543174823158</v>
      </c>
      <c r="O1" s="409">
        <f t="shared" si="0"/>
        <v>246.79089644827943</v>
      </c>
      <c r="P1" s="409">
        <f t="shared" si="0"/>
        <v>253.91369819830527</v>
      </c>
      <c r="Q1" s="409">
        <f t="shared" si="0"/>
        <v>261.39311807225062</v>
      </c>
      <c r="R1" s="409">
        <f t="shared" si="0"/>
        <v>264.88678874933652</v>
      </c>
      <c r="S1" s="409">
        <f t="shared" si="0"/>
        <v>262.89132695370176</v>
      </c>
      <c r="T1" s="409">
        <f t="shared" si="0"/>
        <v>261.40605746632428</v>
      </c>
      <c r="U1" s="409">
        <f t="shared" si="0"/>
        <v>246.68294451546285</v>
      </c>
      <c r="V1" s="409">
        <f t="shared" si="0"/>
        <v>235.61369721605135</v>
      </c>
      <c r="W1" s="409">
        <f t="shared" si="0"/>
        <v>250.22018274599904</v>
      </c>
      <c r="X1" s="409">
        <f t="shared" si="0"/>
        <v>235.7583101239629</v>
      </c>
      <c r="Y1" s="409">
        <f t="shared" si="0"/>
        <v>233.6468932866797</v>
      </c>
      <c r="Z1" s="409">
        <f t="shared" si="0"/>
        <v>233.49289311560844</v>
      </c>
      <c r="AA1" s="409">
        <f t="shared" si="0"/>
        <v>239.22942084778418</v>
      </c>
      <c r="AB1" s="409">
        <f t="shared" si="0"/>
        <v>244.12144269925588</v>
      </c>
      <c r="AC1" s="409">
        <f t="shared" si="0"/>
        <v>247.20551490038198</v>
      </c>
      <c r="AD1" s="409">
        <f t="shared" si="0"/>
        <v>247.1202326320844</v>
      </c>
      <c r="AE1" s="409">
        <f t="shared" si="0"/>
        <v>249.56443276881237</v>
      </c>
      <c r="AF1" s="409">
        <f t="shared" si="0"/>
        <v>245.11937305010051</v>
      </c>
      <c r="AG1" s="409">
        <f t="shared" si="0"/>
        <v>223.07051057306825</v>
      </c>
      <c r="AH1" s="409">
        <f>SUM(AH4:AH87)</f>
        <v>240.0648149099363</v>
      </c>
    </row>
    <row r="2" spans="1:34" x14ac:dyDescent="0.45">
      <c r="B2" s="410"/>
    </row>
    <row r="3" spans="1:34" s="411" customFormat="1" x14ac:dyDescent="0.4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2216</v>
      </c>
      <c r="B4" s="414" t="s">
        <v>4214</v>
      </c>
      <c r="C4">
        <f>SUMIFS('EPA Export Aggregation'!F:F,'EPA Export Aggregation'!$A:$A,$B4,'EPA Export Aggregation'!$D:$D,$A$1)*IF($A4="CH4",About!$D$58,IF($A4="N2O",About!$D$59,1))</f>
        <v>86.577833890699495</v>
      </c>
      <c r="D4">
        <f>SUMIFS('EPA Export Aggregation'!G:G,'EPA Export Aggregation'!$A:$A,$B4,'EPA Export Aggregation'!$D:$D,$A$1)*IF($A4="CH4",About!$D$58,IF($A4="N2O",About!$D$59,1))</f>
        <v>92.781970742101606</v>
      </c>
      <c r="E4">
        <f>SUMIFS('EPA Export Aggregation'!H:H,'EPA Export Aggregation'!$A:$A,$B4,'EPA Export Aggregation'!$D:$D,$A$1)*IF($A4="CH4",About!$D$58,IF($A4="N2O",About!$D$59,1))</f>
        <v>90.718395292692193</v>
      </c>
      <c r="F4">
        <f>SUMIFS('EPA Export Aggregation'!I:I,'EPA Export Aggregation'!$A:$A,$B4,'EPA Export Aggregation'!$D:$D,$A$1)*IF($A4="CH4",About!$D$58,IF($A4="N2O",About!$D$59,1))</f>
        <v>94.662893229643103</v>
      </c>
      <c r="G4">
        <f>SUMIFS('EPA Export Aggregation'!J:J,'EPA Export Aggregation'!$A:$A,$B4,'EPA Export Aggregation'!$D:$D,$A$1)*IF($A4="CH4",About!$D$58,IF($A4="N2O",About!$D$59,1))</f>
        <v>96.387485607954105</v>
      </c>
      <c r="H4">
        <f>SUMIFS('EPA Export Aggregation'!K:K,'EPA Export Aggregation'!$A:$A,$B4,'EPA Export Aggregation'!$D:$D,$A$1)*IF($A4="CH4",About!$D$58,IF($A4="N2O",About!$D$59,1))</f>
        <v>98.609130970691098</v>
      </c>
      <c r="I4">
        <f>SUMIFS('EPA Export Aggregation'!L:L,'EPA Export Aggregation'!$A:$A,$B4,'EPA Export Aggregation'!$D:$D,$A$1)*IF($A4="CH4",About!$D$58,IF($A4="N2O",About!$D$59,1))</f>
        <v>103.47313338527221</v>
      </c>
      <c r="J4">
        <f>SUMIFS('EPA Export Aggregation'!M:M,'EPA Export Aggregation'!$A:$A,$B4,'EPA Export Aggregation'!$D:$D,$A$1)*IF($A4="CH4",About!$D$58,IF($A4="N2O",About!$D$59,1))</f>
        <v>107.3680022035459</v>
      </c>
      <c r="K4">
        <f>SUMIFS('EPA Export Aggregation'!N:N,'EPA Export Aggregation'!$A:$A,$B4,'EPA Export Aggregation'!$D:$D,$A$1)*IF($A4="CH4",About!$D$58,IF($A4="N2O",About!$D$59,1))</f>
        <v>118.2476440908986</v>
      </c>
      <c r="L4">
        <f>SUMIFS('EPA Export Aggregation'!O:O,'EPA Export Aggregation'!$A:$A,$B4,'EPA Export Aggregation'!$D:$D,$A$1)*IF($A4="CH4",About!$D$58,IF($A4="N2O",About!$D$59,1))</f>
        <v>114.8100354436764</v>
      </c>
      <c r="M4">
        <f>SUMIFS('EPA Export Aggregation'!P:P,'EPA Export Aggregation'!$A:$A,$B4,'EPA Export Aggregation'!$D:$D,$A$1)*IF($A4="CH4",About!$D$58,IF($A4="N2O",About!$D$59,1))</f>
        <v>117.29950073010561</v>
      </c>
      <c r="N4">
        <f>SUMIFS('EPA Export Aggregation'!Q:Q,'EPA Export Aggregation'!$A:$A,$B4,'EPA Export Aggregation'!$D:$D,$A$1)*IF($A4="CH4",About!$D$58,IF($A4="N2O",About!$D$59,1))</f>
        <v>118.0859556077617</v>
      </c>
      <c r="O4">
        <f>SUMIFS('EPA Export Aggregation'!R:R,'EPA Export Aggregation'!$A:$A,$B4,'EPA Export Aggregation'!$D:$D,$A$1)*IF($A4="CH4",About!$D$58,IF($A4="N2O",About!$D$59,1))</f>
        <v>120.88751523276871</v>
      </c>
      <c r="P4">
        <f>SUMIFS('EPA Export Aggregation'!S:S,'EPA Export Aggregation'!$A:$A,$B4,'EPA Export Aggregation'!$D:$D,$A$1)*IF($A4="CH4",About!$D$58,IF($A4="N2O",About!$D$59,1))</f>
        <v>125.752024011895</v>
      </c>
      <c r="Q4">
        <f>SUMIFS('EPA Export Aggregation'!T:T,'EPA Export Aggregation'!$A:$A,$B4,'EPA Export Aggregation'!$D:$D,$A$1)*IF($A4="CH4",About!$D$58,IF($A4="N2O",About!$D$59,1))</f>
        <v>126.10415345731489</v>
      </c>
      <c r="R4">
        <f>SUMIFS('EPA Export Aggregation'!U:U,'EPA Export Aggregation'!$A:$A,$B4,'EPA Export Aggregation'!$D:$D,$A$1)*IF($A4="CH4",About!$D$58,IF($A4="N2O",About!$D$59,1))</f>
        <v>126.55378319577579</v>
      </c>
      <c r="S4">
        <f>SUMIFS('EPA Export Aggregation'!V:V,'EPA Export Aggregation'!$A:$A,$B4,'EPA Export Aggregation'!$D:$D,$A$1)*IF($A4="CH4",About!$D$58,IF($A4="N2O",About!$D$59,1))</f>
        <v>123.3738939982095</v>
      </c>
      <c r="T4">
        <f>SUMIFS('EPA Export Aggregation'!W:W,'EPA Export Aggregation'!$A:$A,$B4,'EPA Export Aggregation'!$D:$D,$A$1)*IF($A4="CH4",About!$D$58,IF($A4="N2O",About!$D$59,1))</f>
        <v>124.6054600938582</v>
      </c>
      <c r="U4">
        <f>SUMIFS('EPA Export Aggregation'!X:X,'EPA Export Aggregation'!$A:$A,$B4,'EPA Export Aggregation'!$D:$D,$A$1)*IF($A4="CH4",About!$D$58,IF($A4="N2O",About!$D$59,1))</f>
        <v>117.346531244896</v>
      </c>
      <c r="V4">
        <f>SUMIFS('EPA Export Aggregation'!Y:Y,'EPA Export Aggregation'!$A:$A,$B4,'EPA Export Aggregation'!$D:$D,$A$1)*IF($A4="CH4",About!$D$58,IF($A4="N2O",About!$D$59,1))</f>
        <v>110.7298491211028</v>
      </c>
      <c r="W4">
        <f>SUMIFS('EPA Export Aggregation'!Z:Z,'EPA Export Aggregation'!$A:$A,$B4,'EPA Export Aggregation'!$D:$D,$A$1)*IF($A4="CH4",About!$D$58,IF($A4="N2O",About!$D$59,1))</f>
        <v>119.8357632287974</v>
      </c>
      <c r="X4">
        <f>SUMIFS('EPA Export Aggregation'!AA:AA,'EPA Export Aggregation'!$A:$A,$B4,'EPA Export Aggregation'!$D:$D,$A$1)*IF($A4="CH4",About!$D$58,IF($A4="N2O",About!$D$59,1))</f>
        <v>110.8423791840974</v>
      </c>
      <c r="Y4">
        <f>SUMIFS('EPA Export Aggregation'!AB:AB,'EPA Export Aggregation'!$A:$A,$B4,'EPA Export Aggregation'!$D:$D,$A$1)*IF($A4="CH4",About!$D$58,IF($A4="N2O",About!$D$59,1))</f>
        <v>107.3891310832573</v>
      </c>
      <c r="Z4">
        <f>SUMIFS('EPA Export Aggregation'!AC:AC,'EPA Export Aggregation'!$A:$A,$B4,'EPA Export Aggregation'!$D:$D,$A$1)*IF($A4="CH4",About!$D$58,IF($A4="N2O",About!$D$59,1))</f>
        <v>105.01524496222861</v>
      </c>
      <c r="AA4">
        <f>SUMIFS('EPA Export Aggregation'!AD:AD,'EPA Export Aggregation'!$A:$A,$B4,'EPA Export Aggregation'!$D:$D,$A$1)*IF($A4="CH4",About!$D$58,IF($A4="N2O",About!$D$59,1))</f>
        <v>109.54089189513731</v>
      </c>
      <c r="AB4">
        <f>SUMIFS('EPA Export Aggregation'!AE:AE,'EPA Export Aggregation'!$A:$A,$B4,'EPA Export Aggregation'!$D:$D,$A$1)*IF($A4="CH4",About!$D$58,IF($A4="N2O",About!$D$59,1))</f>
        <v>107.8910192347106</v>
      </c>
      <c r="AC4">
        <f>SUMIFS('EPA Export Aggregation'!AF:AF,'EPA Export Aggregation'!$A:$A,$B4,'EPA Export Aggregation'!$D:$D,$A$1)*IF($A4="CH4",About!$D$58,IF($A4="N2O",About!$D$59,1))</f>
        <v>106.0879141121693</v>
      </c>
      <c r="AD4">
        <f>SUMIFS('EPA Export Aggregation'!AG:AG,'EPA Export Aggregation'!$A:$A,$B4,'EPA Export Aggregation'!$D:$D,$A$1)*IF($A4="CH4",About!$D$58,IF($A4="N2O",About!$D$59,1))</f>
        <v>103.1723176882048</v>
      </c>
      <c r="AE4">
        <f>SUMIFS('EPA Export Aggregation'!AH:AH,'EPA Export Aggregation'!$A:$A,$B4,'EPA Export Aggregation'!$D:$D,$A$1)*IF($A4="CH4",About!$D$58,IF($A4="N2O",About!$D$59,1))</f>
        <v>100.6178256331392</v>
      </c>
      <c r="AF4">
        <f>SUMIFS('EPA Export Aggregation'!AI:AI,'EPA Export Aggregation'!$A:$A,$B4,'EPA Export Aggregation'!$D:$D,$A$1)*IF($A4="CH4",About!$D$58,IF($A4="N2O",About!$D$59,1))</f>
        <v>94.224227963443198</v>
      </c>
      <c r="AG4">
        <f>SUMIFS('EPA Export Aggregation'!AJ:AJ,'EPA Export Aggregation'!$A:$A,$B4,'EPA Export Aggregation'!$D:$D,$A$1)*IF($A4="CH4",About!$D$58,IF($A4="N2O",About!$D$59,1))</f>
        <v>92.223473093821198</v>
      </c>
      <c r="AH4">
        <f>SUMIFS('EPA Export Aggregation'!AK:AK,'EPA Export Aggregation'!$A:$A,$B4,'EPA Export Aggregation'!$D:$D,$A$1)*IF($A4="CH4",About!$D$58,IF($A4="N2O",About!$D$59,1))</f>
        <v>91.136573391718599</v>
      </c>
    </row>
    <row r="5" spans="1:34" x14ac:dyDescent="0.45">
      <c r="A5" s="413" t="s">
        <v>2216</v>
      </c>
      <c r="B5" s="414" t="s">
        <v>4212</v>
      </c>
      <c r="C5">
        <f>SUMIFS('EPA Export Aggregation'!F:F,'EPA Export Aggregation'!$A:$A,$B5,'EPA Export Aggregation'!$D:$D,$A$1)*IF($A5="CH4",About!$D$58,IF($A5="N2O",About!$D$59,1))</f>
        <v>73.934785711296698</v>
      </c>
      <c r="D5">
        <f>SUMIFS('EPA Export Aggregation'!G:G,'EPA Export Aggregation'!$A:$A,$B5,'EPA Export Aggregation'!$D:$D,$A$1)*IF($A5="CH4",About!$D$58,IF($A5="N2O",About!$D$59,1))</f>
        <v>69.831424289810897</v>
      </c>
      <c r="E5">
        <f>SUMIFS('EPA Export Aggregation'!H:H,'EPA Export Aggregation'!$A:$A,$B5,'EPA Export Aggregation'!$D:$D,$A$1)*IF($A5="CH4",About!$D$58,IF($A5="N2O",About!$D$59,1))</f>
        <v>72.885199505455105</v>
      </c>
      <c r="F5">
        <f>SUMIFS('EPA Export Aggregation'!I:I,'EPA Export Aggregation'!$A:$A,$B5,'EPA Export Aggregation'!$D:$D,$A$1)*IF($A5="CH4",About!$D$58,IF($A5="N2O",About!$D$59,1))</f>
        <v>76.359877760068599</v>
      </c>
      <c r="G5">
        <f>SUMIFS('EPA Export Aggregation'!J:J,'EPA Export Aggregation'!$A:$A,$B5,'EPA Export Aggregation'!$D:$D,$A$1)*IF($A5="CH4",About!$D$58,IF($A5="N2O",About!$D$59,1))</f>
        <v>77.967993909055096</v>
      </c>
      <c r="H5">
        <f>SUMIFS('EPA Export Aggregation'!K:K,'EPA Export Aggregation'!$A:$A,$B5,'EPA Export Aggregation'!$D:$D,$A$1)*IF($A5="CH4",About!$D$58,IF($A5="N2O",About!$D$59,1))</f>
        <v>79.149272983109995</v>
      </c>
      <c r="I5">
        <f>SUMIFS('EPA Export Aggregation'!L:L,'EPA Export Aggregation'!$A:$A,$B5,'EPA Export Aggregation'!$D:$D,$A$1)*IF($A5="CH4",About!$D$58,IF($A5="N2O",About!$D$59,1))</f>
        <v>80.916616136818504</v>
      </c>
      <c r="J5">
        <f>SUMIFS('EPA Export Aggregation'!M:M,'EPA Export Aggregation'!$A:$A,$B5,'EPA Export Aggregation'!$D:$D,$A$1)*IF($A5="CH4",About!$D$58,IF($A5="N2O",About!$D$59,1))</f>
        <v>82.288942652475697</v>
      </c>
      <c r="K5">
        <f>SUMIFS('EPA Export Aggregation'!N:N,'EPA Export Aggregation'!$A:$A,$B5,'EPA Export Aggregation'!$D:$D,$A$1)*IF($A5="CH4",About!$D$58,IF($A5="N2O",About!$D$59,1))</f>
        <v>83.963337578238395</v>
      </c>
      <c r="L5">
        <f>SUMIFS('EPA Export Aggregation'!O:O,'EPA Export Aggregation'!$A:$A,$B5,'EPA Export Aggregation'!$D:$D,$A$1)*IF($A5="CH4",About!$D$58,IF($A5="N2O",About!$D$59,1))</f>
        <v>87.965206203202996</v>
      </c>
      <c r="M5">
        <f>SUMIFS('EPA Export Aggregation'!P:P,'EPA Export Aggregation'!$A:$A,$B5,'EPA Export Aggregation'!$D:$D,$A$1)*IF($A5="CH4",About!$D$58,IF($A5="N2O",About!$D$59,1))</f>
        <v>93.263774037407799</v>
      </c>
      <c r="N5">
        <f>SUMIFS('EPA Export Aggregation'!Q:Q,'EPA Export Aggregation'!$A:$A,$B5,'EPA Export Aggregation'!$D:$D,$A$1)*IF($A5="CH4",About!$D$58,IF($A5="N2O",About!$D$59,1))</f>
        <v>91.256486620571593</v>
      </c>
      <c r="O5">
        <f>SUMIFS('EPA Export Aggregation'!R:R,'EPA Export Aggregation'!$A:$A,$B5,'EPA Export Aggregation'!$D:$D,$A$1)*IF($A5="CH4",About!$D$58,IF($A5="N2O",About!$D$59,1))</f>
        <v>93.452151246572001</v>
      </c>
      <c r="P5">
        <f>SUMIFS('EPA Export Aggregation'!S:S,'EPA Export Aggregation'!$A:$A,$B5,'EPA Export Aggregation'!$D:$D,$A$1)*IF($A5="CH4",About!$D$58,IF($A5="N2O",About!$D$59,1))</f>
        <v>94.398333306112207</v>
      </c>
      <c r="Q5">
        <f>SUMIFS('EPA Export Aggregation'!T:T,'EPA Export Aggregation'!$A:$A,$B5,'EPA Export Aggregation'!$D:$D,$A$1)*IF($A5="CH4",About!$D$58,IF($A5="N2O",About!$D$59,1))</f>
        <v>100.57645869739331</v>
      </c>
      <c r="R5">
        <f>SUMIFS('EPA Export Aggregation'!U:U,'EPA Export Aggregation'!$A:$A,$B5,'EPA Export Aggregation'!$D:$D,$A$1)*IF($A5="CH4",About!$D$58,IF($A5="N2O",About!$D$59,1))</f>
        <v>102.8070851382633</v>
      </c>
      <c r="S5">
        <f>SUMIFS('EPA Export Aggregation'!V:V,'EPA Export Aggregation'!$A:$A,$B5,'EPA Export Aggregation'!$D:$D,$A$1)*IF($A5="CH4",About!$D$58,IF($A5="N2O",About!$D$59,1))</f>
        <v>103.6059935577552</v>
      </c>
      <c r="T5">
        <f>SUMIFS('EPA Export Aggregation'!W:W,'EPA Export Aggregation'!$A:$A,$B5,'EPA Export Aggregation'!$D:$D,$A$1)*IF($A5="CH4",About!$D$58,IF($A5="N2O",About!$D$59,1))</f>
        <v>101.2891497567736</v>
      </c>
      <c r="U5">
        <f>SUMIFS('EPA Export Aggregation'!X:X,'EPA Export Aggregation'!$A:$A,$B5,'EPA Export Aggregation'!$D:$D,$A$1)*IF($A5="CH4",About!$D$58,IF($A5="N2O",About!$D$59,1))</f>
        <v>94.395983488480496</v>
      </c>
      <c r="V5">
        <f>SUMIFS('EPA Export Aggregation'!Y:Y,'EPA Export Aggregation'!$A:$A,$B5,'EPA Export Aggregation'!$D:$D,$A$1)*IF($A5="CH4",About!$D$58,IF($A5="N2O",About!$D$59,1))</f>
        <v>90.167218346423496</v>
      </c>
      <c r="W5">
        <f>SUMIFS('EPA Export Aggregation'!Z:Z,'EPA Export Aggregation'!$A:$A,$B5,'EPA Export Aggregation'!$D:$D,$A$1)*IF($A5="CH4",About!$D$58,IF($A5="N2O",About!$D$59,1))</f>
        <v>93.934770901682498</v>
      </c>
      <c r="X5">
        <f>SUMIFS('EPA Export Aggregation'!AA:AA,'EPA Export Aggregation'!$A:$A,$B5,'EPA Export Aggregation'!$D:$D,$A$1)*IF($A5="CH4",About!$D$58,IF($A5="N2O",About!$D$59,1))</f>
        <v>92.359794178015804</v>
      </c>
      <c r="Y5">
        <f>SUMIFS('EPA Export Aggregation'!AB:AB,'EPA Export Aggregation'!$A:$A,$B5,'EPA Export Aggregation'!$D:$D,$A$1)*IF($A5="CH4",About!$D$58,IF($A5="N2O",About!$D$59,1))</f>
        <v>91.999429838270302</v>
      </c>
      <c r="Z5">
        <f>SUMIFS('EPA Export Aggregation'!AC:AC,'EPA Export Aggregation'!$A:$A,$B5,'EPA Export Aggregation'!$D:$D,$A$1)*IF($A5="CH4",About!$D$58,IF($A5="N2O",About!$D$59,1))</f>
        <v>92.713588697704495</v>
      </c>
      <c r="AA5">
        <f>SUMIFS('EPA Export Aggregation'!AD:AD,'EPA Export Aggregation'!$A:$A,$B5,'EPA Export Aggregation'!$D:$D,$A$1)*IF($A5="CH4",About!$D$58,IF($A5="N2O",About!$D$59,1))</f>
        <v>94.250066636903298</v>
      </c>
      <c r="AB5">
        <f>SUMIFS('EPA Export Aggregation'!AE:AE,'EPA Export Aggregation'!$A:$A,$B5,'EPA Export Aggregation'!$D:$D,$A$1)*IF($A5="CH4",About!$D$58,IF($A5="N2O",About!$D$59,1))</f>
        <v>96.722543033438996</v>
      </c>
      <c r="AC5">
        <f>SUMIFS('EPA Export Aggregation'!AF:AF,'EPA Export Aggregation'!$A:$A,$B5,'EPA Export Aggregation'!$D:$D,$A$1)*IF($A5="CH4",About!$D$58,IF($A5="N2O",About!$D$59,1))</f>
        <v>99.5892681061421</v>
      </c>
      <c r="AD5">
        <f>SUMIFS('EPA Export Aggregation'!AG:AG,'EPA Export Aggregation'!$A:$A,$B5,'EPA Export Aggregation'!$D:$D,$A$1)*IF($A5="CH4",About!$D$58,IF($A5="N2O",About!$D$59,1))</f>
        <v>102.64099472791619</v>
      </c>
      <c r="AE5">
        <f>SUMIFS('EPA Export Aggregation'!AH:AH,'EPA Export Aggregation'!$A:$A,$B5,'EPA Export Aggregation'!$D:$D,$A$1)*IF($A5="CH4",About!$D$58,IF($A5="N2O",About!$D$59,1))</f>
        <v>106.67812349114141</v>
      </c>
      <c r="AF5">
        <f>SUMIFS('EPA Export Aggregation'!AI:AI,'EPA Export Aggregation'!$A:$A,$B5,'EPA Export Aggregation'!$D:$D,$A$1)*IF($A5="CH4",About!$D$58,IF($A5="N2O",About!$D$59,1))</f>
        <v>105.6495899164188</v>
      </c>
      <c r="AG5">
        <f>SUMIFS('EPA Export Aggregation'!AJ:AJ,'EPA Export Aggregation'!$A:$A,$B5,'EPA Export Aggregation'!$D:$D,$A$1)*IF($A5="CH4",About!$D$58,IF($A5="N2O",About!$D$59,1))</f>
        <v>89.622643585066896</v>
      </c>
      <c r="AH5">
        <f>SUMIFS('EPA Export Aggregation'!AK:AK,'EPA Export Aggregation'!$A:$A,$B5,'EPA Export Aggregation'!$D:$D,$A$1)*IF($A5="CH4",About!$D$58,IF($A5="N2O",About!$D$59,1))</f>
        <v>106.3721689465071</v>
      </c>
    </row>
    <row r="6" spans="1:34" x14ac:dyDescent="0.45">
      <c r="A6" s="413" t="s">
        <v>2216</v>
      </c>
      <c r="B6" s="414" t="s">
        <v>4216</v>
      </c>
      <c r="C6">
        <f>SUMIFS('EPA Export Aggregation'!F:F,'EPA Export Aggregation'!$A:$A,$B6,'EPA Export Aggregation'!$D:$D,$A$1)*IF($A6="CH4",About!$D$58,IF($A6="N2O",About!$D$59,1))</f>
        <v>11.426537264490101</v>
      </c>
      <c r="D6">
        <f>SUMIFS('EPA Export Aggregation'!G:G,'EPA Export Aggregation'!$A:$A,$B6,'EPA Export Aggregation'!$D:$D,$A$1)*IF($A6="CH4",About!$D$58,IF($A6="N2O",About!$D$59,1))</f>
        <v>10.9124786375165</v>
      </c>
      <c r="E6">
        <f>SUMIFS('EPA Export Aggregation'!H:H,'EPA Export Aggregation'!$A:$A,$B6,'EPA Export Aggregation'!$D:$D,$A$1)*IF($A6="CH4",About!$D$58,IF($A6="N2O",About!$D$59,1))</f>
        <v>12.1557154293504</v>
      </c>
      <c r="F6">
        <f>SUMIFS('EPA Export Aggregation'!I:I,'EPA Export Aggregation'!$A:$A,$B6,'EPA Export Aggregation'!$D:$D,$A$1)*IF($A6="CH4",About!$D$58,IF($A6="N2O",About!$D$59,1))</f>
        <v>13.385103429065101</v>
      </c>
      <c r="G6">
        <f>SUMIFS('EPA Export Aggregation'!J:J,'EPA Export Aggregation'!$A:$A,$B6,'EPA Export Aggregation'!$D:$D,$A$1)*IF($A6="CH4",About!$D$58,IF($A6="N2O",About!$D$59,1))</f>
        <v>14.288353979157201</v>
      </c>
      <c r="H6">
        <f>SUMIFS('EPA Export Aggregation'!K:K,'EPA Export Aggregation'!$A:$A,$B6,'EPA Export Aggregation'!$D:$D,$A$1)*IF($A6="CH4",About!$D$58,IF($A6="N2O",About!$D$59,1))</f>
        <v>15.4354873660845</v>
      </c>
      <c r="I6">
        <f>SUMIFS('EPA Export Aggregation'!L:L,'EPA Export Aggregation'!$A:$A,$B6,'EPA Export Aggregation'!$D:$D,$A$1)*IF($A6="CH4",About!$D$58,IF($A6="N2O",About!$D$59,1))</f>
        <v>15.258675075345799</v>
      </c>
      <c r="J6">
        <f>SUMIFS('EPA Export Aggregation'!M:M,'EPA Export Aggregation'!$A:$A,$B6,'EPA Export Aggregation'!$D:$D,$A$1)*IF($A6="CH4",About!$D$58,IF($A6="N2O",About!$D$59,1))</f>
        <v>14.3205510899879</v>
      </c>
      <c r="K6">
        <f>SUMIFS('EPA Export Aggregation'!N:N,'EPA Export Aggregation'!$A:$A,$B6,'EPA Export Aggregation'!$D:$D,$A$1)*IF($A6="CH4",About!$D$58,IF($A6="N2O",About!$D$59,1))</f>
        <v>14.6327853561142</v>
      </c>
      <c r="L6">
        <f>SUMIFS('EPA Export Aggregation'!O:O,'EPA Export Aggregation'!$A:$A,$B6,'EPA Export Aggregation'!$D:$D,$A$1)*IF($A6="CH4",About!$D$58,IF($A6="N2O",About!$D$59,1))</f>
        <v>14.1888455200388</v>
      </c>
      <c r="M6">
        <f>SUMIFS('EPA Export Aggregation'!P:P,'EPA Export Aggregation'!$A:$A,$B6,'EPA Export Aggregation'!$D:$D,$A$1)*IF($A6="CH4",About!$D$58,IF($A6="N2O",About!$D$59,1))</f>
        <v>13.619087713708501</v>
      </c>
      <c r="N6">
        <f>SUMIFS('EPA Export Aggregation'!Q:Q,'EPA Export Aggregation'!$A:$A,$B6,'EPA Export Aggregation'!$D:$D,$A$1)*IF($A6="CH4",About!$D$58,IF($A6="N2O",About!$D$59,1))</f>
        <v>13.2043643633848</v>
      </c>
      <c r="O6">
        <f>SUMIFS('EPA Export Aggregation'!R:R,'EPA Export Aggregation'!$A:$A,$B6,'EPA Export Aggregation'!$D:$D,$A$1)*IF($A6="CH4",About!$D$58,IF($A6="N2O",About!$D$59,1))</f>
        <v>11.990546142240399</v>
      </c>
      <c r="P6">
        <f>SUMIFS('EPA Export Aggregation'!S:S,'EPA Export Aggregation'!$A:$A,$B6,'EPA Export Aggregation'!$D:$D,$A$1)*IF($A6="CH4",About!$D$58,IF($A6="N2O",About!$D$59,1))</f>
        <v>12.941789994915</v>
      </c>
      <c r="Q6">
        <f>SUMIFS('EPA Export Aggregation'!T:T,'EPA Export Aggregation'!$A:$A,$B6,'EPA Export Aggregation'!$D:$D,$A$1)*IF($A6="CH4",About!$D$58,IF($A6="N2O",About!$D$59,1))</f>
        <v>12.263130269347601</v>
      </c>
      <c r="R6">
        <f>SUMIFS('EPA Export Aggregation'!U:U,'EPA Export Aggregation'!$A:$A,$B6,'EPA Export Aggregation'!$D:$D,$A$1)*IF($A6="CH4",About!$D$58,IF($A6="N2O",About!$D$59,1))</f>
        <v>12.8657692371645</v>
      </c>
      <c r="S6">
        <f>SUMIFS('EPA Export Aggregation'!V:V,'EPA Export Aggregation'!$A:$A,$B6,'EPA Export Aggregation'!$D:$D,$A$1)*IF($A6="CH4",About!$D$58,IF($A6="N2O",About!$D$59,1))</f>
        <v>13.745548271442701</v>
      </c>
      <c r="T6">
        <f>SUMIFS('EPA Export Aggregation'!W:W,'EPA Export Aggregation'!$A:$A,$B6,'EPA Export Aggregation'!$D:$D,$A$1)*IF($A6="CH4",About!$D$58,IF($A6="N2O",About!$D$59,1))</f>
        <v>13.250671112388201</v>
      </c>
      <c r="U6">
        <f>SUMIFS('EPA Export Aggregation'!X:X,'EPA Export Aggregation'!$A:$A,$B6,'EPA Export Aggregation'!$D:$D,$A$1)*IF($A6="CH4",About!$D$58,IF($A6="N2O",About!$D$59,1))</f>
        <v>12.9530489460253</v>
      </c>
      <c r="V6">
        <f>SUMIFS('EPA Export Aggregation'!Y:Y,'EPA Export Aggregation'!$A:$A,$B6,'EPA Export Aggregation'!$D:$D,$A$1)*IF($A6="CH4",About!$D$58,IF($A6="N2O",About!$D$59,1))</f>
        <v>11.603015739926899</v>
      </c>
      <c r="W6">
        <f>SUMIFS('EPA Export Aggregation'!Z:Z,'EPA Export Aggregation'!$A:$A,$B6,'EPA Export Aggregation'!$D:$D,$A$1)*IF($A6="CH4",About!$D$58,IF($A6="N2O",About!$D$59,1))</f>
        <v>11.9513594119044</v>
      </c>
      <c r="X6">
        <f>SUMIFS('EPA Export Aggregation'!AA:AA,'EPA Export Aggregation'!$A:$A,$B6,'EPA Export Aggregation'!$D:$D,$A$1)*IF($A6="CH4",About!$D$58,IF($A6="N2O",About!$D$59,1))</f>
        <v>10.3586176443394</v>
      </c>
      <c r="Y6">
        <f>SUMIFS('EPA Export Aggregation'!AB:AB,'EPA Export Aggregation'!$A:$A,$B6,'EPA Export Aggregation'!$D:$D,$A$1)*IF($A6="CH4",About!$D$58,IF($A6="N2O",About!$D$59,1))</f>
        <v>10.3815066783297</v>
      </c>
      <c r="Z6">
        <f>SUMIFS('EPA Export Aggregation'!AC:AC,'EPA Export Aggregation'!$A:$A,$B6,'EPA Export Aggregation'!$D:$D,$A$1)*IF($A6="CH4",About!$D$58,IF($A6="N2O",About!$D$59,1))</f>
        <v>11.2698098392246</v>
      </c>
      <c r="AA6">
        <f>SUMIFS('EPA Export Aggregation'!AD:AD,'EPA Export Aggregation'!$A:$A,$B6,'EPA Export Aggregation'!$D:$D,$A$1)*IF($A6="CH4",About!$D$58,IF($A6="N2O",About!$D$59,1))</f>
        <v>10.103758649035701</v>
      </c>
      <c r="AB6">
        <f>SUMIFS('EPA Export Aggregation'!AE:AE,'EPA Export Aggregation'!$A:$A,$B6,'EPA Export Aggregation'!$D:$D,$A$1)*IF($A6="CH4",About!$D$58,IF($A6="N2O",About!$D$59,1))</f>
        <v>11.150618494297801</v>
      </c>
      <c r="AC6">
        <f>SUMIFS('EPA Export Aggregation'!AF:AF,'EPA Export Aggregation'!$A:$A,$B6,'EPA Export Aggregation'!$D:$D,$A$1)*IF($A6="CH4",About!$D$58,IF($A6="N2O",About!$D$59,1))</f>
        <v>10.972117620925101</v>
      </c>
      <c r="AD6">
        <f>SUMIFS('EPA Export Aggregation'!AG:AG,'EPA Export Aggregation'!$A:$A,$B6,'EPA Export Aggregation'!$D:$D,$A$1)*IF($A6="CH4",About!$D$58,IF($A6="N2O",About!$D$59,1))</f>
        <v>11.1393567009221</v>
      </c>
      <c r="AE6">
        <f>SUMIFS('EPA Export Aggregation'!AH:AH,'EPA Export Aggregation'!$A:$A,$B6,'EPA Export Aggregation'!$D:$D,$A$1)*IF($A6="CH4",About!$D$58,IF($A6="N2O",About!$D$59,1))</f>
        <v>10.7913965685104</v>
      </c>
      <c r="AF6">
        <f>SUMIFS('EPA Export Aggregation'!AI:AI,'EPA Export Aggregation'!$A:$A,$B6,'EPA Export Aggregation'!$D:$D,$A$1)*IF($A6="CH4",About!$D$58,IF($A6="N2O",About!$D$59,1))</f>
        <v>11.1933851653134</v>
      </c>
      <c r="AG6">
        <f>SUMIFS('EPA Export Aggregation'!AJ:AJ,'EPA Export Aggregation'!$A:$A,$B6,'EPA Export Aggregation'!$D:$D,$A$1)*IF($A6="CH4",About!$D$58,IF($A6="N2O",About!$D$59,1))</f>
        <v>10.507053548960901</v>
      </c>
      <c r="AH6">
        <f>SUMIFS('EPA Export Aggregation'!AK:AK,'EPA Export Aggregation'!$A:$A,$B6,'EPA Export Aggregation'!$D:$D,$A$1)*IF($A6="CH4",About!$D$58,IF($A6="N2O",About!$D$59,1))</f>
        <v>11.060164776949</v>
      </c>
    </row>
    <row r="7" spans="1:34" x14ac:dyDescent="0.45">
      <c r="A7" s="413" t="s">
        <v>2216</v>
      </c>
      <c r="B7" s="414" t="s">
        <v>4218</v>
      </c>
      <c r="C7">
        <f>SUMIFS('EPA Export Aggregation'!F:F,'EPA Export Aggregation'!$A:$A,$B7,'EPA Export Aggregation'!$D:$D,$A$1)*IF($A7="CH4",About!$D$58,IF($A7="N2O",About!$D$59,1))</f>
        <v>1.5402562364617001</v>
      </c>
      <c r="D7">
        <f>SUMIFS('EPA Export Aggregation'!G:G,'EPA Export Aggregation'!$A:$A,$B7,'EPA Export Aggregation'!$D:$D,$A$1)*IF($A7="CH4",About!$D$58,IF($A7="N2O",About!$D$59,1))</f>
        <v>1.5853891206957</v>
      </c>
      <c r="E7">
        <f>SUMIFS('EPA Export Aggregation'!H:H,'EPA Export Aggregation'!$A:$A,$B7,'EPA Export Aggregation'!$D:$D,$A$1)*IF($A7="CH4",About!$D$58,IF($A7="N2O",About!$D$59,1))</f>
        <v>1.7441501600028</v>
      </c>
      <c r="F7">
        <f>SUMIFS('EPA Export Aggregation'!I:I,'EPA Export Aggregation'!$A:$A,$B7,'EPA Export Aggregation'!$D:$D,$A$1)*IF($A7="CH4",About!$D$58,IF($A7="N2O",About!$D$59,1))</f>
        <v>1.6608556847756</v>
      </c>
      <c r="G7">
        <f>SUMIFS('EPA Export Aggregation'!J:J,'EPA Export Aggregation'!$A:$A,$B7,'EPA Export Aggregation'!$D:$D,$A$1)*IF($A7="CH4",About!$D$58,IF($A7="N2O",About!$D$59,1))</f>
        <v>1.5634204127663001</v>
      </c>
      <c r="H7">
        <f>SUMIFS('EPA Export Aggregation'!K:K,'EPA Export Aggregation'!$A:$A,$B7,'EPA Export Aggregation'!$D:$D,$A$1)*IF($A7="CH4",About!$D$58,IF($A7="N2O",About!$D$59,1))</f>
        <v>1.481871469301</v>
      </c>
      <c r="I7">
        <f>SUMIFS('EPA Export Aggregation'!L:L,'EPA Export Aggregation'!$A:$A,$B7,'EPA Export Aggregation'!$D:$D,$A$1)*IF($A7="CH4",About!$D$58,IF($A7="N2O",About!$D$59,1))</f>
        <v>1.6503647724007999</v>
      </c>
      <c r="J7">
        <f>SUMIFS('EPA Export Aggregation'!M:M,'EPA Export Aggregation'!$A:$A,$B7,'EPA Export Aggregation'!$D:$D,$A$1)*IF($A7="CH4",About!$D$58,IF($A7="N2O",About!$D$59,1))</f>
        <v>1.3644658536386001</v>
      </c>
      <c r="K7">
        <f>SUMIFS('EPA Export Aggregation'!N:N,'EPA Export Aggregation'!$A:$A,$B7,'EPA Export Aggregation'!$D:$D,$A$1)*IF($A7="CH4",About!$D$58,IF($A7="N2O",About!$D$59,1))</f>
        <v>1.4452845884808001</v>
      </c>
      <c r="L7">
        <f>SUMIFS('EPA Export Aggregation'!O:O,'EPA Export Aggregation'!$A:$A,$B7,'EPA Export Aggregation'!$D:$D,$A$1)*IF($A7="CH4",About!$D$58,IF($A7="N2O",About!$D$59,1))</f>
        <v>1.4145061462791</v>
      </c>
      <c r="M7">
        <f>SUMIFS('EPA Export Aggregation'!P:P,'EPA Export Aggregation'!$A:$A,$B7,'EPA Export Aggregation'!$D:$D,$A$1)*IF($A7="CH4",About!$D$58,IF($A7="N2O",About!$D$59,1))</f>
        <v>1.5197956825317001</v>
      </c>
      <c r="N7">
        <f>SUMIFS('EPA Export Aggregation'!Q:Q,'EPA Export Aggregation'!$A:$A,$B7,'EPA Export Aggregation'!$D:$D,$A$1)*IF($A7="CH4",About!$D$58,IF($A7="N2O",About!$D$59,1))</f>
        <v>1.4311143234962</v>
      </c>
      <c r="O7">
        <f>SUMIFS('EPA Export Aggregation'!R:R,'EPA Export Aggregation'!$A:$A,$B7,'EPA Export Aggregation'!$D:$D,$A$1)*IF($A7="CH4",About!$D$58,IF($A7="N2O",About!$D$59,1))</f>
        <v>1.3828950860567999</v>
      </c>
      <c r="P7">
        <f>SUMIFS('EPA Export Aggregation'!S:S,'EPA Export Aggregation'!$A:$A,$B7,'EPA Export Aggregation'!$D:$D,$A$1)*IF($A7="CH4",About!$D$58,IF($A7="N2O",About!$D$59,1))</f>
        <v>1.4100769799252999</v>
      </c>
      <c r="Q7">
        <f>SUMIFS('EPA Export Aggregation'!T:T,'EPA Export Aggregation'!$A:$A,$B7,'EPA Export Aggregation'!$D:$D,$A$1)*IF($A7="CH4",About!$D$58,IF($A7="N2O",About!$D$59,1))</f>
        <v>1.5489092176470001</v>
      </c>
      <c r="R7">
        <f>SUMIFS('EPA Export Aggregation'!U:U,'EPA Export Aggregation'!$A:$A,$B7,'EPA Export Aggregation'!$D:$D,$A$1)*IF($A7="CH4",About!$D$58,IF($A7="N2O",About!$D$59,1))</f>
        <v>1.4951782968641001</v>
      </c>
      <c r="S7">
        <f>SUMIFS('EPA Export Aggregation'!V:V,'EPA Export Aggregation'!$A:$A,$B7,'EPA Export Aggregation'!$D:$D,$A$1)*IF($A7="CH4",About!$D$58,IF($A7="N2O",About!$D$59,1))</f>
        <v>1.4273540715760999</v>
      </c>
      <c r="T7">
        <f>SUMIFS('EPA Export Aggregation'!W:W,'EPA Export Aggregation'!$A:$A,$B7,'EPA Export Aggregation'!$D:$D,$A$1)*IF($A7="CH4",About!$D$58,IF($A7="N2O",About!$D$59,1))</f>
        <v>1.3179701834149999</v>
      </c>
      <c r="U7">
        <f>SUMIFS('EPA Export Aggregation'!X:X,'EPA Export Aggregation'!$A:$A,$B7,'EPA Export Aggregation'!$D:$D,$A$1)*IF($A7="CH4",About!$D$58,IF($A7="N2O",About!$D$59,1))</f>
        <v>1.3306769820271001</v>
      </c>
      <c r="V7">
        <f>SUMIFS('EPA Export Aggregation'!Y:Y,'EPA Export Aggregation'!$A:$A,$B7,'EPA Export Aggregation'!$D:$D,$A$1)*IF($A7="CH4",About!$D$58,IF($A7="N2O",About!$D$59,1))</f>
        <v>1.4347039604475</v>
      </c>
      <c r="W7">
        <f>SUMIFS('EPA Export Aggregation'!Z:Z,'EPA Export Aggregation'!$A:$A,$B7,'EPA Export Aggregation'!$D:$D,$A$1)*IF($A7="CH4",About!$D$58,IF($A7="N2O",About!$D$59,1))</f>
        <v>1.6198691758931001</v>
      </c>
      <c r="X7">
        <f>SUMIFS('EPA Export Aggregation'!AA:AA,'EPA Export Aggregation'!$A:$A,$B7,'EPA Export Aggregation'!$D:$D,$A$1)*IF($A7="CH4",About!$D$58,IF($A7="N2O",About!$D$59,1))</f>
        <v>1.3475401490681</v>
      </c>
      <c r="Y7">
        <f>SUMIFS('EPA Export Aggregation'!AB:AB,'EPA Export Aggregation'!$A:$A,$B7,'EPA Export Aggregation'!$D:$D,$A$1)*IF($A7="CH4",About!$D$58,IF($A7="N2O",About!$D$59,1))</f>
        <v>1.111354932632</v>
      </c>
      <c r="Z7">
        <f>SUMIFS('EPA Export Aggregation'!AC:AC,'EPA Export Aggregation'!$A:$A,$B7,'EPA Export Aggregation'!$D:$D,$A$1)*IF($A7="CH4",About!$D$58,IF($A7="N2O",About!$D$59,1))</f>
        <v>1.1454247257443</v>
      </c>
      <c r="AA7">
        <f>SUMIFS('EPA Export Aggregation'!AD:AD,'EPA Export Aggregation'!$A:$A,$B7,'EPA Export Aggregation'!$D:$D,$A$1)*IF($A7="CH4",About!$D$58,IF($A7="N2O",About!$D$59,1))</f>
        <v>1.2589548357278999</v>
      </c>
      <c r="AB7">
        <f>SUMIFS('EPA Export Aggregation'!AE:AE,'EPA Export Aggregation'!$A:$A,$B7,'EPA Export Aggregation'!$D:$D,$A$1)*IF($A7="CH4",About!$D$58,IF($A7="N2O",About!$D$59,1))</f>
        <v>1.1681968889887</v>
      </c>
      <c r="AC7">
        <f>SUMIFS('EPA Export Aggregation'!AF:AF,'EPA Export Aggregation'!$A:$A,$B7,'EPA Export Aggregation'!$D:$D,$A$1)*IF($A7="CH4",About!$D$58,IF($A7="N2O",About!$D$59,1))</f>
        <v>1.1892574158335001</v>
      </c>
      <c r="AD7">
        <f>SUMIFS('EPA Export Aggregation'!AG:AG,'EPA Export Aggregation'!$A:$A,$B7,'EPA Export Aggregation'!$D:$D,$A$1)*IF($A7="CH4",About!$D$58,IF($A7="N2O",About!$D$59,1))</f>
        <v>1.210408606094</v>
      </c>
      <c r="AE7">
        <f>SUMIFS('EPA Export Aggregation'!AH:AH,'EPA Export Aggregation'!$A:$A,$B7,'EPA Export Aggregation'!$D:$D,$A$1)*IF($A7="CH4",About!$D$58,IF($A7="N2O",About!$D$59,1))</f>
        <v>1.3585949683373999</v>
      </c>
      <c r="AF7">
        <f>SUMIFS('EPA Export Aggregation'!AI:AI,'EPA Export Aggregation'!$A:$A,$B7,'EPA Export Aggregation'!$D:$D,$A$1)*IF($A7="CH4",About!$D$58,IF($A7="N2O",About!$D$59,1))</f>
        <v>1.3029132316086001</v>
      </c>
      <c r="AG7">
        <f>SUMIFS('EPA Export Aggregation'!AJ:AJ,'EPA Export Aggregation'!$A:$A,$B7,'EPA Export Aggregation'!$D:$D,$A$1)*IF($A7="CH4",About!$D$58,IF($A7="N2O",About!$D$59,1))</f>
        <v>1.3511041011891001</v>
      </c>
      <c r="AH7">
        <f>SUMIFS('EPA Export Aggregation'!AK:AK,'EPA Export Aggregation'!$A:$A,$B7,'EPA Export Aggregation'!$D:$D,$A$1)*IF($A7="CH4",About!$D$58,IF($A7="N2O",About!$D$59,1))</f>
        <v>1.4589737255391</v>
      </c>
    </row>
    <row r="8" spans="1:34" x14ac:dyDescent="0.45">
      <c r="A8" s="413" t="s">
        <v>2216</v>
      </c>
      <c r="B8" s="414" t="s">
        <v>4220</v>
      </c>
      <c r="C8">
        <f>SUMIFS('EPA Export Aggregation'!F:F,'EPA Export Aggregation'!$A:$A,$B8,'EPA Export Aggregation'!$D:$D,$A$1)*IF($A8="CH4",About!$D$58,IF($A8="N2O",About!$D$59,1))</f>
        <v>6.4344482609150004</v>
      </c>
      <c r="D8">
        <f>SUMIFS('EPA Export Aggregation'!G:G,'EPA Export Aggregation'!$A:$A,$B8,'EPA Export Aggregation'!$D:$D,$A$1)*IF($A8="CH4",About!$D$58,IF($A8="N2O",About!$D$59,1))</f>
        <v>6.3099832842387</v>
      </c>
      <c r="E8">
        <f>SUMIFS('EPA Export Aggregation'!H:H,'EPA Export Aggregation'!$A:$A,$B8,'EPA Export Aggregation'!$D:$D,$A$1)*IF($A8="CH4",About!$D$58,IF($A8="N2O",About!$D$59,1))</f>
        <v>5.9907150809114</v>
      </c>
      <c r="F8">
        <f>SUMIFS('EPA Export Aggregation'!I:I,'EPA Export Aggregation'!$A:$A,$B8,'EPA Export Aggregation'!$D:$D,$A$1)*IF($A8="CH4",About!$D$58,IF($A8="N2O",About!$D$59,1))</f>
        <v>4.6723172159036999</v>
      </c>
      <c r="G8">
        <f>SUMIFS('EPA Export Aggregation'!J:J,'EPA Export Aggregation'!$A:$A,$B8,'EPA Export Aggregation'!$D:$D,$A$1)*IF($A8="CH4",About!$D$58,IF($A8="N2O",About!$D$59,1))</f>
        <v>4.2648173480197</v>
      </c>
      <c r="H8">
        <f>SUMIFS('EPA Export Aggregation'!K:K,'EPA Export Aggregation'!$A:$A,$B8,'EPA Export Aggregation'!$D:$D,$A$1)*IF($A8="CH4",About!$D$58,IF($A8="N2O",About!$D$59,1))</f>
        <v>4.2171367986212998</v>
      </c>
      <c r="I8">
        <f>SUMIFS('EPA Export Aggregation'!L:L,'EPA Export Aggregation'!$A:$A,$B8,'EPA Export Aggregation'!$D:$D,$A$1)*IF($A8="CH4",About!$D$58,IF($A8="N2O",About!$D$59,1))</f>
        <v>4.1066562030718003</v>
      </c>
      <c r="J8">
        <f>SUMIFS('EPA Export Aggregation'!M:M,'EPA Export Aggregation'!$A:$A,$B8,'EPA Export Aggregation'!$D:$D,$A$1)*IF($A8="CH4",About!$D$58,IF($A8="N2O",About!$D$59,1))</f>
        <v>3.6013332953050998</v>
      </c>
      <c r="K8">
        <f>SUMIFS('EPA Export Aggregation'!N:N,'EPA Export Aggregation'!$A:$A,$B8,'EPA Export Aggregation'!$D:$D,$A$1)*IF($A8="CH4",About!$D$58,IF($A8="N2O",About!$D$59,1))</f>
        <v>3.5345820858828998</v>
      </c>
      <c r="L8">
        <f>SUMIFS('EPA Export Aggregation'!O:O,'EPA Export Aggregation'!$A:$A,$B8,'EPA Export Aggregation'!$D:$D,$A$1)*IF($A8="CH4",About!$D$58,IF($A8="N2O",About!$D$59,1))</f>
        <v>3.5276476779347998</v>
      </c>
      <c r="M8">
        <f>SUMIFS('EPA Export Aggregation'!P:P,'EPA Export Aggregation'!$A:$A,$B8,'EPA Export Aggregation'!$D:$D,$A$1)*IF($A8="CH4",About!$D$58,IF($A8="N2O",About!$D$59,1))</f>
        <v>4.7513761669798003</v>
      </c>
      <c r="N8">
        <f>SUMIFS('EPA Export Aggregation'!Q:Q,'EPA Export Aggregation'!$A:$A,$B8,'EPA Export Aggregation'!$D:$D,$A$1)*IF($A8="CH4",About!$D$58,IF($A8="N2O",About!$D$59,1))</f>
        <v>4.8671615162765001</v>
      </c>
      <c r="O8">
        <f>SUMIFS('EPA Export Aggregation'!R:R,'EPA Export Aggregation'!$A:$A,$B8,'EPA Export Aggregation'!$D:$D,$A$1)*IF($A8="CH4",About!$D$58,IF($A8="N2O",About!$D$59,1))</f>
        <v>4.977488020389</v>
      </c>
      <c r="P8">
        <f>SUMIFS('EPA Export Aggregation'!S:S,'EPA Export Aggregation'!$A:$A,$B8,'EPA Export Aggregation'!$D:$D,$A$1)*IF($A8="CH4",About!$D$58,IF($A8="N2O",About!$D$59,1))</f>
        <v>4.9163703768204998</v>
      </c>
      <c r="Q8">
        <f>SUMIFS('EPA Export Aggregation'!T:T,'EPA Export Aggregation'!$A:$A,$B8,'EPA Export Aggregation'!$D:$D,$A$1)*IF($A8="CH4",About!$D$58,IF($A8="N2O",About!$D$59,1))</f>
        <v>5.8571201021155002</v>
      </c>
      <c r="R8">
        <f>SUMIFS('EPA Export Aggregation'!U:U,'EPA Export Aggregation'!$A:$A,$B8,'EPA Export Aggregation'!$D:$D,$A$1)*IF($A8="CH4",About!$D$58,IF($A8="N2O",About!$D$59,1))</f>
        <v>5.6718796354160004</v>
      </c>
      <c r="S8">
        <f>SUMIFS('EPA Export Aggregation'!V:V,'EPA Export Aggregation'!$A:$A,$B8,'EPA Export Aggregation'!$D:$D,$A$1)*IF($A8="CH4",About!$D$58,IF($A8="N2O",About!$D$59,1))</f>
        <v>5.3986716275674</v>
      </c>
      <c r="T8">
        <f>SUMIFS('EPA Export Aggregation'!W:W,'EPA Export Aggregation'!$A:$A,$B8,'EPA Export Aggregation'!$D:$D,$A$1)*IF($A8="CH4",About!$D$58,IF($A8="N2O",About!$D$59,1))</f>
        <v>5.1060704831891002</v>
      </c>
      <c r="U8">
        <f>SUMIFS('EPA Export Aggregation'!X:X,'EPA Export Aggregation'!$A:$A,$B8,'EPA Export Aggregation'!$D:$D,$A$1)*IF($A8="CH4",About!$D$58,IF($A8="N2O",About!$D$59,1))</f>
        <v>5.0665880412893003</v>
      </c>
      <c r="V8">
        <f>SUMIFS('EPA Export Aggregation'!Y:Y,'EPA Export Aggregation'!$A:$A,$B8,'EPA Export Aggregation'!$D:$D,$A$1)*IF($A8="CH4",About!$D$58,IF($A8="N2O",About!$D$59,1))</f>
        <v>5.1678562883732004</v>
      </c>
      <c r="W8">
        <f>SUMIFS('EPA Export Aggregation'!Z:Z,'EPA Export Aggregation'!$A:$A,$B8,'EPA Export Aggregation'!$D:$D,$A$1)*IF($A8="CH4",About!$D$58,IF($A8="N2O",About!$D$59,1))</f>
        <v>6.0612323790153999</v>
      </c>
      <c r="X8">
        <f>SUMIFS('EPA Export Aggregation'!AA:AA,'EPA Export Aggregation'!$A:$A,$B8,'EPA Export Aggregation'!$D:$D,$A$1)*IF($A8="CH4",About!$D$58,IF($A8="N2O",About!$D$59,1))</f>
        <v>5.0228796164864997</v>
      </c>
      <c r="Y8">
        <f>SUMIFS('EPA Export Aggregation'!AB:AB,'EPA Export Aggregation'!$A:$A,$B8,'EPA Export Aggregation'!$D:$D,$A$1)*IF($A8="CH4",About!$D$58,IF($A8="N2O",About!$D$59,1))</f>
        <v>4.6796703255083996</v>
      </c>
      <c r="Z8">
        <f>SUMIFS('EPA Export Aggregation'!AC:AC,'EPA Export Aggregation'!$A:$A,$B8,'EPA Export Aggregation'!$D:$D,$A$1)*IF($A8="CH4",About!$D$58,IF($A8="N2O",About!$D$59,1))</f>
        <v>5.3890186221415997</v>
      </c>
      <c r="AA8">
        <f>SUMIFS('EPA Export Aggregation'!AD:AD,'EPA Export Aggregation'!$A:$A,$B8,'EPA Export Aggregation'!$D:$D,$A$1)*IF($A8="CH4",About!$D$58,IF($A8="N2O",About!$D$59,1))</f>
        <v>5.2069390999126002</v>
      </c>
      <c r="AB8">
        <f>SUMIFS('EPA Export Aggregation'!AE:AE,'EPA Export Aggregation'!$A:$A,$B8,'EPA Export Aggregation'!$D:$D,$A$1)*IF($A8="CH4",About!$D$58,IF($A8="N2O",About!$D$59,1))</f>
        <v>7.1551715999284999</v>
      </c>
      <c r="AC8">
        <f>SUMIFS('EPA Export Aggregation'!AF:AF,'EPA Export Aggregation'!$A:$A,$B8,'EPA Export Aggregation'!$D:$D,$A$1)*IF($A8="CH4",About!$D$58,IF($A8="N2O",About!$D$59,1))</f>
        <v>7.3744924531958</v>
      </c>
      <c r="AD8">
        <f>SUMIFS('EPA Export Aggregation'!AG:AG,'EPA Export Aggregation'!$A:$A,$B8,'EPA Export Aggregation'!$D:$D,$A$1)*IF($A8="CH4",About!$D$58,IF($A8="N2O",About!$D$59,1))</f>
        <v>6.8951256449946996</v>
      </c>
      <c r="AE8">
        <f>SUMIFS('EPA Export Aggregation'!AH:AH,'EPA Export Aggregation'!$A:$A,$B8,'EPA Export Aggregation'!$D:$D,$A$1)*IF($A8="CH4",About!$D$58,IF($A8="N2O",About!$D$59,1))</f>
        <v>6.4376944588590996</v>
      </c>
      <c r="AF8">
        <f>SUMIFS('EPA Export Aggregation'!AI:AI,'EPA Export Aggregation'!$A:$A,$B8,'EPA Export Aggregation'!$D:$D,$A$1)*IF($A8="CH4",About!$D$58,IF($A8="N2O",About!$D$59,1))</f>
        <v>6.6388894485746999</v>
      </c>
      <c r="AG8">
        <f>SUMIFS('EPA Export Aggregation'!AJ:AJ,'EPA Export Aggregation'!$A:$A,$B8,'EPA Export Aggregation'!$D:$D,$A$1)*IF($A8="CH4",About!$D$58,IF($A8="N2O",About!$D$59,1))</f>
        <v>6.1726419855285997</v>
      </c>
      <c r="AH8">
        <f>SUMIFS('EPA Export Aggregation'!AK:AK,'EPA Export Aggregation'!$A:$A,$B8,'EPA Export Aggregation'!$D:$D,$A$1)*IF($A8="CH4",About!$D$58,IF($A8="N2O",About!$D$59,1))</f>
        <v>6.1623816032917</v>
      </c>
    </row>
    <row r="9" spans="1:34" x14ac:dyDescent="0.45">
      <c r="A9" s="413" t="s">
        <v>2216</v>
      </c>
      <c r="B9" s="414" t="s">
        <v>4230</v>
      </c>
      <c r="C9">
        <f>SUMIFS('EPA Export Aggregation'!F:F,'EPA Export Aggregation'!$A:$A,$B9,'EPA Export Aggregation'!$D:$D,$A$1)*IF($A9="CH4",About!$D$58,IF($A9="N2O",About!$D$59,1))</f>
        <v>0.81591861474750005</v>
      </c>
      <c r="D9">
        <f>SUMIFS('EPA Export Aggregation'!G:G,'EPA Export Aggregation'!$A:$A,$B9,'EPA Export Aggregation'!$D:$D,$A$1)*IF($A9="CH4",About!$D$58,IF($A9="N2O",About!$D$59,1))</f>
        <v>0.77170156518540001</v>
      </c>
      <c r="E9">
        <f>SUMIFS('EPA Export Aggregation'!H:H,'EPA Export Aggregation'!$A:$A,$B9,'EPA Export Aggregation'!$D:$D,$A$1)*IF($A9="CH4",About!$D$58,IF($A9="N2O",About!$D$59,1))</f>
        <v>0.79577797373140002</v>
      </c>
      <c r="F9">
        <f>SUMIFS('EPA Export Aggregation'!I:I,'EPA Export Aggregation'!$A:$A,$B9,'EPA Export Aggregation'!$D:$D,$A$1)*IF($A9="CH4",About!$D$58,IF($A9="N2O",About!$D$59,1))</f>
        <v>0.81228023313889997</v>
      </c>
      <c r="G9">
        <f>SUMIFS('EPA Export Aggregation'!J:J,'EPA Export Aggregation'!$A:$A,$B9,'EPA Export Aggregation'!$D:$D,$A$1)*IF($A9="CH4",About!$D$58,IF($A9="N2O",About!$D$59,1))</f>
        <v>0.81186295381689999</v>
      </c>
      <c r="H9">
        <f>SUMIFS('EPA Export Aggregation'!K:K,'EPA Export Aggregation'!$A:$A,$B9,'EPA Export Aggregation'!$D:$D,$A$1)*IF($A9="CH4",About!$D$58,IF($A9="N2O",About!$D$59,1))</f>
        <v>0.88442847514680001</v>
      </c>
      <c r="I9">
        <f>SUMIFS('EPA Export Aggregation'!L:L,'EPA Export Aggregation'!$A:$A,$B9,'EPA Export Aggregation'!$D:$D,$A$1)*IF($A9="CH4",About!$D$58,IF($A9="N2O",About!$D$59,1))</f>
        <v>0.88133494277220004</v>
      </c>
      <c r="J9">
        <f>SUMIFS('EPA Export Aggregation'!M:M,'EPA Export Aggregation'!$A:$A,$B9,'EPA Export Aggregation'!$D:$D,$A$1)*IF($A9="CH4",About!$D$58,IF($A9="N2O",About!$D$59,1))</f>
        <v>0.75636861548040002</v>
      </c>
      <c r="K9">
        <f>SUMIFS('EPA Export Aggregation'!N:N,'EPA Export Aggregation'!$A:$A,$B9,'EPA Export Aggregation'!$D:$D,$A$1)*IF($A9="CH4",About!$D$58,IF($A9="N2O",About!$D$59,1))</f>
        <v>0.80010727567329998</v>
      </c>
      <c r="L9">
        <f>SUMIFS('EPA Export Aggregation'!O:O,'EPA Export Aggregation'!$A:$A,$B9,'EPA Export Aggregation'!$D:$D,$A$1)*IF($A9="CH4",About!$D$58,IF($A9="N2O",About!$D$59,1))</f>
        <v>0.92015208924909997</v>
      </c>
      <c r="M9">
        <f>SUMIFS('EPA Export Aggregation'!P:P,'EPA Export Aggregation'!$A:$A,$B9,'EPA Export Aggregation'!$D:$D,$A$1)*IF($A9="CH4",About!$D$58,IF($A9="N2O",About!$D$59,1))</f>
        <v>0.84269519053609998</v>
      </c>
      <c r="N9">
        <f>SUMIFS('EPA Export Aggregation'!Q:Q,'EPA Export Aggregation'!$A:$A,$B9,'EPA Export Aggregation'!$D:$D,$A$1)*IF($A9="CH4",About!$D$58,IF($A9="N2O",About!$D$59,1))</f>
        <v>0.83041409356990004</v>
      </c>
      <c r="O9">
        <f>SUMIFS('EPA Export Aggregation'!R:R,'EPA Export Aggregation'!$A:$A,$B9,'EPA Export Aggregation'!$D:$D,$A$1)*IF($A9="CH4",About!$D$58,IF($A9="N2O",About!$D$59,1))</f>
        <v>0.73856254041460001</v>
      </c>
      <c r="P9">
        <f>SUMIFS('EPA Export Aggregation'!S:S,'EPA Export Aggregation'!$A:$A,$B9,'EPA Export Aggregation'!$D:$D,$A$1)*IF($A9="CH4",About!$D$58,IF($A9="N2O",About!$D$59,1))</f>
        <v>0.71298896965250003</v>
      </c>
      <c r="Q9">
        <f>SUMIFS('EPA Export Aggregation'!T:T,'EPA Export Aggregation'!$A:$A,$B9,'EPA Export Aggregation'!$D:$D,$A$1)*IF($A9="CH4",About!$D$58,IF($A9="N2O",About!$D$59,1))</f>
        <v>0.66841017367269995</v>
      </c>
      <c r="R9">
        <f>SUMIFS('EPA Export Aggregation'!U:U,'EPA Export Aggregation'!$A:$A,$B9,'EPA Export Aggregation'!$D:$D,$A$1)*IF($A9="CH4",About!$D$58,IF($A9="N2O",About!$D$59,1))</f>
        <v>0.72993407088060003</v>
      </c>
      <c r="S9">
        <f>SUMIFS('EPA Export Aggregation'!V:V,'EPA Export Aggregation'!$A:$A,$B9,'EPA Export Aggregation'!$D:$D,$A$1)*IF($A9="CH4",About!$D$58,IF($A9="N2O",About!$D$59,1))</f>
        <v>0.74973848286650002</v>
      </c>
      <c r="T9">
        <f>SUMIFS('EPA Export Aggregation'!W:W,'EPA Export Aggregation'!$A:$A,$B9,'EPA Export Aggregation'!$D:$D,$A$1)*IF($A9="CH4",About!$D$58,IF($A9="N2O",About!$D$59,1))</f>
        <v>0.69869821074619998</v>
      </c>
      <c r="U9">
        <f>SUMIFS('EPA Export Aggregation'!X:X,'EPA Export Aggregation'!$A:$A,$B9,'EPA Export Aggregation'!$D:$D,$A$1)*IF($A9="CH4",About!$D$58,IF($A9="N2O",About!$D$59,1))</f>
        <v>0.63435267147109997</v>
      </c>
      <c r="V9">
        <f>SUMIFS('EPA Export Aggregation'!Y:Y,'EPA Export Aggregation'!$A:$A,$B9,'EPA Export Aggregation'!$D:$D,$A$1)*IF($A9="CH4",About!$D$58,IF($A9="N2O",About!$D$59,1))</f>
        <v>0.53022950380599998</v>
      </c>
      <c r="W9">
        <f>SUMIFS('EPA Export Aggregation'!Z:Z,'EPA Export Aggregation'!$A:$A,$B9,'EPA Export Aggregation'!$D:$D,$A$1)*IF($A9="CH4",About!$D$58,IF($A9="N2O",About!$D$59,1))</f>
        <v>0.84220753756569999</v>
      </c>
      <c r="X9">
        <f>SUMIFS('EPA Export Aggregation'!AA:AA,'EPA Export Aggregation'!$A:$A,$B9,'EPA Export Aggregation'!$D:$D,$A$1)*IF($A9="CH4",About!$D$58,IF($A9="N2O",About!$D$59,1))</f>
        <v>0.82996856923689999</v>
      </c>
      <c r="Y9">
        <f>SUMIFS('EPA Export Aggregation'!AB:AB,'EPA Export Aggregation'!$A:$A,$B9,'EPA Export Aggregation'!$D:$D,$A$1)*IF($A9="CH4",About!$D$58,IF($A9="N2O",About!$D$59,1))</f>
        <v>0.71145987428869994</v>
      </c>
      <c r="Z9">
        <f>SUMIFS('EPA Export Aggregation'!AC:AC,'EPA Export Aggregation'!$A:$A,$B9,'EPA Export Aggregation'!$D:$D,$A$1)*IF($A9="CH4",About!$D$58,IF($A9="N2O",About!$D$59,1))</f>
        <v>0.78999824072580005</v>
      </c>
      <c r="AA9">
        <f>SUMIFS('EPA Export Aggregation'!AD:AD,'EPA Export Aggregation'!$A:$A,$B9,'EPA Export Aggregation'!$D:$D,$A$1)*IF($A9="CH4",About!$D$58,IF($A9="N2O",About!$D$59,1))</f>
        <v>0.83923514043689995</v>
      </c>
      <c r="AB9">
        <f>SUMIFS('EPA Export Aggregation'!AE:AE,'EPA Export Aggregation'!$A:$A,$B9,'EPA Export Aggregation'!$D:$D,$A$1)*IF($A9="CH4",About!$D$58,IF($A9="N2O",About!$D$59,1))</f>
        <v>0.91017906949979999</v>
      </c>
      <c r="AC9">
        <f>SUMIFS('EPA Export Aggregation'!AF:AF,'EPA Export Aggregation'!$A:$A,$B9,'EPA Export Aggregation'!$D:$D,$A$1)*IF($A9="CH4",About!$D$58,IF($A9="N2O",About!$D$59,1))</f>
        <v>0.89002280205350004</v>
      </c>
      <c r="AD9">
        <f>SUMIFS('EPA Export Aggregation'!AG:AG,'EPA Export Aggregation'!$A:$A,$B9,'EPA Export Aggregation'!$D:$D,$A$1)*IF($A9="CH4",About!$D$58,IF($A9="N2O",About!$D$59,1))</f>
        <v>0.85390168517679998</v>
      </c>
      <c r="AE9">
        <f>SUMIFS('EPA Export Aggregation'!AH:AH,'EPA Export Aggregation'!$A:$A,$B9,'EPA Export Aggregation'!$D:$D,$A$1)*IF($A9="CH4",About!$D$58,IF($A9="N2O",About!$D$59,1))</f>
        <v>0.86482231767719997</v>
      </c>
      <c r="AF9">
        <f>SUMIFS('EPA Export Aggregation'!AI:AI,'EPA Export Aggregation'!$A:$A,$B9,'EPA Export Aggregation'!$D:$D,$A$1)*IF($A9="CH4",About!$D$58,IF($A9="N2O",About!$D$59,1))</f>
        <v>0.81821722277260001</v>
      </c>
      <c r="AG9">
        <f>SUMIFS('EPA Export Aggregation'!AJ:AJ,'EPA Export Aggregation'!$A:$A,$B9,'EPA Export Aggregation'!$D:$D,$A$1)*IF($A9="CH4",About!$D$58,IF($A9="N2O",About!$D$59,1))</f>
        <v>0.7336247063172</v>
      </c>
      <c r="AH9">
        <f>SUMIFS('EPA Export Aggregation'!AK:AK,'EPA Export Aggregation'!$A:$A,$B9,'EPA Export Aggregation'!$D:$D,$A$1)*IF($A9="CH4",About!$D$58,IF($A9="N2O",About!$D$59,1))</f>
        <v>0.80987072123170001</v>
      </c>
    </row>
    <row r="10" spans="1:34" x14ac:dyDescent="0.45">
      <c r="A10" s="413" t="s">
        <v>2216</v>
      </c>
      <c r="B10" s="414" t="s">
        <v>4239</v>
      </c>
      <c r="C10">
        <f>SUMIFS('EPA Export Aggregation'!F:F,'EPA Export Aggregation'!$A:$A,$B10,'EPA Export Aggregation'!$D:$D,$A$1)*IF($A10="CH4",About!$D$58,IF($A10="N2O",About!$D$59,1))</f>
        <v>1.7154249192900001E-2</v>
      </c>
      <c r="D10">
        <f>SUMIFS('EPA Export Aggregation'!G:G,'EPA Export Aggregation'!$A:$A,$B10,'EPA Export Aggregation'!$D:$D,$A$1)*IF($A10="CH4",About!$D$58,IF($A10="N2O",About!$D$59,1))</f>
        <v>1.33354654738E-2</v>
      </c>
      <c r="E10">
        <f>SUMIFS('EPA Export Aggregation'!H:H,'EPA Export Aggregation'!$A:$A,$B10,'EPA Export Aggregation'!$D:$D,$A$1)*IF($A10="CH4",About!$D$58,IF($A10="N2O",About!$D$59,1))</f>
        <v>1.67184741413E-2</v>
      </c>
      <c r="F10">
        <f>SUMIFS('EPA Export Aggregation'!I:I,'EPA Export Aggregation'!$A:$A,$B10,'EPA Export Aggregation'!$D:$D,$A$1)*IF($A10="CH4",About!$D$58,IF($A10="N2O",About!$D$59,1))</f>
        <v>1.7068234736300002E-2</v>
      </c>
      <c r="G10">
        <f>SUMIFS('EPA Export Aggregation'!J:J,'EPA Export Aggregation'!$A:$A,$B10,'EPA Export Aggregation'!$D:$D,$A$1)*IF($A10="CH4",About!$D$58,IF($A10="N2O",About!$D$59,1))</f>
        <v>1.73849479712E-2</v>
      </c>
      <c r="H10">
        <f>SUMIFS('EPA Export Aggregation'!K:K,'EPA Export Aggregation'!$A:$A,$B10,'EPA Export Aggregation'!$D:$D,$A$1)*IF($A10="CH4",About!$D$58,IF($A10="N2O",About!$D$59,1))</f>
        <v>1.43771580392E-2</v>
      </c>
      <c r="I10">
        <f>SUMIFS('EPA Export Aggregation'!L:L,'EPA Export Aggregation'!$A:$A,$B10,'EPA Export Aggregation'!$D:$D,$A$1)*IF($A10="CH4",About!$D$58,IF($A10="N2O",About!$D$59,1))</f>
        <v>1.26949000284E-2</v>
      </c>
      <c r="J10">
        <f>SUMIFS('EPA Export Aggregation'!M:M,'EPA Export Aggregation'!$A:$A,$B10,'EPA Export Aggregation'!$D:$D,$A$1)*IF($A10="CH4",About!$D$58,IF($A10="N2O",About!$D$59,1))</f>
        <v>1.2607585756E-2</v>
      </c>
      <c r="K10">
        <f>SUMIFS('EPA Export Aggregation'!N:N,'EPA Export Aggregation'!$A:$A,$B10,'EPA Export Aggregation'!$D:$D,$A$1)*IF($A10="CH4",About!$D$58,IF($A10="N2O",About!$D$59,1))</f>
        <v>1.1034336615099999E-2</v>
      </c>
      <c r="L10">
        <f>SUMIFS('EPA Export Aggregation'!O:O,'EPA Export Aggregation'!$A:$A,$B10,'EPA Export Aggregation'!$D:$D,$A$1)*IF($A10="CH4",About!$D$58,IF($A10="N2O",About!$D$59,1))</f>
        <v>1.06008190062E-2</v>
      </c>
      <c r="M10">
        <f>SUMIFS('EPA Export Aggregation'!P:P,'EPA Export Aggregation'!$A:$A,$B10,'EPA Export Aggregation'!$D:$D,$A$1)*IF($A10="CH4",About!$D$58,IF($A10="N2O",About!$D$59,1))</f>
        <v>1.18592029579E-2</v>
      </c>
      <c r="N10">
        <f>SUMIFS('EPA Export Aggregation'!Q:Q,'EPA Export Aggregation'!$A:$A,$B10,'EPA Export Aggregation'!$D:$D,$A$1)*IF($A10="CH4",About!$D$58,IF($A10="N2O",About!$D$59,1))</f>
        <v>1.0421728021599999E-2</v>
      </c>
      <c r="O10">
        <f>SUMIFS('EPA Export Aggregation'!R:R,'EPA Export Aggregation'!$A:$A,$B10,'EPA Export Aggregation'!$D:$D,$A$1)*IF($A10="CH4",About!$D$58,IF($A10="N2O",About!$D$59,1))</f>
        <v>7.5433191493E-3</v>
      </c>
      <c r="P10">
        <f>SUMIFS('EPA Export Aggregation'!S:S,'EPA Export Aggregation'!$A:$A,$B10,'EPA Export Aggregation'!$D:$D,$A$1)*IF($A10="CH4",About!$D$58,IF($A10="N2O",About!$D$59,1))</f>
        <v>6.9048581569999996E-3</v>
      </c>
      <c r="Q10">
        <f>SUMIFS('EPA Export Aggregation'!T:T,'EPA Export Aggregation'!$A:$A,$B10,'EPA Export Aggregation'!$D:$D,$A$1)*IF($A10="CH4",About!$D$58,IF($A10="N2O",About!$D$59,1))</f>
        <v>6.9392527977999996E-3</v>
      </c>
      <c r="R10">
        <f>SUMIFS('EPA Export Aggregation'!U:U,'EPA Export Aggregation'!$A:$A,$B10,'EPA Export Aggregation'!$D:$D,$A$1)*IF($A10="CH4",About!$D$58,IF($A10="N2O",About!$D$59,1))</f>
        <v>6.4665450621000002E-3</v>
      </c>
      <c r="S10">
        <f>SUMIFS('EPA Export Aggregation'!V:V,'EPA Export Aggregation'!$A:$A,$B10,'EPA Export Aggregation'!$D:$D,$A$1)*IF($A10="CH4",About!$D$58,IF($A10="N2O",About!$D$59,1))</f>
        <v>6.2004716450000004E-3</v>
      </c>
      <c r="T10">
        <f>SUMIFS('EPA Export Aggregation'!W:W,'EPA Export Aggregation'!$A:$A,$B10,'EPA Export Aggregation'!$D:$D,$A$1)*IF($A10="CH4",About!$D$58,IF($A10="N2O",About!$D$59,1))</f>
        <v>5.0443089689000001E-3</v>
      </c>
      <c r="U10">
        <f>SUMIFS('EPA Export Aggregation'!X:X,'EPA Export Aggregation'!$A:$A,$B10,'EPA Export Aggregation'!$D:$D,$A$1)*IF($A10="CH4",About!$D$58,IF($A10="N2O",About!$D$59,1))</f>
        <v>5.8676812249000001E-3</v>
      </c>
      <c r="V10">
        <f>SUMIFS('EPA Export Aggregation'!Y:Y,'EPA Export Aggregation'!$A:$A,$B10,'EPA Export Aggregation'!$D:$D,$A$1)*IF($A10="CH4",About!$D$58,IF($A10="N2O",About!$D$59,1))</f>
        <v>3.6671069041E-3</v>
      </c>
      <c r="W10">
        <f>SUMIFS('EPA Export Aggregation'!Z:Z,'EPA Export Aggregation'!$A:$A,$B10,'EPA Export Aggregation'!$D:$D,$A$1)*IF($A10="CH4",About!$D$58,IF($A10="N2O",About!$D$59,1))</f>
        <v>1.52785764346E-2</v>
      </c>
      <c r="X10">
        <f>SUMIFS('EPA Export Aggregation'!AA:AA,'EPA Export Aggregation'!$A:$A,$B10,'EPA Export Aggregation'!$D:$D,$A$1)*IF($A10="CH4",About!$D$58,IF($A10="N2O",About!$D$59,1))</f>
        <v>1.71474653278E-2</v>
      </c>
      <c r="Y10">
        <f>SUMIFS('EPA Export Aggregation'!AB:AB,'EPA Export Aggregation'!$A:$A,$B10,'EPA Export Aggregation'!$D:$D,$A$1)*IF($A10="CH4",About!$D$58,IF($A10="N2O",About!$D$59,1))</f>
        <v>4.8650521878000003E-3</v>
      </c>
      <c r="Z10">
        <f>SUMIFS('EPA Export Aggregation'!AC:AC,'EPA Export Aggregation'!$A:$A,$B10,'EPA Export Aggregation'!$D:$D,$A$1)*IF($A10="CH4",About!$D$58,IF($A10="N2O",About!$D$59,1))</f>
        <v>4.4447765432999997E-3</v>
      </c>
      <c r="AA10">
        <f>SUMIFS('EPA Export Aggregation'!AD:AD,'EPA Export Aggregation'!$A:$A,$B10,'EPA Export Aggregation'!$D:$D,$A$1)*IF($A10="CH4",About!$D$58,IF($A10="N2O",About!$D$59,1))</f>
        <v>4.6461373829999996E-3</v>
      </c>
      <c r="AB10">
        <f>SUMIFS('EPA Export Aggregation'!AE:AE,'EPA Export Aggregation'!$A:$A,$B10,'EPA Export Aggregation'!$D:$D,$A$1)*IF($A10="CH4",About!$D$58,IF($A10="N2O",About!$D$59,1))</f>
        <v>4.8395846854999997E-3</v>
      </c>
      <c r="AC10">
        <f>SUMIFS('EPA Export Aggregation'!AF:AF,'EPA Export Aggregation'!$A:$A,$B10,'EPA Export Aggregation'!$D:$D,$A$1)*IF($A10="CH4",About!$D$58,IF($A10="N2O",About!$D$59,1))</f>
        <v>6.8091071447000003E-3</v>
      </c>
      <c r="AD10">
        <f>SUMIFS('EPA Export Aggregation'!AG:AG,'EPA Export Aggregation'!$A:$A,$B10,'EPA Export Aggregation'!$D:$D,$A$1)*IF($A10="CH4",About!$D$58,IF($A10="N2O",About!$D$59,1))</f>
        <v>1.00534938229E-2</v>
      </c>
      <c r="AE10">
        <f>SUMIFS('EPA Export Aggregation'!AH:AH,'EPA Export Aggregation'!$A:$A,$B10,'EPA Export Aggregation'!$D:$D,$A$1)*IF($A10="CH4",About!$D$58,IF($A10="N2O",About!$D$59,1))</f>
        <v>1.09308738938E-2</v>
      </c>
      <c r="AF10">
        <f>SUMIFS('EPA Export Aggregation'!AI:AI,'EPA Export Aggregation'!$A:$A,$B10,'EPA Export Aggregation'!$D:$D,$A$1)*IF($A10="CH4",About!$D$58,IF($A10="N2O",About!$D$59,1))</f>
        <v>2.3672496571200002E-2</v>
      </c>
      <c r="AG10">
        <f>SUMIFS('EPA Export Aggregation'!AJ:AJ,'EPA Export Aggregation'!$A:$A,$B10,'EPA Export Aggregation'!$D:$D,$A$1)*IF($A10="CH4",About!$D$58,IF($A10="N2O",About!$D$59,1))</f>
        <v>3.89146013911E-2</v>
      </c>
      <c r="AH10">
        <f>SUMIFS('EPA Export Aggregation'!AK:AK,'EPA Export Aggregation'!$A:$A,$B10,'EPA Export Aggregation'!$D:$D,$A$1)*IF($A10="CH4",About!$D$58,IF($A10="N2O",About!$D$59,1))</f>
        <v>1.7650576277999999E-2</v>
      </c>
    </row>
    <row r="11" spans="1:34" x14ac:dyDescent="0.45">
      <c r="A11" s="413" t="s">
        <v>2216</v>
      </c>
      <c r="B11" s="414" t="s">
        <v>4234</v>
      </c>
      <c r="C11">
        <f>SUMIFS('EPA Export Aggregation'!F:F,'EPA Export Aggregation'!$A:$A,$B11,'EPA Export Aggregation'!$D:$D,$A$1)*IF($A11="CH4",About!$D$58,IF($A11="N2O",About!$D$59,1))</f>
        <v>1.2312772337288</v>
      </c>
      <c r="D11">
        <f>SUMIFS('EPA Export Aggregation'!G:G,'EPA Export Aggregation'!$A:$A,$B11,'EPA Export Aggregation'!$D:$D,$A$1)*IF($A11="CH4",About!$D$58,IF($A11="N2O",About!$D$59,1))</f>
        <v>1.1970251472875</v>
      </c>
      <c r="E11">
        <f>SUMIFS('EPA Export Aggregation'!H:H,'EPA Export Aggregation'!$A:$A,$B11,'EPA Export Aggregation'!$D:$D,$A$1)*IF($A11="CH4",About!$D$58,IF($A11="N2O",About!$D$59,1))</f>
        <v>1.2947214380251999</v>
      </c>
      <c r="F11">
        <f>SUMIFS('EPA Export Aggregation'!I:I,'EPA Export Aggregation'!$A:$A,$B11,'EPA Export Aggregation'!$D:$D,$A$1)*IF($A11="CH4",About!$D$58,IF($A11="N2O",About!$D$59,1))</f>
        <v>1.5880142448372001</v>
      </c>
      <c r="G11">
        <f>SUMIFS('EPA Export Aggregation'!J:J,'EPA Export Aggregation'!$A:$A,$B11,'EPA Export Aggregation'!$D:$D,$A$1)*IF($A11="CH4",About!$D$58,IF($A11="N2O",About!$D$59,1))</f>
        <v>1.4704203210489999</v>
      </c>
      <c r="H11">
        <f>SUMIFS('EPA Export Aggregation'!K:K,'EPA Export Aggregation'!$A:$A,$B11,'EPA Export Aggregation'!$D:$D,$A$1)*IF($A11="CH4",About!$D$58,IF($A11="N2O",About!$D$59,1))</f>
        <v>1.4500659877494</v>
      </c>
      <c r="I11">
        <f>SUMIFS('EPA Export Aggregation'!L:L,'EPA Export Aggregation'!$A:$A,$B11,'EPA Export Aggregation'!$D:$D,$A$1)*IF($A11="CH4",About!$D$58,IF($A11="N2O",About!$D$59,1))</f>
        <v>1.5896828931900999</v>
      </c>
      <c r="J11">
        <f>SUMIFS('EPA Export Aggregation'!M:M,'EPA Export Aggregation'!$A:$A,$B11,'EPA Export Aggregation'!$D:$D,$A$1)*IF($A11="CH4",About!$D$58,IF($A11="N2O",About!$D$59,1))</f>
        <v>1.4953527571327001</v>
      </c>
      <c r="K11">
        <f>SUMIFS('EPA Export Aggregation'!N:N,'EPA Export Aggregation'!$A:$A,$B11,'EPA Export Aggregation'!$D:$D,$A$1)*IF($A11="CH4",About!$D$58,IF($A11="N2O",About!$D$59,1))</f>
        <v>1.5359566957113999</v>
      </c>
      <c r="L11">
        <f>SUMIFS('EPA Export Aggregation'!O:O,'EPA Export Aggregation'!$A:$A,$B11,'EPA Export Aggregation'!$D:$D,$A$1)*IF($A11="CH4",About!$D$58,IF($A11="N2O",About!$D$59,1))</f>
        <v>1.5556476376996999</v>
      </c>
      <c r="M11">
        <f>SUMIFS('EPA Export Aggregation'!P:P,'EPA Export Aggregation'!$A:$A,$B11,'EPA Export Aggregation'!$D:$D,$A$1)*IF($A11="CH4",About!$D$58,IF($A11="N2O",About!$D$59,1))</f>
        <v>1.8064489975235001</v>
      </c>
      <c r="N11">
        <f>SUMIFS('EPA Export Aggregation'!Q:Q,'EPA Export Aggregation'!$A:$A,$B11,'EPA Export Aggregation'!$D:$D,$A$1)*IF($A11="CH4",About!$D$58,IF($A11="N2O",About!$D$59,1))</f>
        <v>1.8673231882220001</v>
      </c>
      <c r="O11">
        <f>SUMIFS('EPA Export Aggregation'!R:R,'EPA Export Aggregation'!$A:$A,$B11,'EPA Export Aggregation'!$D:$D,$A$1)*IF($A11="CH4",About!$D$58,IF($A11="N2O",About!$D$59,1))</f>
        <v>1.9130643653735999</v>
      </c>
      <c r="P11">
        <f>SUMIFS('EPA Export Aggregation'!S:S,'EPA Export Aggregation'!$A:$A,$B11,'EPA Export Aggregation'!$D:$D,$A$1)*IF($A11="CH4",About!$D$58,IF($A11="N2O",About!$D$59,1))</f>
        <v>2.0125346084164999</v>
      </c>
      <c r="Q11">
        <f>SUMIFS('EPA Export Aggregation'!T:T,'EPA Export Aggregation'!$A:$A,$B11,'EPA Export Aggregation'!$D:$D,$A$1)*IF($A11="CH4",About!$D$58,IF($A11="N2O",About!$D$59,1))</f>
        <v>2.4754456131837999</v>
      </c>
      <c r="R11">
        <f>SUMIFS('EPA Export Aggregation'!U:U,'EPA Export Aggregation'!$A:$A,$B11,'EPA Export Aggregation'!$D:$D,$A$1)*IF($A11="CH4",About!$D$58,IF($A11="N2O",About!$D$59,1))</f>
        <v>2.7498358860662</v>
      </c>
      <c r="S11">
        <f>SUMIFS('EPA Export Aggregation'!V:V,'EPA Export Aggregation'!$A:$A,$B11,'EPA Export Aggregation'!$D:$D,$A$1)*IF($A11="CH4",About!$D$58,IF($A11="N2O",About!$D$59,1))</f>
        <v>2.9291091385524002</v>
      </c>
      <c r="T11">
        <f>SUMIFS('EPA Export Aggregation'!W:W,'EPA Export Aggregation'!$A:$A,$B11,'EPA Export Aggregation'!$D:$D,$A$1)*IF($A11="CH4",About!$D$58,IF($A11="N2O",About!$D$59,1))</f>
        <v>2.7207409799770002</v>
      </c>
      <c r="U11">
        <f>SUMIFS('EPA Export Aggregation'!X:X,'EPA Export Aggregation'!$A:$A,$B11,'EPA Export Aggregation'!$D:$D,$A$1)*IF($A11="CH4",About!$D$58,IF($A11="N2O",About!$D$59,1))</f>
        <v>2.4709562087023</v>
      </c>
      <c r="V11">
        <f>SUMIFS('EPA Export Aggregation'!Y:Y,'EPA Export Aggregation'!$A:$A,$B11,'EPA Export Aggregation'!$D:$D,$A$1)*IF($A11="CH4",About!$D$58,IF($A11="N2O",About!$D$59,1))</f>
        <v>2.1393377063866001</v>
      </c>
      <c r="W11">
        <f>SUMIFS('EPA Export Aggregation'!Z:Z,'EPA Export Aggregation'!$A:$A,$B11,'EPA Export Aggregation'!$D:$D,$A$1)*IF($A11="CH4",About!$D$58,IF($A11="N2O",About!$D$59,1))</f>
        <v>1.7182353773501999</v>
      </c>
      <c r="X11">
        <f>SUMIFS('EPA Export Aggregation'!AA:AA,'EPA Export Aggregation'!$A:$A,$B11,'EPA Export Aggregation'!$D:$D,$A$1)*IF($A11="CH4",About!$D$58,IF($A11="N2O",About!$D$59,1))</f>
        <v>1.4386572382183</v>
      </c>
      <c r="Y11">
        <f>SUMIFS('EPA Export Aggregation'!AB:AB,'EPA Export Aggregation'!$A:$A,$B11,'EPA Export Aggregation'!$D:$D,$A$1)*IF($A11="CH4",About!$D$58,IF($A11="N2O",About!$D$59,1))</f>
        <v>1.7800779691827999</v>
      </c>
      <c r="Z11">
        <f>SUMIFS('EPA Export Aggregation'!AC:AC,'EPA Export Aggregation'!$A:$A,$B11,'EPA Export Aggregation'!$D:$D,$A$1)*IF($A11="CH4",About!$D$58,IF($A11="N2O",About!$D$59,1))</f>
        <v>2.1002145797823002</v>
      </c>
      <c r="AA11">
        <f>SUMIFS('EPA Export Aggregation'!AD:AD,'EPA Export Aggregation'!$A:$A,$B11,'EPA Export Aggregation'!$D:$D,$A$1)*IF($A11="CH4",About!$D$58,IF($A11="N2O",About!$D$59,1))</f>
        <v>2.2671692169350002</v>
      </c>
      <c r="AB11">
        <f>SUMIFS('EPA Export Aggregation'!AE:AE,'EPA Export Aggregation'!$A:$A,$B11,'EPA Export Aggregation'!$D:$D,$A$1)*IF($A11="CH4",About!$D$58,IF($A11="N2O",About!$D$59,1))</f>
        <v>2.3706528597697001</v>
      </c>
      <c r="AC11">
        <f>SUMIFS('EPA Export Aggregation'!AF:AF,'EPA Export Aggregation'!$A:$A,$B11,'EPA Export Aggregation'!$D:$D,$A$1)*IF($A11="CH4",About!$D$58,IF($A11="N2O",About!$D$59,1))</f>
        <v>2.4725378308638</v>
      </c>
      <c r="AD11">
        <f>SUMIFS('EPA Export Aggregation'!AG:AG,'EPA Export Aggregation'!$A:$A,$B11,'EPA Export Aggregation'!$D:$D,$A$1)*IF($A11="CH4",About!$D$58,IF($A11="N2O",About!$D$59,1))</f>
        <v>2.7615506915933001</v>
      </c>
      <c r="AE11">
        <f>SUMIFS('EPA Export Aggregation'!AH:AH,'EPA Export Aggregation'!$A:$A,$B11,'EPA Export Aggregation'!$D:$D,$A$1)*IF($A11="CH4",About!$D$58,IF($A11="N2O",About!$D$59,1))</f>
        <v>2.9282111002021001</v>
      </c>
      <c r="AF11">
        <f>SUMIFS('EPA Export Aggregation'!AI:AI,'EPA Export Aggregation'!$A:$A,$B11,'EPA Export Aggregation'!$D:$D,$A$1)*IF($A11="CH4",About!$D$58,IF($A11="N2O",About!$D$59,1))</f>
        <v>3.1296249228674999</v>
      </c>
      <c r="AG11">
        <f>SUMIFS('EPA Export Aggregation'!AJ:AJ,'EPA Export Aggregation'!$A:$A,$B11,'EPA Export Aggregation'!$D:$D,$A$1)*IF($A11="CH4",About!$D$58,IF($A11="N2O",About!$D$59,1))</f>
        <v>2.8707201896900001</v>
      </c>
      <c r="AH11">
        <f>SUMIFS('EPA Export Aggregation'!AK:AK,'EPA Export Aggregation'!$A:$A,$B11,'EPA Export Aggregation'!$D:$D,$A$1)*IF($A11="CH4",About!$D$58,IF($A11="N2O",About!$D$59,1))</f>
        <v>2.8770338917684</v>
      </c>
    </row>
    <row r="12" spans="1:34" x14ac:dyDescent="0.45">
      <c r="A12" s="413" t="s">
        <v>2216</v>
      </c>
      <c r="B12" s="414" t="s">
        <v>4245</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2216</v>
      </c>
      <c r="B13" s="414" t="s">
        <v>4249</v>
      </c>
      <c r="C13">
        <f>SUMIFS('EPA Export Aggregation'!F:F,'EPA Export Aggregation'!$A:$A,$B13,'EPA Export Aggregation'!$D:$D,$A$1)*IF($A13="CH4",About!$D$58,IF($A13="N2O",About!$D$59,1))</f>
        <v>0.3204906200582</v>
      </c>
      <c r="D13">
        <f>SUMIFS('EPA Export Aggregation'!G:G,'EPA Export Aggregation'!$A:$A,$B13,'EPA Export Aggregation'!$D:$D,$A$1)*IF($A13="CH4",About!$D$58,IF($A13="N2O",About!$D$59,1))</f>
        <v>0.29201738383429998</v>
      </c>
      <c r="E13">
        <f>SUMIFS('EPA Export Aggregation'!H:H,'EPA Export Aggregation'!$A:$A,$B13,'EPA Export Aggregation'!$D:$D,$A$1)*IF($A13="CH4",About!$D$58,IF($A13="N2O",About!$D$59,1))</f>
        <v>0.29112765834710003</v>
      </c>
      <c r="F13">
        <f>SUMIFS('EPA Export Aggregation'!I:I,'EPA Export Aggregation'!$A:$A,$B13,'EPA Export Aggregation'!$D:$D,$A$1)*IF($A13="CH4",About!$D$58,IF($A13="N2O",About!$D$59,1))</f>
        <v>0.27284637712569998</v>
      </c>
      <c r="G13">
        <f>SUMIFS('EPA Export Aggregation'!J:J,'EPA Export Aggregation'!$A:$A,$B13,'EPA Export Aggregation'!$D:$D,$A$1)*IF($A13="CH4",About!$D$58,IF($A13="N2O",About!$D$59,1))</f>
        <v>0.2905691681184</v>
      </c>
      <c r="H13">
        <f>SUMIFS('EPA Export Aggregation'!K:K,'EPA Export Aggregation'!$A:$A,$B13,'EPA Export Aggregation'!$D:$D,$A$1)*IF($A13="CH4",About!$D$58,IF($A13="N2O",About!$D$59,1))</f>
        <v>0.39521518208700002</v>
      </c>
      <c r="I13">
        <f>SUMIFS('EPA Export Aggregation'!L:L,'EPA Export Aggregation'!$A:$A,$B13,'EPA Export Aggregation'!$D:$D,$A$1)*IF($A13="CH4",About!$D$58,IF($A13="N2O",About!$D$59,1))</f>
        <v>0.43213716553839998</v>
      </c>
      <c r="J13">
        <f>SUMIFS('EPA Export Aggregation'!M:M,'EPA Export Aggregation'!$A:$A,$B13,'EPA Export Aggregation'!$D:$D,$A$1)*IF($A13="CH4",About!$D$58,IF($A13="N2O",About!$D$59,1))</f>
        <v>0.42207003839439999</v>
      </c>
      <c r="K13">
        <f>SUMIFS('EPA Export Aggregation'!N:N,'EPA Export Aggregation'!$A:$A,$B13,'EPA Export Aggregation'!$D:$D,$A$1)*IF($A13="CH4",About!$D$58,IF($A13="N2O",About!$D$59,1))</f>
        <v>0.43410940488490002</v>
      </c>
      <c r="L13">
        <f>SUMIFS('EPA Export Aggregation'!O:O,'EPA Export Aggregation'!$A:$A,$B13,'EPA Export Aggregation'!$D:$D,$A$1)*IF($A13="CH4",About!$D$58,IF($A13="N2O",About!$D$59,1))</f>
        <v>0.4805468667292</v>
      </c>
      <c r="M13">
        <f>SUMIFS('EPA Export Aggregation'!P:P,'EPA Export Aggregation'!$A:$A,$B13,'EPA Export Aggregation'!$D:$D,$A$1)*IF($A13="CH4",About!$D$58,IF($A13="N2O",About!$D$59,1))</f>
        <v>0.32293013409659999</v>
      </c>
      <c r="N13">
        <f>SUMIFS('EPA Export Aggregation'!Q:Q,'EPA Export Aggregation'!$A:$A,$B13,'EPA Export Aggregation'!$D:$D,$A$1)*IF($A13="CH4",About!$D$58,IF($A13="N2O",About!$D$59,1))</f>
        <v>0.33820127734369998</v>
      </c>
      <c r="O13">
        <f>SUMIFS('EPA Export Aggregation'!R:R,'EPA Export Aggregation'!$A:$A,$B13,'EPA Export Aggregation'!$D:$D,$A$1)*IF($A13="CH4",About!$D$58,IF($A13="N2O",About!$D$59,1))</f>
        <v>0.35913052620359998</v>
      </c>
      <c r="P13">
        <f>SUMIFS('EPA Export Aggregation'!S:S,'EPA Export Aggregation'!$A:$A,$B13,'EPA Export Aggregation'!$D:$D,$A$1)*IF($A13="CH4",About!$D$58,IF($A13="N2O",About!$D$59,1))</f>
        <v>0.28122307908639999</v>
      </c>
      <c r="Q13">
        <f>SUMIFS('EPA Export Aggregation'!T:T,'EPA Export Aggregation'!$A:$A,$B13,'EPA Export Aggregation'!$D:$D,$A$1)*IF($A13="CH4",About!$D$58,IF($A13="N2O",About!$D$59,1))</f>
        <v>0.39233075055349997</v>
      </c>
      <c r="R13">
        <f>SUMIFS('EPA Export Aggregation'!U:U,'EPA Export Aggregation'!$A:$A,$B13,'EPA Export Aggregation'!$D:$D,$A$1)*IF($A13="CH4",About!$D$58,IF($A13="N2O",About!$D$59,1))</f>
        <v>0.44402486966369997</v>
      </c>
      <c r="S13">
        <f>SUMIFS('EPA Export Aggregation'!V:V,'EPA Export Aggregation'!$A:$A,$B13,'EPA Export Aggregation'!$D:$D,$A$1)*IF($A13="CH4",About!$D$58,IF($A13="N2O",About!$D$59,1))</f>
        <v>0.51393904734700002</v>
      </c>
      <c r="T13">
        <f>SUMIFS('EPA Export Aggregation'!W:W,'EPA Export Aggregation'!$A:$A,$B13,'EPA Export Aggregation'!$D:$D,$A$1)*IF($A13="CH4",About!$D$58,IF($A13="N2O",About!$D$59,1))</f>
        <v>0.47312457355300003</v>
      </c>
      <c r="U13">
        <f>SUMIFS('EPA Export Aggregation'!X:X,'EPA Export Aggregation'!$A:$A,$B13,'EPA Export Aggregation'!$D:$D,$A$1)*IF($A13="CH4",About!$D$58,IF($A13="N2O",About!$D$59,1))</f>
        <v>0.40278510681480001</v>
      </c>
      <c r="V13">
        <f>SUMIFS('EPA Export Aggregation'!Y:Y,'EPA Export Aggregation'!$A:$A,$B13,'EPA Export Aggregation'!$D:$D,$A$1)*IF($A13="CH4",About!$D$58,IF($A13="N2O",About!$D$59,1))</f>
        <v>0.51909697283379996</v>
      </c>
      <c r="W13">
        <f>SUMIFS('EPA Export Aggregation'!Z:Z,'EPA Export Aggregation'!$A:$A,$B13,'EPA Export Aggregation'!$D:$D,$A$1)*IF($A13="CH4",About!$D$58,IF($A13="N2O",About!$D$59,1))</f>
        <v>0.63825253195200005</v>
      </c>
      <c r="X13">
        <f>SUMIFS('EPA Export Aggregation'!AA:AA,'EPA Export Aggregation'!$A:$A,$B13,'EPA Export Aggregation'!$D:$D,$A$1)*IF($A13="CH4",About!$D$58,IF($A13="N2O",About!$D$59,1))</f>
        <v>0.5868361720977</v>
      </c>
      <c r="Y13">
        <f>SUMIFS('EPA Export Aggregation'!AB:AB,'EPA Export Aggregation'!$A:$A,$B13,'EPA Export Aggregation'!$D:$D,$A$1)*IF($A13="CH4",About!$D$58,IF($A13="N2O",About!$D$59,1))</f>
        <v>0.5426913545084</v>
      </c>
      <c r="Z13">
        <f>SUMIFS('EPA Export Aggregation'!AC:AC,'EPA Export Aggregation'!$A:$A,$B13,'EPA Export Aggregation'!$D:$D,$A$1)*IF($A13="CH4",About!$D$58,IF($A13="N2O",About!$D$59,1))</f>
        <v>0.66572071188110005</v>
      </c>
      <c r="AA13">
        <f>SUMIFS('EPA Export Aggregation'!AD:AD,'EPA Export Aggregation'!$A:$A,$B13,'EPA Export Aggregation'!$D:$D,$A$1)*IF($A13="CH4",About!$D$58,IF($A13="N2O",About!$D$59,1))</f>
        <v>0.7750252847479</v>
      </c>
      <c r="AB13">
        <f>SUMIFS('EPA Export Aggregation'!AE:AE,'EPA Export Aggregation'!$A:$A,$B13,'EPA Export Aggregation'!$D:$D,$A$1)*IF($A13="CH4",About!$D$58,IF($A13="N2O",About!$D$59,1))</f>
        <v>0.75644287707010005</v>
      </c>
      <c r="AC13">
        <f>SUMIFS('EPA Export Aggregation'!AF:AF,'EPA Export Aggregation'!$A:$A,$B13,'EPA Export Aggregation'!$D:$D,$A$1)*IF($A13="CH4",About!$D$58,IF($A13="N2O",About!$D$59,1))</f>
        <v>0.68237524453370002</v>
      </c>
      <c r="AD13">
        <f>SUMIFS('EPA Export Aggregation'!AG:AG,'EPA Export Aggregation'!$A:$A,$B13,'EPA Export Aggregation'!$D:$D,$A$1)*IF($A13="CH4",About!$D$58,IF($A13="N2O",About!$D$59,1))</f>
        <v>0.62957126496019999</v>
      </c>
      <c r="AE13">
        <f>SUMIFS('EPA Export Aggregation'!AH:AH,'EPA Export Aggregation'!$A:$A,$B13,'EPA Export Aggregation'!$D:$D,$A$1)*IF($A13="CH4",About!$D$58,IF($A13="N2O",About!$D$59,1))</f>
        <v>0.47291456668389997</v>
      </c>
      <c r="AF13">
        <f>SUMIFS('EPA Export Aggregation'!AI:AI,'EPA Export Aggregation'!$A:$A,$B13,'EPA Export Aggregation'!$D:$D,$A$1)*IF($A13="CH4",About!$D$58,IF($A13="N2O",About!$D$59,1))</f>
        <v>0.54534442454450005</v>
      </c>
      <c r="AG13">
        <f>SUMIFS('EPA Export Aggregation'!AJ:AJ,'EPA Export Aggregation'!$A:$A,$B13,'EPA Export Aggregation'!$D:$D,$A$1)*IF($A13="CH4",About!$D$58,IF($A13="N2O",About!$D$59,1))</f>
        <v>0.54055644334999997</v>
      </c>
      <c r="AH13">
        <f>SUMIFS('EPA Export Aggregation'!AK:AK,'EPA Export Aggregation'!$A:$A,$B13,'EPA Export Aggregation'!$D:$D,$A$1)*IF($A13="CH4",About!$D$58,IF($A13="N2O",About!$D$59,1))</f>
        <v>0.51616781390739996</v>
      </c>
    </row>
    <row r="14" spans="1:34" x14ac:dyDescent="0.45">
      <c r="A14" s="413" t="s">
        <v>2216</v>
      </c>
      <c r="B14" s="414" t="s">
        <v>4267</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2.3369069452900001E-2</v>
      </c>
      <c r="X14">
        <f>SUMIFS('EPA Export Aggregation'!AA:AA,'EPA Export Aggregation'!$A:$A,$B14,'EPA Export Aggregation'!$D:$D,$A$1)*IF($A14="CH4",About!$D$58,IF($A14="N2O",About!$D$59,1))</f>
        <v>2.1066151237200001E-2</v>
      </c>
      <c r="Y14">
        <f>SUMIFS('EPA Export Aggregation'!AB:AB,'EPA Export Aggregation'!$A:$A,$B14,'EPA Export Aggregation'!$D:$D,$A$1)*IF($A14="CH4",About!$D$58,IF($A14="N2O",About!$D$59,1))</f>
        <v>1.8345140378500002E-2</v>
      </c>
      <c r="Z14">
        <f>SUMIFS('EPA Export Aggregation'!AC:AC,'EPA Export Aggregation'!$A:$A,$B14,'EPA Export Aggregation'!$D:$D,$A$1)*IF($A14="CH4",About!$D$58,IF($A14="N2O",About!$D$59,1))</f>
        <v>1.6859644391699999E-2</v>
      </c>
      <c r="AA14">
        <f>SUMIFS('EPA Export Aggregation'!AD:AD,'EPA Export Aggregation'!$A:$A,$B14,'EPA Export Aggregation'!$D:$D,$A$1)*IF($A14="CH4",About!$D$58,IF($A14="N2O",About!$D$59,1))</f>
        <v>1.5483616418400001E-2</v>
      </c>
      <c r="AB14">
        <f>SUMIFS('EPA Export Aggregation'!AE:AE,'EPA Export Aggregation'!$A:$A,$B14,'EPA Export Aggregation'!$D:$D,$A$1)*IF($A14="CH4",About!$D$58,IF($A14="N2O",About!$D$59,1))</f>
        <v>1.87813339498E-2</v>
      </c>
      <c r="AC14">
        <f>SUMIFS('EPA Export Aggregation'!AF:AF,'EPA Export Aggregation'!$A:$A,$B14,'EPA Export Aggregation'!$D:$D,$A$1)*IF($A14="CH4",About!$D$58,IF($A14="N2O",About!$D$59,1))</f>
        <v>1.9677627594400001E-2</v>
      </c>
      <c r="AD14">
        <f>SUMIFS('EPA Export Aggregation'!AG:AG,'EPA Export Aggregation'!$A:$A,$B14,'EPA Export Aggregation'!$D:$D,$A$1)*IF($A14="CH4",About!$D$58,IF($A14="N2O",About!$D$59,1))</f>
        <v>1.8651147674700001E-2</v>
      </c>
      <c r="AE14">
        <f>SUMIFS('EPA Export Aggregation'!AH:AH,'EPA Export Aggregation'!$A:$A,$B14,'EPA Export Aggregation'!$D:$D,$A$1)*IF($A14="CH4",About!$D$58,IF($A14="N2O",About!$D$59,1))</f>
        <v>1.9108688545500001E-2</v>
      </c>
      <c r="AF14">
        <f>SUMIFS('EPA Export Aggregation'!AI:AI,'EPA Export Aggregation'!$A:$A,$B14,'EPA Export Aggregation'!$D:$D,$A$1)*IF($A14="CH4",About!$D$58,IF($A14="N2O",About!$D$59,1))</f>
        <v>1.9819695440899999E-2</v>
      </c>
      <c r="AG14">
        <f>SUMIFS('EPA Export Aggregation'!AJ:AJ,'EPA Export Aggregation'!$A:$A,$B14,'EPA Export Aggregation'!$D:$D,$A$1)*IF($A14="CH4",About!$D$58,IF($A14="N2O",About!$D$59,1))</f>
        <v>1.9595670942600001E-2</v>
      </c>
      <c r="AH14">
        <f>SUMIFS('EPA Export Aggregation'!AK:AK,'EPA Export Aggregation'!$A:$A,$B14,'EPA Export Aggregation'!$D:$D,$A$1)*IF($A14="CH4",About!$D$58,IF($A14="N2O",About!$D$59,1))</f>
        <v>1.87364504505E-2</v>
      </c>
    </row>
    <row r="15" spans="1:34" x14ac:dyDescent="0.4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2216</v>
      </c>
      <c r="B16" s="414" t="s">
        <v>4253</v>
      </c>
      <c r="C16">
        <f>SUMIFS('EPA Export Aggregation'!F:F,'EPA Export Aggregation'!$A:$A,$B16,'EPA Export Aggregation'!$D:$D,$A$1)*IF($A16="CH4",About!$D$58,IF($A16="N2O",About!$D$59,1))</f>
        <v>7.56778807626E-2</v>
      </c>
      <c r="D16">
        <f>SUMIFS('EPA Export Aggregation'!G:G,'EPA Export Aggregation'!$A:$A,$B16,'EPA Export Aggregation'!$D:$D,$A$1)*IF($A16="CH4",About!$D$58,IF($A16="N2O",About!$D$59,1))</f>
        <v>7.6477316325599995E-2</v>
      </c>
      <c r="E16">
        <f>SUMIFS('EPA Export Aggregation'!H:H,'EPA Export Aggregation'!$A:$A,$B16,'EPA Export Aggregation'!$D:$D,$A$1)*IF($A16="CH4",About!$D$58,IF($A16="N2O",About!$D$59,1))</f>
        <v>7.6671808567799996E-2</v>
      </c>
      <c r="F16">
        <f>SUMIFS('EPA Export Aggregation'!I:I,'EPA Export Aggregation'!$A:$A,$B16,'EPA Export Aggregation'!$D:$D,$A$1)*IF($A16="CH4",About!$D$58,IF($A16="N2O",About!$D$59,1))</f>
        <v>7.7581796641299994E-2</v>
      </c>
      <c r="G16">
        <f>SUMIFS('EPA Export Aggregation'!J:J,'EPA Export Aggregation'!$A:$A,$B16,'EPA Export Aggregation'!$D:$D,$A$1)*IF($A16="CH4",About!$D$58,IF($A16="N2O",About!$D$59,1))</f>
        <v>7.87076349531E-2</v>
      </c>
      <c r="H16">
        <f>SUMIFS('EPA Export Aggregation'!K:K,'EPA Export Aggregation'!$A:$A,$B16,'EPA Export Aggregation'!$D:$D,$A$1)*IF($A16="CH4",About!$D$58,IF($A16="N2O",About!$D$59,1))</f>
        <v>7.9461640269299999E-2</v>
      </c>
      <c r="I16">
        <f>SUMIFS('EPA Export Aggregation'!L:L,'EPA Export Aggregation'!$A:$A,$B16,'EPA Export Aggregation'!$D:$D,$A$1)*IF($A16="CH4",About!$D$58,IF($A16="N2O",About!$D$59,1))</f>
        <v>8.0709517191400001E-2</v>
      </c>
      <c r="J16">
        <f>SUMIFS('EPA Export Aggregation'!M:M,'EPA Export Aggregation'!$A:$A,$B16,'EPA Export Aggregation'!$D:$D,$A$1)*IF($A16="CH4",About!$D$58,IF($A16="N2O",About!$D$59,1))</f>
        <v>8.1443119783599999E-2</v>
      </c>
      <c r="K16">
        <f>SUMIFS('EPA Export Aggregation'!N:N,'EPA Export Aggregation'!$A:$A,$B16,'EPA Export Aggregation'!$D:$D,$A$1)*IF($A16="CH4",About!$D$58,IF($A16="N2O",About!$D$59,1))</f>
        <v>8.1931138956900004E-2</v>
      </c>
      <c r="L16">
        <f>SUMIFS('EPA Export Aggregation'!O:O,'EPA Export Aggregation'!$A:$A,$B16,'EPA Export Aggregation'!$D:$D,$A$1)*IF($A16="CH4",About!$D$58,IF($A16="N2O",About!$D$59,1))</f>
        <v>8.2310437097599998E-2</v>
      </c>
      <c r="M16">
        <f>SUMIFS('EPA Export Aggregation'!P:P,'EPA Export Aggregation'!$A:$A,$B16,'EPA Export Aggregation'!$D:$D,$A$1)*IF($A16="CH4",About!$D$58,IF($A16="N2O",About!$D$59,1))</f>
        <v>8.2819744753700006E-2</v>
      </c>
      <c r="N16">
        <f>SUMIFS('EPA Export Aggregation'!Q:Q,'EPA Export Aggregation'!$A:$A,$B16,'EPA Export Aggregation'!$D:$D,$A$1)*IF($A16="CH4",About!$D$58,IF($A16="N2O",About!$D$59,1))</f>
        <v>5.0540205967100002E-2</v>
      </c>
      <c r="O16">
        <f>SUMIFS('EPA Export Aggregation'!R:R,'EPA Export Aggregation'!$A:$A,$B16,'EPA Export Aggregation'!$D:$D,$A$1)*IF($A16="CH4",About!$D$58,IF($A16="N2O",About!$D$59,1))</f>
        <v>5.98875621372E-2</v>
      </c>
      <c r="P16">
        <f>SUMIFS('EPA Export Aggregation'!S:S,'EPA Export Aggregation'!$A:$A,$B16,'EPA Export Aggregation'!$D:$D,$A$1)*IF($A16="CH4",About!$D$58,IF($A16="N2O",About!$D$59,1))</f>
        <v>7.8843806504700006E-2</v>
      </c>
      <c r="Q16">
        <f>SUMIFS('EPA Export Aggregation'!T:T,'EPA Export Aggregation'!$A:$A,$B16,'EPA Export Aggregation'!$D:$D,$A$1)*IF($A16="CH4",About!$D$58,IF($A16="N2O",About!$D$59,1))</f>
        <v>7.3839399392100005E-2</v>
      </c>
      <c r="R16">
        <f>SUMIFS('EPA Export Aggregation'!U:U,'EPA Export Aggregation'!$A:$A,$B16,'EPA Export Aggregation'!$D:$D,$A$1)*IF($A16="CH4",About!$D$58,IF($A16="N2O",About!$D$59,1))</f>
        <v>8.1838472011000002E-2</v>
      </c>
      <c r="S16">
        <f>SUMIFS('EPA Export Aggregation'!V:V,'EPA Export Aggregation'!$A:$A,$B16,'EPA Export Aggregation'!$D:$D,$A$1)*IF($A16="CH4",About!$D$58,IF($A16="N2O",About!$D$59,1))</f>
        <v>0.1055597296496</v>
      </c>
      <c r="T16">
        <f>SUMIFS('EPA Export Aggregation'!W:W,'EPA Export Aggregation'!$A:$A,$B16,'EPA Export Aggregation'!$D:$D,$A$1)*IF($A16="CH4",About!$D$58,IF($A16="N2O",About!$D$59,1))</f>
        <v>0.115579155754</v>
      </c>
      <c r="U16">
        <f>SUMIFS('EPA Export Aggregation'!X:X,'EPA Export Aggregation'!$A:$A,$B16,'EPA Export Aggregation'!$D:$D,$A$1)*IF($A16="CH4",About!$D$58,IF($A16="N2O",About!$D$59,1))</f>
        <v>0.1102095644242</v>
      </c>
      <c r="V16">
        <f>SUMIFS('EPA Export Aggregation'!Y:Y,'EPA Export Aggregation'!$A:$A,$B16,'EPA Export Aggregation'!$D:$D,$A$1)*IF($A16="CH4",About!$D$58,IF($A16="N2O",About!$D$59,1))</f>
        <v>0.1076797954038</v>
      </c>
      <c r="W16">
        <f>SUMIFS('EPA Export Aggregation'!Z:Z,'EPA Export Aggregation'!$A:$A,$B16,'EPA Export Aggregation'!$D:$D,$A$1)*IF($A16="CH4",About!$D$58,IF($A16="N2O",About!$D$59,1))</f>
        <v>0.26607712332319999</v>
      </c>
      <c r="X16">
        <f>SUMIFS('EPA Export Aggregation'!AA:AA,'EPA Export Aggregation'!$A:$A,$B16,'EPA Export Aggregation'!$D:$D,$A$1)*IF($A16="CH4",About!$D$58,IF($A16="N2O",About!$D$59,1))</f>
        <v>0.24648942247489999</v>
      </c>
      <c r="Y16">
        <f>SUMIFS('EPA Export Aggregation'!AB:AB,'EPA Export Aggregation'!$A:$A,$B16,'EPA Export Aggregation'!$D:$D,$A$1)*IF($A16="CH4",About!$D$58,IF($A16="N2O",About!$D$59,1))</f>
        <v>0.2440332355539</v>
      </c>
      <c r="Z16">
        <f>SUMIFS('EPA Export Aggregation'!AC:AC,'EPA Export Aggregation'!$A:$A,$B16,'EPA Export Aggregation'!$D:$D,$A$1)*IF($A16="CH4",About!$D$58,IF($A16="N2O",About!$D$59,1))</f>
        <v>0.25582548106559999</v>
      </c>
      <c r="AA16">
        <f>SUMIFS('EPA Export Aggregation'!AD:AD,'EPA Export Aggregation'!$A:$A,$B16,'EPA Export Aggregation'!$D:$D,$A$1)*IF($A16="CH4",About!$D$58,IF($A16="N2O",About!$D$59,1))</f>
        <v>0.2754291131587</v>
      </c>
      <c r="AB16">
        <f>SUMIFS('EPA Export Aggregation'!AE:AE,'EPA Export Aggregation'!$A:$A,$B16,'EPA Export Aggregation'!$D:$D,$A$1)*IF($A16="CH4",About!$D$58,IF($A16="N2O",About!$D$59,1))</f>
        <v>0.30771728972680001</v>
      </c>
      <c r="AC16">
        <f>SUMIFS('EPA Export Aggregation'!AF:AF,'EPA Export Aggregation'!$A:$A,$B16,'EPA Export Aggregation'!$D:$D,$A$1)*IF($A16="CH4",About!$D$58,IF($A16="N2O",About!$D$59,1))</f>
        <v>0.29282044407879998</v>
      </c>
      <c r="AD16">
        <f>SUMIFS('EPA Export Aggregation'!AG:AG,'EPA Export Aggregation'!$A:$A,$B16,'EPA Export Aggregation'!$D:$D,$A$1)*IF($A16="CH4",About!$D$58,IF($A16="N2O",About!$D$59,1))</f>
        <v>0.29217692558050001</v>
      </c>
      <c r="AE16">
        <f>SUMIFS('EPA Export Aggregation'!AH:AH,'EPA Export Aggregation'!$A:$A,$B16,'EPA Export Aggregation'!$D:$D,$A$1)*IF($A16="CH4",About!$D$58,IF($A16="N2O",About!$D$59,1))</f>
        <v>0.26568010266600001</v>
      </c>
      <c r="AF16">
        <f>SUMIFS('EPA Export Aggregation'!AI:AI,'EPA Export Aggregation'!$A:$A,$B16,'EPA Export Aggregation'!$D:$D,$A$1)*IF($A16="CH4",About!$D$58,IF($A16="N2O",About!$D$59,1))</f>
        <v>0.3153560780877</v>
      </c>
      <c r="AG16">
        <f>SUMIFS('EPA Export Aggregation'!AJ:AJ,'EPA Export Aggregation'!$A:$A,$B16,'EPA Export Aggregation'!$D:$D,$A$1)*IF($A16="CH4",About!$D$58,IF($A16="N2O",About!$D$59,1))</f>
        <v>0.31985808796749998</v>
      </c>
      <c r="AH16">
        <f>SUMIFS('EPA Export Aggregation'!AK:AK,'EPA Export Aggregation'!$A:$A,$B16,'EPA Export Aggregation'!$D:$D,$A$1)*IF($A16="CH4",About!$D$58,IF($A16="N2O",About!$D$59,1))</f>
        <v>0.32392877126269998</v>
      </c>
    </row>
    <row r="17" spans="1:34" x14ac:dyDescent="0.45">
      <c r="A17" s="413" t="s">
        <v>2216</v>
      </c>
      <c r="B17" s="414" t="s">
        <v>4247</v>
      </c>
      <c r="C17">
        <f>SUMIFS('EPA Export Aggregation'!F:F,'EPA Export Aggregation'!$A:$A,$B17,'EPA Export Aggregation'!$D:$D,$A$1)*IF($A17="CH4",About!$D$58,IF($A17="N2O",About!$D$59,1))</f>
        <v>1.8194800118840999</v>
      </c>
      <c r="D17">
        <f>SUMIFS('EPA Export Aggregation'!G:G,'EPA Export Aggregation'!$A:$A,$B17,'EPA Export Aggregation'!$D:$D,$A$1)*IF($A17="CH4",About!$D$58,IF($A17="N2O",About!$D$59,1))</f>
        <v>1.2884551739262</v>
      </c>
      <c r="E17">
        <f>SUMIFS('EPA Export Aggregation'!H:H,'EPA Export Aggregation'!$A:$A,$B17,'EPA Export Aggregation'!$D:$D,$A$1)*IF($A17="CH4",About!$D$58,IF($A17="N2O",About!$D$59,1))</f>
        <v>1.8384004657041999</v>
      </c>
      <c r="F17">
        <f>SUMIFS('EPA Export Aggregation'!I:I,'EPA Export Aggregation'!$A:$A,$B17,'EPA Export Aggregation'!$D:$D,$A$1)*IF($A17="CH4",About!$D$58,IF($A17="N2O",About!$D$59,1))</f>
        <v>1.8337846854797</v>
      </c>
      <c r="G17">
        <f>SUMIFS('EPA Export Aggregation'!J:J,'EPA Export Aggregation'!$A:$A,$B17,'EPA Export Aggregation'!$D:$D,$A$1)*IF($A17="CH4",About!$D$58,IF($A17="N2O",About!$D$59,1))</f>
        <v>2.4053659371017999</v>
      </c>
      <c r="H17">
        <f>SUMIFS('EPA Export Aggregation'!K:K,'EPA Export Aggregation'!$A:$A,$B17,'EPA Export Aggregation'!$D:$D,$A$1)*IF($A17="CH4",About!$D$58,IF($A17="N2O",About!$D$59,1))</f>
        <v>2.4610237535655002</v>
      </c>
      <c r="I17">
        <f>SUMIFS('EPA Export Aggregation'!L:L,'EPA Export Aggregation'!$A:$A,$B17,'EPA Export Aggregation'!$D:$D,$A$1)*IF($A17="CH4",About!$D$58,IF($A17="N2O",About!$D$59,1))</f>
        <v>2.5995394894977002</v>
      </c>
      <c r="J17">
        <f>SUMIFS('EPA Export Aggregation'!M:M,'EPA Export Aggregation'!$A:$A,$B17,'EPA Export Aggregation'!$D:$D,$A$1)*IF($A17="CH4",About!$D$58,IF($A17="N2O",About!$D$59,1))</f>
        <v>2.0348796972419998</v>
      </c>
      <c r="K17">
        <f>SUMIFS('EPA Export Aggregation'!N:N,'EPA Export Aggregation'!$A:$A,$B17,'EPA Export Aggregation'!$D:$D,$A$1)*IF($A17="CH4",About!$D$58,IF($A17="N2O",About!$D$59,1))</f>
        <v>1.7345992827843999</v>
      </c>
      <c r="L17">
        <f>SUMIFS('EPA Export Aggregation'!O:O,'EPA Export Aggregation'!$A:$A,$B17,'EPA Export Aggregation'!$D:$D,$A$1)*IF($A17="CH4",About!$D$58,IF($A17="N2O",About!$D$59,1))</f>
        <v>1.8342500659297001</v>
      </c>
      <c r="M17">
        <f>SUMIFS('EPA Export Aggregation'!P:P,'EPA Export Aggregation'!$A:$A,$B17,'EPA Export Aggregation'!$D:$D,$A$1)*IF($A17="CH4",About!$D$58,IF($A17="N2O",About!$D$59,1))</f>
        <v>1.8654025127056999</v>
      </c>
      <c r="N17">
        <f>SUMIFS('EPA Export Aggregation'!Q:Q,'EPA Export Aggregation'!$A:$A,$B17,'EPA Export Aggregation'!$D:$D,$A$1)*IF($A17="CH4",About!$D$58,IF($A17="N2O",About!$D$59,1))</f>
        <v>2.3972001083798</v>
      </c>
      <c r="O17">
        <f>SUMIFS('EPA Export Aggregation'!R:R,'EPA Export Aggregation'!$A:$A,$B17,'EPA Export Aggregation'!$D:$D,$A$1)*IF($A17="CH4",About!$D$58,IF($A17="N2O",About!$D$59,1))</f>
        <v>2.9434962780981002</v>
      </c>
      <c r="P17">
        <f>SUMIFS('EPA Export Aggregation'!S:S,'EPA Export Aggregation'!$A:$A,$B17,'EPA Export Aggregation'!$D:$D,$A$1)*IF($A17="CH4",About!$D$58,IF($A17="N2O",About!$D$59,1))</f>
        <v>2.9029497858058999</v>
      </c>
      <c r="Q17">
        <f>SUMIFS('EPA Export Aggregation'!T:T,'EPA Export Aggregation'!$A:$A,$B17,'EPA Export Aggregation'!$D:$D,$A$1)*IF($A17="CH4",About!$D$58,IF($A17="N2O",About!$D$59,1))</f>
        <v>2.8146786782327999</v>
      </c>
      <c r="R17">
        <f>SUMIFS('EPA Export Aggregation'!U:U,'EPA Export Aggregation'!$A:$A,$B17,'EPA Export Aggregation'!$D:$D,$A$1)*IF($A17="CH4",About!$D$58,IF($A17="N2O",About!$D$59,1))</f>
        <v>2.6786880060903999</v>
      </c>
      <c r="S17">
        <f>SUMIFS('EPA Export Aggregation'!V:V,'EPA Export Aggregation'!$A:$A,$B17,'EPA Export Aggregation'!$D:$D,$A$1)*IF($A17="CH4",About!$D$58,IF($A17="N2O",About!$D$59,1))</f>
        <v>2.3891771493506</v>
      </c>
      <c r="T17">
        <f>SUMIFS('EPA Export Aggregation'!W:W,'EPA Export Aggregation'!$A:$A,$B17,'EPA Export Aggregation'!$D:$D,$A$1)*IF($A17="CH4",About!$D$58,IF($A17="N2O",About!$D$59,1))</f>
        <v>2.3927277170179999</v>
      </c>
      <c r="U17">
        <f>SUMIFS('EPA Export Aggregation'!X:X,'EPA Export Aggregation'!$A:$A,$B17,'EPA Export Aggregation'!$D:$D,$A$1)*IF($A17="CH4",About!$D$58,IF($A17="N2O",About!$D$59,1))</f>
        <v>2.2912177486387</v>
      </c>
      <c r="V17">
        <f>SUMIFS('EPA Export Aggregation'!Y:Y,'EPA Export Aggregation'!$A:$A,$B17,'EPA Export Aggregation'!$D:$D,$A$1)*IF($A17="CH4",About!$D$58,IF($A17="N2O",About!$D$59,1))</f>
        <v>2.3117417788685</v>
      </c>
      <c r="W17">
        <f>SUMIFS('EPA Export Aggregation'!Z:Z,'EPA Export Aggregation'!$A:$A,$B17,'EPA Export Aggregation'!$D:$D,$A$1)*IF($A17="CH4",About!$D$58,IF($A17="N2O",About!$D$59,1))</f>
        <v>2.2202445880792001</v>
      </c>
      <c r="X17">
        <f>SUMIFS('EPA Export Aggregation'!AA:AA,'EPA Export Aggregation'!$A:$A,$B17,'EPA Export Aggregation'!$D:$D,$A$1)*IF($A17="CH4",About!$D$58,IF($A17="N2O",About!$D$59,1))</f>
        <v>2.4455716033585002</v>
      </c>
      <c r="Y17">
        <f>SUMIFS('EPA Export Aggregation'!AB:AB,'EPA Export Aggregation'!$A:$A,$B17,'EPA Export Aggregation'!$D:$D,$A$1)*IF($A17="CH4",About!$D$58,IF($A17="N2O",About!$D$59,1))</f>
        <v>2.4736131181713001</v>
      </c>
      <c r="Z17">
        <f>SUMIFS('EPA Export Aggregation'!AC:AC,'EPA Export Aggregation'!$A:$A,$B17,'EPA Export Aggregation'!$D:$D,$A$1)*IF($A17="CH4",About!$D$58,IF($A17="N2O",About!$D$59,1))</f>
        <v>2.5785342837787</v>
      </c>
      <c r="AA17">
        <f>SUMIFS('EPA Export Aggregation'!AD:AD,'EPA Export Aggregation'!$A:$A,$B17,'EPA Export Aggregation'!$D:$D,$A$1)*IF($A17="CH4",About!$D$58,IF($A17="N2O",About!$D$59,1))</f>
        <v>2.5709416441841002</v>
      </c>
      <c r="AB17">
        <f>SUMIFS('EPA Export Aggregation'!AE:AE,'EPA Export Aggregation'!$A:$A,$B17,'EPA Export Aggregation'!$D:$D,$A$1)*IF($A17="CH4",About!$D$58,IF($A17="N2O",About!$D$59,1))</f>
        <v>2.6746429878972999</v>
      </c>
      <c r="AC17">
        <f>SUMIFS('EPA Export Aggregation'!AF:AF,'EPA Export Aggregation'!$A:$A,$B17,'EPA Export Aggregation'!$D:$D,$A$1)*IF($A17="CH4",About!$D$58,IF($A17="N2O",About!$D$59,1))</f>
        <v>2.8394847148413001</v>
      </c>
      <c r="AD17">
        <f>SUMIFS('EPA Export Aggregation'!AG:AG,'EPA Export Aggregation'!$A:$A,$B17,'EPA Export Aggregation'!$D:$D,$A$1)*IF($A17="CH4",About!$D$58,IF($A17="N2O",About!$D$59,1))</f>
        <v>2.7112727467420998</v>
      </c>
      <c r="AE17">
        <f>SUMIFS('EPA Export Aggregation'!AH:AH,'EPA Export Aggregation'!$A:$A,$B17,'EPA Export Aggregation'!$D:$D,$A$1)*IF($A17="CH4",About!$D$58,IF($A17="N2O",About!$D$59,1))</f>
        <v>2.6915260352322998</v>
      </c>
      <c r="AF17">
        <f>SUMIFS('EPA Export Aggregation'!AI:AI,'EPA Export Aggregation'!$A:$A,$B17,'EPA Export Aggregation'!$D:$D,$A$1)*IF($A17="CH4",About!$D$58,IF($A17="N2O",About!$D$59,1))</f>
        <v>2.6658930858447998</v>
      </c>
      <c r="AG17">
        <f>SUMIFS('EPA Export Aggregation'!AJ:AJ,'EPA Export Aggregation'!$A:$A,$B17,'EPA Export Aggregation'!$D:$D,$A$1)*IF($A17="CH4",About!$D$58,IF($A17="N2O",About!$D$59,1))</f>
        <v>2.7170137445817</v>
      </c>
      <c r="AH17">
        <f>SUMIFS('EPA Export Aggregation'!AK:AK,'EPA Export Aggregation'!$A:$A,$B17,'EPA Export Aggregation'!$D:$D,$A$1)*IF($A17="CH4",About!$D$58,IF($A17="N2O",About!$D$59,1))</f>
        <v>2.5998951938706001</v>
      </c>
    </row>
    <row r="18" spans="1:34" x14ac:dyDescent="0.45">
      <c r="A18" s="413" t="s">
        <v>2216</v>
      </c>
      <c r="B18" s="414" t="s">
        <v>4263</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2216</v>
      </c>
      <c r="B19" s="414" t="s">
        <v>4265</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2216</v>
      </c>
      <c r="B20" s="414" t="s">
        <v>4232</v>
      </c>
      <c r="C20">
        <f>SUMIFS('EPA Export Aggregation'!F:F,'EPA Export Aggregation'!$A:$A,$B20,'EPA Export Aggregation'!$D:$D,$A$1)*IF($A20="CH4",About!$D$58,IF($A20="N2O",About!$D$59,1))</f>
        <v>0.94989011783599997</v>
      </c>
      <c r="D20">
        <f>SUMIFS('EPA Export Aggregation'!G:G,'EPA Export Aggregation'!$A:$A,$B20,'EPA Export Aggregation'!$D:$D,$A$1)*IF($A20="CH4",About!$D$58,IF($A20="N2O",About!$D$59,1))</f>
        <v>0.86374938265629997</v>
      </c>
      <c r="E20">
        <f>SUMIFS('EPA Export Aggregation'!H:H,'EPA Export Aggregation'!$A:$A,$B20,'EPA Export Aggregation'!$D:$D,$A$1)*IF($A20="CH4",About!$D$58,IF($A20="N2O",About!$D$59,1))</f>
        <v>0.8814371570367</v>
      </c>
      <c r="F20">
        <f>SUMIFS('EPA Export Aggregation'!I:I,'EPA Export Aggregation'!$A:$A,$B20,'EPA Export Aggregation'!$D:$D,$A$1)*IF($A20="CH4",About!$D$58,IF($A20="N2O",About!$D$59,1))</f>
        <v>0.84988713260159998</v>
      </c>
      <c r="G20">
        <f>SUMIFS('EPA Export Aggregation'!J:J,'EPA Export Aggregation'!$A:$A,$B20,'EPA Export Aggregation'!$D:$D,$A$1)*IF($A20="CH4",About!$D$58,IF($A20="N2O",About!$D$59,1))</f>
        <v>0.85626785214989998</v>
      </c>
      <c r="H20">
        <f>SUMIFS('EPA Export Aggregation'!K:K,'EPA Export Aggregation'!$A:$A,$B20,'EPA Export Aggregation'!$D:$D,$A$1)*IF($A20="CH4",About!$D$58,IF($A20="N2O",About!$D$59,1))</f>
        <v>0.89282895941130003</v>
      </c>
      <c r="I20">
        <f>SUMIFS('EPA Export Aggregation'!L:L,'EPA Export Aggregation'!$A:$A,$B20,'EPA Export Aggregation'!$D:$D,$A$1)*IF($A20="CH4",About!$D$58,IF($A20="N2O",About!$D$59,1))</f>
        <v>0.88158647211249996</v>
      </c>
      <c r="J20">
        <f>SUMIFS('EPA Export Aggregation'!M:M,'EPA Export Aggregation'!$A:$A,$B20,'EPA Export Aggregation'!$D:$D,$A$1)*IF($A20="CH4",About!$D$58,IF($A20="N2O",About!$D$59,1))</f>
        <v>0.89895141868359996</v>
      </c>
      <c r="K20">
        <f>SUMIFS('EPA Export Aggregation'!N:N,'EPA Export Aggregation'!$A:$A,$B20,'EPA Export Aggregation'!$D:$D,$A$1)*IF($A20="CH4",About!$D$58,IF($A20="N2O",About!$D$59,1))</f>
        <v>0.89743112726530005</v>
      </c>
      <c r="L20">
        <f>SUMIFS('EPA Export Aggregation'!O:O,'EPA Export Aggregation'!$A:$A,$B20,'EPA Export Aggregation'!$D:$D,$A$1)*IF($A20="CH4",About!$D$58,IF($A20="N2O",About!$D$59,1))</f>
        <v>0.89518305915700003</v>
      </c>
      <c r="M20">
        <f>SUMIFS('EPA Export Aggregation'!P:P,'EPA Export Aggregation'!$A:$A,$B20,'EPA Export Aggregation'!$D:$D,$A$1)*IF($A20="CH4",About!$D$58,IF($A20="N2O",About!$D$59,1))</f>
        <v>1.0551798327794</v>
      </c>
      <c r="N20">
        <f>SUMIFS('EPA Export Aggregation'!Q:Q,'EPA Export Aggregation'!$A:$A,$B20,'EPA Export Aggregation'!$D:$D,$A$1)*IF($A20="CH4",About!$D$58,IF($A20="N2O",About!$D$59,1))</f>
        <v>1.2459354626635999</v>
      </c>
      <c r="O20">
        <f>SUMIFS('EPA Export Aggregation'!R:R,'EPA Export Aggregation'!$A:$A,$B20,'EPA Export Aggregation'!$D:$D,$A$1)*IF($A20="CH4",About!$D$58,IF($A20="N2O",About!$D$59,1))</f>
        <v>1.3619876605479999</v>
      </c>
      <c r="P20">
        <f>SUMIFS('EPA Export Aggregation'!S:S,'EPA Export Aggregation'!$A:$A,$B20,'EPA Export Aggregation'!$D:$D,$A$1)*IF($A20="CH4",About!$D$58,IF($A20="N2O",About!$D$59,1))</f>
        <v>1.2104221845873</v>
      </c>
      <c r="Q20">
        <f>SUMIFS('EPA Export Aggregation'!T:T,'EPA Export Aggregation'!$A:$A,$B20,'EPA Export Aggregation'!$D:$D,$A$1)*IF($A20="CH4",About!$D$58,IF($A20="N2O",About!$D$59,1))</f>
        <v>0.94508708910969996</v>
      </c>
      <c r="R20">
        <f>SUMIFS('EPA Export Aggregation'!U:U,'EPA Export Aggregation'!$A:$A,$B20,'EPA Export Aggregation'!$D:$D,$A$1)*IF($A20="CH4",About!$D$58,IF($A20="N2O",About!$D$59,1))</f>
        <v>0.73878765446000005</v>
      </c>
      <c r="S20">
        <f>SUMIFS('EPA Export Aggregation'!V:V,'EPA Export Aggregation'!$A:$A,$B20,'EPA Export Aggregation'!$D:$D,$A$1)*IF($A20="CH4",About!$D$58,IF($A20="N2O",About!$D$59,1))</f>
        <v>0.66537037266819998</v>
      </c>
      <c r="T20">
        <f>SUMIFS('EPA Export Aggregation'!W:W,'EPA Export Aggregation'!$A:$A,$B20,'EPA Export Aggregation'!$D:$D,$A$1)*IF($A20="CH4",About!$D$58,IF($A20="N2O",About!$D$59,1))</f>
        <v>0.61852317801919998</v>
      </c>
      <c r="U20">
        <f>SUMIFS('EPA Export Aggregation'!X:X,'EPA Export Aggregation'!$A:$A,$B20,'EPA Export Aggregation'!$D:$D,$A$1)*IF($A20="CH4",About!$D$58,IF($A20="N2O",About!$D$59,1))</f>
        <v>0.53301828011740005</v>
      </c>
      <c r="V20">
        <f>SUMIFS('EPA Export Aggregation'!Y:Y,'EPA Export Aggregation'!$A:$A,$B20,'EPA Export Aggregation'!$D:$D,$A$1)*IF($A20="CH4",About!$D$58,IF($A20="N2O",About!$D$59,1))</f>
        <v>0.35592268926600001</v>
      </c>
      <c r="W20">
        <f>SUMIFS('EPA Export Aggregation'!Z:Z,'EPA Export Aggregation'!$A:$A,$B20,'EPA Export Aggregation'!$D:$D,$A$1)*IF($A20="CH4",About!$D$58,IF($A20="N2O",About!$D$59,1))</f>
        <v>2.54235405062E-2</v>
      </c>
      <c r="X20">
        <f>SUMIFS('EPA Export Aggregation'!AA:AA,'EPA Export Aggregation'!$A:$A,$B20,'EPA Export Aggregation'!$D:$D,$A$1)*IF($A20="CH4",About!$D$58,IF($A20="N2O",About!$D$59,1))</f>
        <v>3.3181352607499999E-2</v>
      </c>
      <c r="Y20">
        <f>SUMIFS('EPA Export Aggregation'!AB:AB,'EPA Export Aggregation'!$A:$A,$B20,'EPA Export Aggregation'!$D:$D,$A$1)*IF($A20="CH4",About!$D$58,IF($A20="N2O",About!$D$59,1))</f>
        <v>3.22350224989E-2</v>
      </c>
      <c r="Z20">
        <f>SUMIFS('EPA Export Aggregation'!AC:AC,'EPA Export Aggregation'!$A:$A,$B20,'EPA Export Aggregation'!$D:$D,$A$1)*IF($A20="CH4",About!$D$58,IF($A20="N2O",About!$D$59,1))</f>
        <v>2.81285227072E-2</v>
      </c>
      <c r="AA20">
        <f>SUMIFS('EPA Export Aggregation'!AD:AD,'EPA Export Aggregation'!$A:$A,$B20,'EPA Export Aggregation'!$D:$D,$A$1)*IF($A20="CH4",About!$D$58,IF($A20="N2O",About!$D$59,1))</f>
        <v>2.3061527681100001E-2</v>
      </c>
      <c r="AB20">
        <f>SUMIFS('EPA Export Aggregation'!AE:AE,'EPA Export Aggregation'!$A:$A,$B20,'EPA Export Aggregation'!$D:$D,$A$1)*IF($A20="CH4",About!$D$58,IF($A20="N2O",About!$D$59,1))</f>
        <v>2.6487930266599999E-2</v>
      </c>
      <c r="AC20">
        <f>SUMIFS('EPA Export Aggregation'!AF:AF,'EPA Export Aggregation'!$A:$A,$B20,'EPA Export Aggregation'!$D:$D,$A$1)*IF($A20="CH4",About!$D$58,IF($A20="N2O",About!$D$59,1))</f>
        <v>2.7827497308599999E-2</v>
      </c>
      <c r="AD20">
        <f>SUMIFS('EPA Export Aggregation'!AG:AG,'EPA Export Aggregation'!$A:$A,$B20,'EPA Export Aggregation'!$D:$D,$A$1)*IF($A20="CH4",About!$D$58,IF($A20="N2O",About!$D$59,1))</f>
        <v>2.0558670291699999E-2</v>
      </c>
      <c r="AE20">
        <f>SUMIFS('EPA Export Aggregation'!AH:AH,'EPA Export Aggregation'!$A:$A,$B20,'EPA Export Aggregation'!$D:$D,$A$1)*IF($A20="CH4",About!$D$58,IF($A20="N2O",About!$D$59,1))</f>
        <v>2.4513647862900001E-2</v>
      </c>
      <c r="AF20">
        <f>SUMIFS('EPA Export Aggregation'!AI:AI,'EPA Export Aggregation'!$A:$A,$B20,'EPA Export Aggregation'!$D:$D,$A$1)*IF($A20="CH4",About!$D$58,IF($A20="N2O",About!$D$59,1))</f>
        <v>5.5716324705500003E-2</v>
      </c>
      <c r="AG20">
        <f>SUMIFS('EPA Export Aggregation'!AJ:AJ,'EPA Export Aggregation'!$A:$A,$B20,'EPA Export Aggregation'!$D:$D,$A$1)*IF($A20="CH4",About!$D$58,IF($A20="N2O",About!$D$59,1))</f>
        <v>4.3149002642500003E-2</v>
      </c>
      <c r="AH20">
        <f>SUMIFS('EPA Export Aggregation'!AK:AK,'EPA Export Aggregation'!$A:$A,$B20,'EPA Export Aggregation'!$D:$D,$A$1)*IF($A20="CH4",About!$D$58,IF($A20="N2O",About!$D$59,1))</f>
        <v>4.6602817790700003E-2</v>
      </c>
    </row>
    <row r="21" spans="1:34" x14ac:dyDescent="0.4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2216</v>
      </c>
      <c r="B22" s="414" t="s">
        <v>4243</v>
      </c>
      <c r="C22">
        <f>SUMIFS('EPA Export Aggregation'!F:F,'EPA Export Aggregation'!$A:$A,$B22,'EPA Export Aggregation'!$D:$D,$A$1)*IF($A22="CH4",About!$D$58,IF($A22="N2O",About!$D$59,1))</f>
        <v>8.2752014272999996E-2</v>
      </c>
      <c r="D22">
        <f>SUMIFS('EPA Export Aggregation'!G:G,'EPA Export Aggregation'!$A:$A,$B22,'EPA Export Aggregation'!$D:$D,$A$1)*IF($A22="CH4",About!$D$58,IF($A22="N2O",About!$D$59,1))</f>
        <v>8.2791185035700002E-2</v>
      </c>
      <c r="E22">
        <f>SUMIFS('EPA Export Aggregation'!H:H,'EPA Export Aggregation'!$A:$A,$B22,'EPA Export Aggregation'!$D:$D,$A$1)*IF($A22="CH4",About!$D$58,IF($A22="N2O",About!$D$59,1))</f>
        <v>8.5298734850599994E-2</v>
      </c>
      <c r="F22">
        <f>SUMIFS('EPA Export Aggregation'!I:I,'EPA Export Aggregation'!$A:$A,$B22,'EPA Export Aggregation'!$D:$D,$A$1)*IF($A22="CH4",About!$D$58,IF($A22="N2O",About!$D$59,1))</f>
        <v>8.3408844019899994E-2</v>
      </c>
      <c r="G22">
        <f>SUMIFS('EPA Export Aggregation'!J:J,'EPA Export Aggregation'!$A:$A,$B22,'EPA Export Aggregation'!$D:$D,$A$1)*IF($A22="CH4",About!$D$58,IF($A22="N2O",About!$D$59,1))</f>
        <v>4.3570804011600003E-2</v>
      </c>
      <c r="H22">
        <f>SUMIFS('EPA Export Aggregation'!K:K,'EPA Export Aggregation'!$A:$A,$B22,'EPA Export Aggregation'!$D:$D,$A$1)*IF($A22="CH4",About!$D$58,IF($A22="N2O",About!$D$59,1))</f>
        <v>4.1214379489800002E-2</v>
      </c>
      <c r="I22">
        <f>SUMIFS('EPA Export Aggregation'!L:L,'EPA Export Aggregation'!$A:$A,$B22,'EPA Export Aggregation'!$D:$D,$A$1)*IF($A22="CH4",About!$D$58,IF($A22="N2O",About!$D$59,1))</f>
        <v>4.190962979E-2</v>
      </c>
      <c r="J22">
        <f>SUMIFS('EPA Export Aggregation'!M:M,'EPA Export Aggregation'!$A:$A,$B22,'EPA Export Aggregation'!$D:$D,$A$1)*IF($A22="CH4",About!$D$58,IF($A22="N2O",About!$D$59,1))</f>
        <v>4.0593375259299999E-2</v>
      </c>
      <c r="K22">
        <f>SUMIFS('EPA Export Aggregation'!N:N,'EPA Export Aggregation'!$A:$A,$B22,'EPA Export Aggregation'!$D:$D,$A$1)*IF($A22="CH4",About!$D$58,IF($A22="N2O",About!$D$59,1))</f>
        <v>6.2775881692199997E-2</v>
      </c>
      <c r="L22">
        <f>SUMIFS('EPA Export Aggregation'!O:O,'EPA Export Aggregation'!$A:$A,$B22,'EPA Export Aggregation'!$D:$D,$A$1)*IF($A22="CH4",About!$D$58,IF($A22="N2O",About!$D$59,1))</f>
        <v>6.03175737255E-2</v>
      </c>
      <c r="M22">
        <f>SUMIFS('EPA Export Aggregation'!P:P,'EPA Export Aggregation'!$A:$A,$B22,'EPA Export Aggregation'!$D:$D,$A$1)*IF($A22="CH4",About!$D$58,IF($A22="N2O",About!$D$59,1))</f>
        <v>5.3578858675300003E-2</v>
      </c>
      <c r="N22">
        <f>SUMIFS('EPA Export Aggregation'!Q:Q,'EPA Export Aggregation'!$A:$A,$B22,'EPA Export Aggregation'!$D:$D,$A$1)*IF($A22="CH4",About!$D$58,IF($A22="N2O",About!$D$59,1))</f>
        <v>4.2253296189300002E-2</v>
      </c>
      <c r="O22">
        <f>SUMIFS('EPA Export Aggregation'!R:R,'EPA Export Aggregation'!$A:$A,$B22,'EPA Export Aggregation'!$D:$D,$A$1)*IF($A22="CH4",About!$D$58,IF($A22="N2O",About!$D$59,1))</f>
        <v>5.0054756363800003E-2</v>
      </c>
      <c r="P22">
        <f>SUMIFS('EPA Export Aggregation'!S:S,'EPA Export Aggregation'!$A:$A,$B22,'EPA Export Aggregation'!$D:$D,$A$1)*IF($A22="CH4",About!$D$58,IF($A22="N2O",About!$D$59,1))</f>
        <v>4.99731238333E-2</v>
      </c>
      <c r="Q22">
        <f>SUMIFS('EPA Export Aggregation'!T:T,'EPA Export Aggregation'!$A:$A,$B22,'EPA Export Aggregation'!$D:$D,$A$1)*IF($A22="CH4",About!$D$58,IF($A22="N2O",About!$D$59,1))</f>
        <v>5.5517951630300003E-2</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2216</v>
      </c>
      <c r="B23" s="414" t="s">
        <v>4255</v>
      </c>
      <c r="C23">
        <f>SUMIFS('EPA Export Aggregation'!F:F,'EPA Export Aggregation'!$A:$A,$B23,'EPA Export Aggregation'!$D:$D,$A$1)*IF($A23="CH4",About!$D$58,IF($A23="N2O",About!$D$59,1))</f>
        <v>0.19456903098610001</v>
      </c>
      <c r="D23">
        <f>SUMIFS('EPA Export Aggregation'!G:G,'EPA Export Aggregation'!$A:$A,$B23,'EPA Export Aggregation'!$D:$D,$A$1)*IF($A23="CH4",About!$D$58,IF($A23="N2O",About!$D$59,1))</f>
        <v>0.18222645982220001</v>
      </c>
      <c r="E23">
        <f>SUMIFS('EPA Export Aggregation'!H:H,'EPA Export Aggregation'!$A:$A,$B23,'EPA Export Aggregation'!$D:$D,$A$1)*IF($A23="CH4",About!$D$58,IF($A23="N2O",About!$D$59,1))</f>
        <v>0.20246508306630001</v>
      </c>
      <c r="F23">
        <f>SUMIFS('EPA Export Aggregation'!I:I,'EPA Export Aggregation'!$A:$A,$B23,'EPA Export Aggregation'!$D:$D,$A$1)*IF($A23="CH4",About!$D$58,IF($A23="N2O",About!$D$59,1))</f>
        <v>0.2411238125138</v>
      </c>
      <c r="G23">
        <f>SUMIFS('EPA Export Aggregation'!J:J,'EPA Export Aggregation'!$A:$A,$B23,'EPA Export Aggregation'!$D:$D,$A$1)*IF($A23="CH4",About!$D$58,IF($A23="N2O",About!$D$59,1))</f>
        <v>0.22753108522589999</v>
      </c>
      <c r="H23">
        <f>SUMIFS('EPA Export Aggregation'!K:K,'EPA Export Aggregation'!$A:$A,$B23,'EPA Export Aggregation'!$D:$D,$A$1)*IF($A23="CH4",About!$D$58,IF($A23="N2O",About!$D$59,1))</f>
        <v>0.2288305685241</v>
      </c>
      <c r="I23">
        <f>SUMIFS('EPA Export Aggregation'!L:L,'EPA Export Aggregation'!$A:$A,$B23,'EPA Export Aggregation'!$D:$D,$A$1)*IF($A23="CH4",About!$D$58,IF($A23="N2O",About!$D$59,1))</f>
        <v>0.2096301893317</v>
      </c>
      <c r="J23">
        <f>SUMIFS('EPA Export Aggregation'!M:M,'EPA Export Aggregation'!$A:$A,$B23,'EPA Export Aggregation'!$D:$D,$A$1)*IF($A23="CH4",About!$D$58,IF($A23="N2O",About!$D$59,1))</f>
        <v>0.21572743732890001</v>
      </c>
      <c r="K23">
        <f>SUMIFS('EPA Export Aggregation'!N:N,'EPA Export Aggregation'!$A:$A,$B23,'EPA Export Aggregation'!$D:$D,$A$1)*IF($A23="CH4",About!$D$58,IF($A23="N2O",About!$D$59,1))</f>
        <v>0.26792977893059999</v>
      </c>
      <c r="L23">
        <f>SUMIFS('EPA Export Aggregation'!O:O,'EPA Export Aggregation'!$A:$A,$B23,'EPA Export Aggregation'!$D:$D,$A$1)*IF($A23="CH4",About!$D$58,IF($A23="N2O",About!$D$59,1))</f>
        <v>0.25876007038850002</v>
      </c>
      <c r="M23">
        <f>SUMIFS('EPA Export Aggregation'!P:P,'EPA Export Aggregation'!$A:$A,$B23,'EPA Export Aggregation'!$D:$D,$A$1)*IF($A23="CH4",About!$D$58,IF($A23="N2O",About!$D$59,1))</f>
        <v>0.23707962041229999</v>
      </c>
      <c r="N23">
        <f>SUMIFS('EPA Export Aggregation'!Q:Q,'EPA Export Aggregation'!$A:$A,$B23,'EPA Export Aggregation'!$D:$D,$A$1)*IF($A23="CH4",About!$D$58,IF($A23="N2O",About!$D$59,1))</f>
        <v>0.2303171046161</v>
      </c>
      <c r="O23">
        <f>SUMIFS('EPA Export Aggregation'!R:R,'EPA Export Aggregation'!$A:$A,$B23,'EPA Export Aggregation'!$D:$D,$A$1)*IF($A23="CH4",About!$D$58,IF($A23="N2O",About!$D$59,1))</f>
        <v>0.21158891661689999</v>
      </c>
      <c r="P23">
        <f>SUMIFS('EPA Export Aggregation'!S:S,'EPA Export Aggregation'!$A:$A,$B23,'EPA Export Aggregation'!$D:$D,$A$1)*IF($A23="CH4",About!$D$58,IF($A23="N2O",About!$D$59,1))</f>
        <v>0.20553741830809999</v>
      </c>
      <c r="Q23">
        <f>SUMIFS('EPA Export Aggregation'!T:T,'EPA Export Aggregation'!$A:$A,$B23,'EPA Export Aggregation'!$D:$D,$A$1)*IF($A23="CH4",About!$D$58,IF($A23="N2O",About!$D$59,1))</f>
        <v>0.2153596260074</v>
      </c>
      <c r="R23">
        <f>SUMIFS('EPA Export Aggregation'!U:U,'EPA Export Aggregation'!$A:$A,$B23,'EPA Export Aggregation'!$D:$D,$A$1)*IF($A23="CH4",About!$D$58,IF($A23="N2O",About!$D$59,1))</f>
        <v>0.21744826176109999</v>
      </c>
      <c r="S23">
        <f>SUMIFS('EPA Export Aggregation'!V:V,'EPA Export Aggregation'!$A:$A,$B23,'EPA Export Aggregation'!$D:$D,$A$1)*IF($A23="CH4",About!$D$58,IF($A23="N2O",About!$D$59,1))</f>
        <v>0.2112910702834</v>
      </c>
      <c r="T23">
        <f>SUMIFS('EPA Export Aggregation'!W:W,'EPA Export Aggregation'!$A:$A,$B23,'EPA Export Aggregation'!$D:$D,$A$1)*IF($A23="CH4",About!$D$58,IF($A23="N2O",About!$D$59,1))</f>
        <v>0.29732209574000001</v>
      </c>
      <c r="U23">
        <f>SUMIFS('EPA Export Aggregation'!X:X,'EPA Export Aggregation'!$A:$A,$B23,'EPA Export Aggregation'!$D:$D,$A$1)*IF($A23="CH4",About!$D$58,IF($A23="N2O",About!$D$59,1))</f>
        <v>0.24432111650489999</v>
      </c>
      <c r="V23">
        <f>SUMIFS('EPA Export Aggregation'!Y:Y,'EPA Export Aggregation'!$A:$A,$B23,'EPA Export Aggregation'!$D:$D,$A$1)*IF($A23="CH4",About!$D$58,IF($A23="N2O",About!$D$59,1))</f>
        <v>0.20560947632679999</v>
      </c>
      <c r="W23">
        <f>SUMIFS('EPA Export Aggregation'!Z:Z,'EPA Export Aggregation'!$A:$A,$B23,'EPA Export Aggregation'!$D:$D,$A$1)*IF($A23="CH4",About!$D$58,IF($A23="N2O",About!$D$59,1))</f>
        <v>0.28440979769449998</v>
      </c>
      <c r="X23">
        <f>SUMIFS('EPA Export Aggregation'!AA:AA,'EPA Export Aggregation'!$A:$A,$B23,'EPA Export Aggregation'!$D:$D,$A$1)*IF($A23="CH4",About!$D$58,IF($A23="N2O",About!$D$59,1))</f>
        <v>0.30747811328329999</v>
      </c>
      <c r="Y23">
        <f>SUMIFS('EPA Export Aggregation'!AB:AB,'EPA Export Aggregation'!$A:$A,$B23,'EPA Export Aggregation'!$D:$D,$A$1)*IF($A23="CH4",About!$D$58,IF($A23="N2O",About!$D$59,1))</f>
        <v>0.29264460276179999</v>
      </c>
      <c r="Z23">
        <f>SUMIFS('EPA Export Aggregation'!AC:AC,'EPA Export Aggregation'!$A:$A,$B23,'EPA Export Aggregation'!$D:$D,$A$1)*IF($A23="CH4",About!$D$58,IF($A23="N2O",About!$D$59,1))</f>
        <v>0.2783627694968</v>
      </c>
      <c r="AA23">
        <f>SUMIFS('EPA Export Aggregation'!AD:AD,'EPA Export Aggregation'!$A:$A,$B23,'EPA Export Aggregation'!$D:$D,$A$1)*IF($A23="CH4",About!$D$58,IF($A23="N2O",About!$D$59,1))</f>
        <v>0.1114228639709</v>
      </c>
      <c r="AB23">
        <f>SUMIFS('EPA Export Aggregation'!AE:AE,'EPA Export Aggregation'!$A:$A,$B23,'EPA Export Aggregation'!$D:$D,$A$1)*IF($A23="CH4",About!$D$58,IF($A23="N2O",About!$D$59,1))</f>
        <v>0.28819085893570001</v>
      </c>
      <c r="AC23">
        <f>SUMIFS('EPA Export Aggregation'!AF:AF,'EPA Export Aggregation'!$A:$A,$B23,'EPA Export Aggregation'!$D:$D,$A$1)*IF($A23="CH4",About!$D$58,IF($A23="N2O",About!$D$59,1))</f>
        <v>0.33378947217339999</v>
      </c>
      <c r="AD23">
        <f>SUMIFS('EPA Export Aggregation'!AG:AG,'EPA Export Aggregation'!$A:$A,$B23,'EPA Export Aggregation'!$D:$D,$A$1)*IF($A23="CH4",About!$D$58,IF($A23="N2O",About!$D$59,1))</f>
        <v>0.32923835112349997</v>
      </c>
      <c r="AE23">
        <f>SUMIFS('EPA Export Aggregation'!AH:AH,'EPA Export Aggregation'!$A:$A,$B23,'EPA Export Aggregation'!$D:$D,$A$1)*IF($A23="CH4",About!$D$58,IF($A23="N2O",About!$D$59,1))</f>
        <v>0.39309035113140001</v>
      </c>
      <c r="AF23">
        <f>SUMIFS('EPA Export Aggregation'!AI:AI,'EPA Export Aggregation'!$A:$A,$B23,'EPA Export Aggregation'!$D:$D,$A$1)*IF($A23="CH4",About!$D$58,IF($A23="N2O",About!$D$59,1))</f>
        <v>0.39849052332879997</v>
      </c>
      <c r="AG23">
        <f>SUMIFS('EPA Export Aggregation'!AJ:AJ,'EPA Export Aggregation'!$A:$A,$B23,'EPA Export Aggregation'!$D:$D,$A$1)*IF($A23="CH4",About!$D$58,IF($A23="N2O",About!$D$59,1))</f>
        <v>0.37419376493509998</v>
      </c>
      <c r="AH23">
        <f>SUMIFS('EPA Export Aggregation'!AK:AK,'EPA Export Aggregation'!$A:$A,$B23,'EPA Export Aggregation'!$D:$D,$A$1)*IF($A23="CH4",About!$D$58,IF($A23="N2O",About!$D$59,1))</f>
        <v>0.3238802586865</v>
      </c>
    </row>
    <row r="24" spans="1:34" x14ac:dyDescent="0.45">
      <c r="A24" s="413" t="s">
        <v>2216</v>
      </c>
      <c r="B24" s="414" t="s">
        <v>4271</v>
      </c>
      <c r="C24" s="415">
        <f>SUMIFS('EPA Export Aggregation'!F:F,'EPA Export Aggregation'!$A:$A,$B24,'EPA Export Aggregation'!$D:$D,$A$1)*IF($A24="CH4",About!$D$58,IF($A24="N2O",About!$D$59,1))</f>
        <v>0.85560657045330002</v>
      </c>
      <c r="D24" s="415">
        <f>SUMIFS('EPA Export Aggregation'!G:G,'EPA Export Aggregation'!$A:$A,$B24,'EPA Export Aggregation'!$D:$D,$A$1)*IF($A24="CH4",About!$D$58,IF($A24="N2O",About!$D$59,1))</f>
        <v>0.82064288376750005</v>
      </c>
      <c r="E24" s="415">
        <f>SUMIFS('EPA Export Aggregation'!H:H,'EPA Export Aggregation'!$A:$A,$B24,'EPA Export Aggregation'!$D:$D,$A$1)*IF($A24="CH4",About!$D$58,IF($A24="N2O",About!$D$59,1))</f>
        <v>0.86923520178549996</v>
      </c>
      <c r="F24" s="415">
        <f>SUMIFS('EPA Export Aggregation'!I:I,'EPA Export Aggregation'!$A:$A,$B24,'EPA Export Aggregation'!$D:$D,$A$1)*IF($A24="CH4",About!$D$58,IF($A24="N2O",About!$D$59,1))</f>
        <v>0.77199612403100004</v>
      </c>
      <c r="G24" s="415">
        <f>SUMIFS('EPA Export Aggregation'!J:J,'EPA Export Aggregation'!$A:$A,$B24,'EPA Export Aggregation'!$D:$D,$A$1)*IF($A24="CH4",About!$D$58,IF($A24="N2O",About!$D$59,1))</f>
        <v>0.89808169564770002</v>
      </c>
      <c r="H24" s="415">
        <f>SUMIFS('EPA Export Aggregation'!K:K,'EPA Export Aggregation'!$A:$A,$B24,'EPA Export Aggregation'!$D:$D,$A$1)*IF($A24="CH4",About!$D$58,IF($A24="N2O",About!$D$59,1))</f>
        <v>0.89548225494190004</v>
      </c>
      <c r="I24" s="415">
        <f>SUMIFS('EPA Export Aggregation'!L:L,'EPA Export Aggregation'!$A:$A,$B24,'EPA Export Aggregation'!$D:$D,$A$1)*IF($A24="CH4",About!$D$58,IF($A24="N2O",About!$D$59,1))</f>
        <v>0.93366553301510002</v>
      </c>
      <c r="J24" s="415">
        <f>SUMIFS('EPA Export Aggregation'!M:M,'EPA Export Aggregation'!$A:$A,$B24,'EPA Export Aggregation'!$D:$D,$A$1)*IF($A24="CH4",About!$D$58,IF($A24="N2O",About!$D$59,1))</f>
        <v>0.94303320156430004</v>
      </c>
      <c r="K24" s="415">
        <f>SUMIFS('EPA Export Aggregation'!N:N,'EPA Export Aggregation'!$A:$A,$B24,'EPA Export Aggregation'!$D:$D,$A$1)*IF($A24="CH4",About!$D$58,IF($A24="N2O",About!$D$59,1))</f>
        <v>0.97988709567760002</v>
      </c>
      <c r="L24" s="415">
        <f>SUMIFS('EPA Export Aggregation'!O:O,'EPA Export Aggregation'!$A:$A,$B24,'EPA Export Aggregation'!$D:$D,$A$1)*IF($A24="CH4",About!$D$58,IF($A24="N2O",About!$D$59,1))</f>
        <v>0.91468146529969996</v>
      </c>
      <c r="M24" s="415">
        <f>SUMIFS('EPA Export Aggregation'!P:P,'EPA Export Aggregation'!$A:$A,$B24,'EPA Export Aggregation'!$D:$D,$A$1)*IF($A24="CH4",About!$D$58,IF($A24="N2O",About!$D$59,1))</f>
        <v>0.86117372205880005</v>
      </c>
      <c r="N24" s="415">
        <f>SUMIFS('EPA Export Aggregation'!Q:Q,'EPA Export Aggregation'!$A:$A,$B24,'EPA Export Aggregation'!$D:$D,$A$1)*IF($A24="CH4",About!$D$58,IF($A24="N2O",About!$D$59,1))</f>
        <v>0.75126696432700002</v>
      </c>
      <c r="O24" s="415">
        <f>SUMIFS('EPA Export Aggregation'!R:R,'EPA Export Aggregation'!$A:$A,$B24,'EPA Export Aggregation'!$D:$D,$A$1)*IF($A24="CH4",About!$D$58,IF($A24="N2O",About!$D$59,1))</f>
        <v>0.83083291251199998</v>
      </c>
      <c r="P24" s="415">
        <f>SUMIFS('EPA Export Aggregation'!S:S,'EPA Export Aggregation'!$A:$A,$B24,'EPA Export Aggregation'!$D:$D,$A$1)*IF($A24="CH4",About!$D$58,IF($A24="N2O",About!$D$59,1))</f>
        <v>0.95255754379820001</v>
      </c>
      <c r="Q24" s="415">
        <f>SUMIFS('EPA Export Aggregation'!T:T,'EPA Export Aggregation'!$A:$A,$B24,'EPA Export Aggregation'!$D:$D,$A$1)*IF($A24="CH4",About!$D$58,IF($A24="N2O",About!$D$59,1))</f>
        <v>0.96560000000000001</v>
      </c>
      <c r="R24" s="415">
        <f>SUMIFS('EPA Export Aggregation'!U:U,'EPA Export Aggregation'!$A:$A,$B24,'EPA Export Aggregation'!$D:$D,$A$1)*IF($A24="CH4",About!$D$58,IF($A24="N2O",About!$D$59,1))</f>
        <v>0.86048405063290001</v>
      </c>
      <c r="S24" s="415">
        <f>SUMIFS('EPA Export Aggregation'!V:V,'EPA Export Aggregation'!$A:$A,$B24,'EPA Export Aggregation'!$D:$D,$A$1)*IF($A24="CH4",About!$D$58,IF($A24="N2O",About!$D$59,1))</f>
        <v>0.6959157968313</v>
      </c>
      <c r="T24" s="415">
        <f>SUMIFS('EPA Export Aggregation'!W:W,'EPA Export Aggregation'!$A:$A,$B24,'EPA Export Aggregation'!$D:$D,$A$1)*IF($A24="CH4",About!$D$58,IF($A24="N2O",About!$D$59,1))</f>
        <v>0.70413609719439996</v>
      </c>
      <c r="U24" s="415">
        <f>SUMIFS('EPA Export Aggregation'!X:X,'EPA Export Aggregation'!$A:$A,$B24,'EPA Export Aggregation'!$D:$D,$A$1)*IF($A24="CH4",About!$D$58,IF($A24="N2O",About!$D$59,1))</f>
        <v>0.65432582665329997</v>
      </c>
      <c r="V24" s="415">
        <f>SUMIFS('EPA Export Aggregation'!Y:Y,'EPA Export Aggregation'!$A:$A,$B24,'EPA Export Aggregation'!$D:$D,$A$1)*IF($A24="CH4",About!$D$58,IF($A24="N2O",About!$D$59,1))</f>
        <v>0.57734631763529998</v>
      </c>
      <c r="W24" s="415">
        <f>SUMIFS('EPA Export Aggregation'!Z:Z,'EPA Export Aggregation'!$A:$A,$B24,'EPA Export Aggregation'!$D:$D,$A$1)*IF($A24="CH4",About!$D$58,IF($A24="N2O",About!$D$59,1))</f>
        <v>0.57666583703490004</v>
      </c>
      <c r="X24" s="415">
        <f>SUMIFS('EPA Export Aggregation'!AA:AA,'EPA Export Aggregation'!$A:$A,$B24,'EPA Export Aggregation'!$D:$D,$A$1)*IF($A24="CH4",About!$D$58,IF($A24="N2O",About!$D$59,1))</f>
        <v>0.58116312530909997</v>
      </c>
      <c r="Y24" s="415">
        <f>SUMIFS('EPA Export Aggregation'!AB:AB,'EPA Export Aggregation'!$A:$A,$B24,'EPA Export Aggregation'!$D:$D,$A$1)*IF($A24="CH4",About!$D$58,IF($A24="N2O",About!$D$59,1))</f>
        <v>0.55513058770820001</v>
      </c>
      <c r="Z24" s="415">
        <f>SUMIFS('EPA Export Aggregation'!AC:AC,'EPA Export Aggregation'!$A:$A,$B24,'EPA Export Aggregation'!$D:$D,$A$1)*IF($A24="CH4",About!$D$58,IF($A24="N2O",About!$D$59,1))</f>
        <v>0.54594688368940003</v>
      </c>
      <c r="AA24" s="415">
        <f>SUMIFS('EPA Export Aggregation'!AD:AD,'EPA Export Aggregation'!$A:$A,$B24,'EPA Export Aggregation'!$D:$D,$A$1)*IF($A24="CH4",About!$D$58,IF($A24="N2O",About!$D$59,1))</f>
        <v>0.52694681532959997</v>
      </c>
      <c r="AB24" s="415">
        <f>SUMIFS('EPA Export Aggregation'!AE:AE,'EPA Export Aggregation'!$A:$A,$B24,'EPA Export Aggregation'!$D:$D,$A$1)*IF($A24="CH4",About!$D$58,IF($A24="N2O",About!$D$59,1))</f>
        <v>0.52390827055120004</v>
      </c>
      <c r="AC24" s="415">
        <f>SUMIFS('EPA Export Aggregation'!AF:AF,'EPA Export Aggregation'!$A:$A,$B24,'EPA Export Aggregation'!$D:$D,$A$1)*IF($A24="CH4",About!$D$58,IF($A24="N2O",About!$D$59,1))</f>
        <v>0.54259321942289995</v>
      </c>
      <c r="AD24" s="415">
        <f>SUMIFS('EPA Export Aggregation'!AG:AG,'EPA Export Aggregation'!$A:$A,$B24,'EPA Export Aggregation'!$D:$D,$A$1)*IF($A24="CH4",About!$D$58,IF($A24="N2O",About!$D$59,1))</f>
        <v>0.52900930291659998</v>
      </c>
      <c r="AE24" s="415">
        <f>SUMIFS('EPA Export Aggregation'!AH:AH,'EPA Export Aggregation'!$A:$A,$B24,'EPA Export Aggregation'!$D:$D,$A$1)*IF($A24="CH4",About!$D$58,IF($A24="N2O",About!$D$59,1))</f>
        <v>0.47139830308140002</v>
      </c>
      <c r="AF24" s="415">
        <f>SUMIFS('EPA Export Aggregation'!AI:AI,'EPA Export Aggregation'!$A:$A,$B24,'EPA Export Aggregation'!$D:$D,$A$1)*IF($A24="CH4",About!$D$58,IF($A24="N2O",About!$D$59,1))</f>
        <v>0.47455567412170002</v>
      </c>
      <c r="AG24" s="415">
        <f>SUMIFS('EPA Export Aggregation'!AJ:AJ,'EPA Export Aggregation'!$A:$A,$B24,'EPA Export Aggregation'!$D:$D,$A$1)*IF($A24="CH4",About!$D$58,IF($A24="N2O",About!$D$59,1))</f>
        <v>0.43705392511480001</v>
      </c>
      <c r="AH24" s="415">
        <f>SUMIFS('EPA Export Aggregation'!AK:AK,'EPA Export Aggregation'!$A:$A,$B24,'EPA Export Aggregation'!$D:$D,$A$1)*IF($A24="CH4",About!$D$58,IF($A24="N2O",About!$D$59,1))</f>
        <v>0.44599404959159999</v>
      </c>
    </row>
    <row r="25" spans="1:34" x14ac:dyDescent="0.45">
      <c r="A25" s="413" t="s">
        <v>2216</v>
      </c>
      <c r="B25" s="41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2216</v>
      </c>
      <c r="B26" s="414" t="s">
        <v>4275</v>
      </c>
      <c r="C26">
        <f>SUMIFS('EPA Export Aggregation'!F:F,'EPA Export Aggregation'!$A:$A,$B26,'EPA Export Aggregation'!$D:$D,$A$1)*IF($A26="CH4",About!$D$58,IF($A26="N2O",About!$D$59,1))</f>
        <v>3.7452891751000002E-3</v>
      </c>
      <c r="D26">
        <f>SUMIFS('EPA Export Aggregation'!G:G,'EPA Export Aggregation'!$A:$A,$B26,'EPA Export Aggregation'!$D:$D,$A$1)*IF($A26="CH4",About!$D$58,IF($A26="N2O",About!$D$59,1))</f>
        <v>2.8264135233999998E-3</v>
      </c>
      <c r="E26">
        <f>SUMIFS('EPA Export Aggregation'!H:H,'EPA Export Aggregation'!$A:$A,$B26,'EPA Export Aggregation'!$D:$D,$A$1)*IF($A26="CH4",About!$D$58,IF($A26="N2O",About!$D$59,1))</f>
        <v>3.4761082451000001E-3</v>
      </c>
      <c r="F26">
        <f>SUMIFS('EPA Export Aggregation'!I:I,'EPA Export Aggregation'!$A:$A,$B26,'EPA Export Aggregation'!$D:$D,$A$1)*IF($A26="CH4",About!$D$58,IF($A26="N2O",About!$D$59,1))</f>
        <v>3.8778603601999999E-3</v>
      </c>
      <c r="G26">
        <f>SUMIFS('EPA Export Aggregation'!J:J,'EPA Export Aggregation'!$A:$A,$B26,'EPA Export Aggregation'!$D:$D,$A$1)*IF($A26="CH4",About!$D$58,IF($A26="N2O",About!$D$59,1))</f>
        <v>4.0852102990999997E-3</v>
      </c>
      <c r="H26">
        <f>SUMIFS('EPA Export Aggregation'!K:K,'EPA Export Aggregation'!$A:$A,$B26,'EPA Export Aggregation'!$D:$D,$A$1)*IF($A26="CH4",About!$D$58,IF($A26="N2O",About!$D$59,1))</f>
        <v>5.5603197978999997E-3</v>
      </c>
      <c r="I26">
        <f>SUMIFS('EPA Export Aggregation'!L:L,'EPA Export Aggregation'!$A:$A,$B26,'EPA Export Aggregation'!$D:$D,$A$1)*IF($A26="CH4",About!$D$58,IF($A26="N2O",About!$D$59,1))</f>
        <v>6.2629874382999998E-3</v>
      </c>
      <c r="J26">
        <f>SUMIFS('EPA Export Aggregation'!M:M,'EPA Export Aggregation'!$A:$A,$B26,'EPA Export Aggregation'!$D:$D,$A$1)*IF($A26="CH4",About!$D$58,IF($A26="N2O",About!$D$59,1))</f>
        <v>7.8722088141999994E-3</v>
      </c>
      <c r="K26">
        <f>SUMIFS('EPA Export Aggregation'!N:N,'EPA Export Aggregation'!$A:$A,$B26,'EPA Export Aggregation'!$D:$D,$A$1)*IF($A26="CH4",About!$D$58,IF($A26="N2O",About!$D$59,1))</f>
        <v>9.0426718595999992E-3</v>
      </c>
      <c r="L26">
        <f>SUMIFS('EPA Export Aggregation'!O:O,'EPA Export Aggregation'!$A:$A,$B26,'EPA Export Aggregation'!$D:$D,$A$1)*IF($A26="CH4",About!$D$58,IF($A26="N2O",About!$D$59,1))</f>
        <v>5.9217192921000002E-3</v>
      </c>
      <c r="M26">
        <f>SUMIFS('EPA Export Aggregation'!P:P,'EPA Export Aggregation'!$A:$A,$B26,'EPA Export Aggregation'!$D:$D,$A$1)*IF($A26="CH4",About!$D$58,IF($A26="N2O",About!$D$59,1))</f>
        <v>6.5353807544000003E-3</v>
      </c>
      <c r="N26">
        <f>SUMIFS('EPA Export Aggregation'!Q:Q,'EPA Export Aggregation'!$A:$A,$B26,'EPA Export Aggregation'!$D:$D,$A$1)*IF($A26="CH4",About!$D$58,IF($A26="N2O",About!$D$59,1))</f>
        <v>4.8082450490000003E-3</v>
      </c>
      <c r="O26">
        <f>SUMIFS('EPA Export Aggregation'!R:R,'EPA Export Aggregation'!$A:$A,$B26,'EPA Export Aggregation'!$D:$D,$A$1)*IF($A26="CH4",About!$D$58,IF($A26="N2O",About!$D$59,1))</f>
        <v>5.6979365144999997E-3</v>
      </c>
      <c r="P26">
        <f>SUMIFS('EPA Export Aggregation'!S:S,'EPA Export Aggregation'!$A:$A,$B26,'EPA Export Aggregation'!$D:$D,$A$1)*IF($A26="CH4",About!$D$58,IF($A26="N2O",About!$D$59,1))</f>
        <v>6.0629699049999999E-3</v>
      </c>
      <c r="Q26">
        <f>SUMIFS('EPA Export Aggregation'!T:T,'EPA Export Aggregation'!$A:$A,$B26,'EPA Export Aggregation'!$D:$D,$A$1)*IF($A26="CH4",About!$D$58,IF($A26="N2O",About!$D$59,1))</f>
        <v>7.4056984964999996E-3</v>
      </c>
      <c r="R26">
        <f>SUMIFS('EPA Export Aggregation'!U:U,'EPA Export Aggregation'!$A:$A,$B26,'EPA Export Aggregation'!$D:$D,$A$1)*IF($A26="CH4",About!$D$58,IF($A26="N2O",About!$D$59,1))</f>
        <v>7.2062437611000001E-3</v>
      </c>
      <c r="S26">
        <f>SUMIFS('EPA Export Aggregation'!V:V,'EPA Export Aggregation'!$A:$A,$B26,'EPA Export Aggregation'!$D:$D,$A$1)*IF($A26="CH4",About!$D$58,IF($A26="N2O",About!$D$59,1))</f>
        <v>6.6010214627000002E-3</v>
      </c>
      <c r="T26">
        <f>SUMIFS('EPA Export Aggregation'!W:W,'EPA Export Aggregation'!$A:$A,$B26,'EPA Export Aggregation'!$D:$D,$A$1)*IF($A26="CH4",About!$D$58,IF($A26="N2O",About!$D$59,1))</f>
        <v>5.9441962771999996E-3</v>
      </c>
      <c r="U26">
        <f>SUMIFS('EPA Export Aggregation'!X:X,'EPA Export Aggregation'!$A:$A,$B26,'EPA Export Aggregation'!$D:$D,$A$1)*IF($A26="CH4",About!$D$58,IF($A26="N2O",About!$D$59,1))</f>
        <v>4.7899004185E-3</v>
      </c>
      <c r="V26">
        <f>SUMIFS('EPA Export Aggregation'!Y:Y,'EPA Export Aggregation'!$A:$A,$B26,'EPA Export Aggregation'!$D:$D,$A$1)*IF($A26="CH4",About!$D$58,IF($A26="N2O",About!$D$59,1))</f>
        <v>3.0442317006E-3</v>
      </c>
      <c r="W26">
        <f>SUMIFS('EPA Export Aggregation'!Z:Z,'EPA Export Aggregation'!$A:$A,$B26,'EPA Export Aggregation'!$D:$D,$A$1)*IF($A26="CH4",About!$D$58,IF($A26="N2O",About!$D$59,1))</f>
        <v>5.1092864390999996E-3</v>
      </c>
      <c r="X26">
        <f>SUMIFS('EPA Export Aggregation'!AA:AA,'EPA Export Aggregation'!$A:$A,$B26,'EPA Export Aggregation'!$D:$D,$A$1)*IF($A26="CH4",About!$D$58,IF($A26="N2O",About!$D$59,1))</f>
        <v>4.5217530592999997E-3</v>
      </c>
      <c r="Y26">
        <f>SUMIFS('EPA Export Aggregation'!AB:AB,'EPA Export Aggregation'!$A:$A,$B26,'EPA Export Aggregation'!$D:$D,$A$1)*IF($A26="CH4",About!$D$58,IF($A26="N2O",About!$D$59,1))</f>
        <v>3.8147398415999999E-3</v>
      </c>
      <c r="Z26">
        <f>SUMIFS('EPA Export Aggregation'!AC:AC,'EPA Export Aggregation'!$A:$A,$B26,'EPA Export Aggregation'!$D:$D,$A$1)*IF($A26="CH4",About!$D$58,IF($A26="N2O",About!$D$59,1))</f>
        <v>4.5029482618999996E-3</v>
      </c>
      <c r="AA26">
        <f>SUMIFS('EPA Export Aggregation'!AD:AD,'EPA Export Aggregation'!$A:$A,$B26,'EPA Export Aggregation'!$D:$D,$A$1)*IF($A26="CH4",About!$D$58,IF($A26="N2O",About!$D$59,1))</f>
        <v>4.7665096589999999E-3</v>
      </c>
      <c r="AB26">
        <f>SUMIFS('EPA Export Aggregation'!AE:AE,'EPA Export Aggregation'!$A:$A,$B26,'EPA Export Aggregation'!$D:$D,$A$1)*IF($A26="CH4",About!$D$58,IF($A26="N2O",About!$D$59,1))</f>
        <v>5.2562522854E-3</v>
      </c>
      <c r="AC26">
        <f>SUMIFS('EPA Export Aggregation'!AF:AF,'EPA Export Aggregation'!$A:$A,$B26,'EPA Export Aggregation'!$D:$D,$A$1)*IF($A26="CH4",About!$D$58,IF($A26="N2O",About!$D$59,1))</f>
        <v>4.9306206832000002E-3</v>
      </c>
      <c r="AD26">
        <f>SUMIFS('EPA Export Aggregation'!AG:AG,'EPA Export Aggregation'!$A:$A,$B26,'EPA Export Aggregation'!$D:$D,$A$1)*IF($A26="CH4",About!$D$58,IF($A26="N2O",About!$D$59,1))</f>
        <v>5.7343691997999999E-3</v>
      </c>
      <c r="AE26">
        <f>SUMIFS('EPA Export Aggregation'!AH:AH,'EPA Export Aggregation'!$A:$A,$B26,'EPA Export Aggregation'!$D:$D,$A$1)*IF($A26="CH4",About!$D$58,IF($A26="N2O",About!$D$59,1))</f>
        <v>5.9604524459999997E-3</v>
      </c>
      <c r="AF26">
        <f>SUMIFS('EPA Export Aggregation'!AI:AI,'EPA Export Aggregation'!$A:$A,$B26,'EPA Export Aggregation'!$D:$D,$A$1)*IF($A26="CH4",About!$D$58,IF($A26="N2O",About!$D$59,1))</f>
        <v>5.4261622998999998E-3</v>
      </c>
      <c r="AG26">
        <f>SUMIFS('EPA Export Aggregation'!AJ:AJ,'EPA Export Aggregation'!$A:$A,$B26,'EPA Export Aggregation'!$D:$D,$A$1)*IF($A26="CH4",About!$D$58,IF($A26="N2O",About!$D$59,1))</f>
        <v>4.0250332965999997E-3</v>
      </c>
      <c r="AH26">
        <f>SUMIFS('EPA Export Aggregation'!AK:AK,'EPA Export Aggregation'!$A:$A,$B26,'EPA Export Aggregation'!$D:$D,$A$1)*IF($A26="CH4",About!$D$58,IF($A26="N2O",About!$D$59,1))</f>
        <v>5.2218057527999998E-3</v>
      </c>
    </row>
    <row r="27" spans="1:34" x14ac:dyDescent="0.45">
      <c r="A27" s="413" t="s">
        <v>2216</v>
      </c>
      <c r="B27" s="414" t="s">
        <v>4273</v>
      </c>
      <c r="C27">
        <f>SUMIFS('EPA Export Aggregation'!F:F,'EPA Export Aggregation'!$A:$A,$B27,'EPA Export Aggregation'!$D:$D,$A$1)*IF($A27="CH4",About!$D$58,IF($A27="N2O",About!$D$59,1))</f>
        <v>2.0186509321099999E-2</v>
      </c>
      <c r="D27">
        <f>SUMIFS('EPA Export Aggregation'!G:G,'EPA Export Aggregation'!$A:$A,$B27,'EPA Export Aggregation'!$D:$D,$A$1)*IF($A27="CH4",About!$D$58,IF($A27="N2O",About!$D$59,1))</f>
        <v>1.8966671313500001E-2</v>
      </c>
      <c r="E27">
        <f>SUMIFS('EPA Export Aggregation'!H:H,'EPA Export Aggregation'!$A:$A,$B27,'EPA Export Aggregation'!$D:$D,$A$1)*IF($A27="CH4",About!$D$58,IF($A27="N2O",About!$D$59,1))</f>
        <v>1.91104693786E-2</v>
      </c>
      <c r="F27">
        <f>SUMIFS('EPA Export Aggregation'!I:I,'EPA Export Aggregation'!$A:$A,$B27,'EPA Export Aggregation'!$D:$D,$A$1)*IF($A27="CH4",About!$D$58,IF($A27="N2O",About!$D$59,1))</f>
        <v>1.89999307299E-2</v>
      </c>
      <c r="G27">
        <f>SUMIFS('EPA Export Aggregation'!J:J,'EPA Export Aggregation'!$A:$A,$B27,'EPA Export Aggregation'!$D:$D,$A$1)*IF($A27="CH4",About!$D$58,IF($A27="N2O",About!$D$59,1))</f>
        <v>1.98304379219E-2</v>
      </c>
      <c r="H27">
        <f>SUMIFS('EPA Export Aggregation'!K:K,'EPA Export Aggregation'!$A:$A,$B27,'EPA Export Aggregation'!$D:$D,$A$1)*IF($A27="CH4",About!$D$58,IF($A27="N2O",About!$D$59,1))</f>
        <v>2.1618620662700001E-2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3.4331564683300002E-2</v>
      </c>
      <c r="R27">
        <f>SUMIFS('EPA Export Aggregation'!U:U,'EPA Export Aggregation'!$A:$A,$B27,'EPA Export Aggregation'!$D:$D,$A$1)*IF($A27="CH4",About!$D$58,IF($A27="N2O",About!$D$59,1))</f>
        <v>2.92892730431E-2</v>
      </c>
      <c r="S27">
        <f>SUMIFS('EPA Export Aggregation'!V:V,'EPA Export Aggregation'!$A:$A,$B27,'EPA Export Aggregation'!$D:$D,$A$1)*IF($A27="CH4",About!$D$58,IF($A27="N2O",About!$D$59,1))</f>
        <v>3.7628025881300001E-2</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4.0767765047100002E-2</v>
      </c>
      <c r="Z27">
        <f>SUMIFS('EPA Export Aggregation'!AC:AC,'EPA Export Aggregation'!$A:$A,$B27,'EPA Export Aggregation'!$D:$D,$A$1)*IF($A27="CH4",About!$D$58,IF($A27="N2O",About!$D$59,1))</f>
        <v>3.3456158476499999E-2</v>
      </c>
      <c r="AA27">
        <f>SUMIFS('EPA Export Aggregation'!AD:AD,'EPA Export Aggregation'!$A:$A,$B27,'EPA Export Aggregation'!$D:$D,$A$1)*IF($A27="CH4",About!$D$58,IF($A27="N2O",About!$D$59,1))</f>
        <v>6.6482461446899996E-2</v>
      </c>
      <c r="AB27">
        <f>SUMIFS('EPA Export Aggregation'!AE:AE,'EPA Export Aggregation'!$A:$A,$B27,'EPA Export Aggregation'!$D:$D,$A$1)*IF($A27="CH4",About!$D$58,IF($A27="N2O",About!$D$59,1))</f>
        <v>3.2858272453300003E-2</v>
      </c>
      <c r="AC27">
        <f>SUMIFS('EPA Export Aggregation'!AF:AF,'EPA Export Aggregation'!$A:$A,$B27,'EPA Export Aggregation'!$D:$D,$A$1)*IF($A27="CH4",About!$D$58,IF($A27="N2O",About!$D$59,1))</f>
        <v>6.8158444613799996E-2</v>
      </c>
      <c r="AD27">
        <f>SUMIFS('EPA Export Aggregation'!AG:AG,'EPA Export Aggregation'!$A:$A,$B27,'EPA Export Aggregation'!$D:$D,$A$1)*IF($A27="CH4",About!$D$58,IF($A27="N2O",About!$D$59,1))</f>
        <v>2.55994274318E-2</v>
      </c>
      <c r="AE27">
        <f>SUMIFS('EPA Export Aggregation'!AH:AH,'EPA Export Aggregation'!$A:$A,$B27,'EPA Export Aggregation'!$D:$D,$A$1)*IF($A27="CH4",About!$D$58,IF($A27="N2O",About!$D$59,1))</f>
        <v>2.2828145139699999E-2</v>
      </c>
      <c r="AF27">
        <f>SUMIFS('EPA Export Aggregation'!AI:AI,'EPA Export Aggregation'!$A:$A,$B27,'EPA Export Aggregation'!$D:$D,$A$1)*IF($A27="CH4",About!$D$58,IF($A27="N2O",About!$D$59,1))</f>
        <v>2.32329040149E-2</v>
      </c>
      <c r="AG27">
        <f>SUMIFS('EPA Export Aggregation'!AJ:AJ,'EPA Export Aggregation'!$A:$A,$B27,'EPA Export Aggregation'!$D:$D,$A$1)*IF($A27="CH4",About!$D$58,IF($A27="N2O",About!$D$59,1))</f>
        <v>3.7818589493400001E-2</v>
      </c>
      <c r="AH27">
        <f>SUMIFS('EPA Export Aggregation'!AK:AK,'EPA Export Aggregation'!$A:$A,$B27,'EPA Export Aggregation'!$D:$D,$A$1)*IF($A27="CH4",About!$D$58,IF($A27="N2O",About!$D$59,1))</f>
        <v>6.4083588991699997E-2</v>
      </c>
    </row>
    <row r="28" spans="1:34" x14ac:dyDescent="0.4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2216</v>
      </c>
      <c r="B29" s="414" t="s">
        <v>4236</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2.69883E-8</v>
      </c>
      <c r="Y29">
        <f>SUMIFS('EPA Export Aggregation'!AB:AB,'EPA Export Aggregation'!$A:$A,$B29,'EPA Export Aggregation'!$D:$D,$A$1)*IF($A29="CH4",About!$D$58,IF($A29="N2O",About!$D$59,1))</f>
        <v>4.8971663641999997E-3</v>
      </c>
      <c r="Z29">
        <f>SUMIFS('EPA Export Aggregation'!AC:AC,'EPA Export Aggregation'!$A:$A,$B29,'EPA Export Aggregation'!$D:$D,$A$1)*IF($A29="CH4",About!$D$58,IF($A29="N2O",About!$D$59,1))</f>
        <v>5.4322796977000001E-3</v>
      </c>
      <c r="AA29">
        <f>SUMIFS('EPA Export Aggregation'!AD:AD,'EPA Export Aggregation'!$A:$A,$B29,'EPA Export Aggregation'!$D:$D,$A$1)*IF($A29="CH4",About!$D$58,IF($A29="N2O",About!$D$59,1))</f>
        <v>5.7369400679000001E-3</v>
      </c>
      <c r="AB29">
        <f>SUMIFS('EPA Export Aggregation'!AE:AE,'EPA Export Aggregation'!$A:$A,$B29,'EPA Export Aggregation'!$D:$D,$A$1)*IF($A29="CH4",About!$D$58,IF($A29="N2O",About!$D$59,1))</f>
        <v>5.9056854299999999E-3</v>
      </c>
      <c r="AC29">
        <f>SUMIFS('EPA Export Aggregation'!AF:AF,'EPA Export Aggregation'!$A:$A,$B29,'EPA Export Aggregation'!$D:$D,$A$1)*IF($A29="CH4",About!$D$58,IF($A29="N2O",About!$D$59,1))</f>
        <v>3.8430894598000002E-3</v>
      </c>
      <c r="AD29">
        <f>SUMIFS('EPA Export Aggregation'!AG:AG,'EPA Export Aggregation'!$A:$A,$B29,'EPA Export Aggregation'!$D:$D,$A$1)*IF($A29="CH4",About!$D$58,IF($A29="N2O",About!$D$59,1))</f>
        <v>3.6291882447000001E-3</v>
      </c>
      <c r="AE29">
        <f>SUMIFS('EPA Export Aggregation'!AH:AH,'EPA Export Aggregation'!$A:$A,$B29,'EPA Export Aggregation'!$D:$D,$A$1)*IF($A29="CH4",About!$D$58,IF($A29="N2O",About!$D$59,1))</f>
        <v>3.7140503601000002E-3</v>
      </c>
      <c r="AF29">
        <f>SUMIFS('EPA Export Aggregation'!AI:AI,'EPA Export Aggregation'!$A:$A,$B29,'EPA Export Aggregation'!$D:$D,$A$1)*IF($A29="CH4",About!$D$58,IF($A29="N2O",About!$D$59,1))</f>
        <v>4.7941610887000004E-3</v>
      </c>
      <c r="AG29">
        <f>SUMIFS('EPA Export Aggregation'!AJ:AJ,'EPA Export Aggregation'!$A:$A,$B29,'EPA Export Aggregation'!$D:$D,$A$1)*IF($A29="CH4",About!$D$58,IF($A29="N2O",About!$D$59,1))</f>
        <v>2.5963419982999998E-3</v>
      </c>
      <c r="AH29">
        <f>SUMIFS('EPA Export Aggregation'!AK:AK,'EPA Export Aggregation'!$A:$A,$B29,'EPA Export Aggregation'!$D:$D,$A$1)*IF($A29="CH4",About!$D$58,IF($A29="N2O",About!$D$59,1))</f>
        <v>2.1222748699000001E-3</v>
      </c>
    </row>
    <row r="30" spans="1:34" x14ac:dyDescent="0.45">
      <c r="A30" s="413" t="s">
        <v>2216</v>
      </c>
      <c r="B30" s="414" t="s">
        <v>4280</v>
      </c>
      <c r="C30">
        <f>SUMIFS('EPA Export Aggregation'!F:F,'EPA Export Aggregation'!$A:$A,$B30,'EPA Export Aggregation'!$D:$D,$A$1)*IF($A30="CH4",About!$D$58,IF($A30="N2O",About!$D$59,1))</f>
        <v>1.434063E-6</v>
      </c>
      <c r="D30">
        <f>SUMIFS('EPA Export Aggregation'!G:G,'EPA Export Aggregation'!$A:$A,$B30,'EPA Export Aggregation'!$D:$D,$A$1)*IF($A30="CH4",About!$D$58,IF($A30="N2O",About!$D$59,1))</f>
        <v>1.4527005E-6</v>
      </c>
      <c r="E30">
        <f>SUMIFS('EPA Export Aggregation'!H:H,'EPA Export Aggregation'!$A:$A,$B30,'EPA Export Aggregation'!$D:$D,$A$1)*IF($A30="CH4",About!$D$58,IF($A30="N2O",About!$D$59,1))</f>
        <v>1.4748205000000001E-6</v>
      </c>
      <c r="F30">
        <f>SUMIFS('EPA Export Aggregation'!I:I,'EPA Export Aggregation'!$A:$A,$B30,'EPA Export Aggregation'!$D:$D,$A$1)*IF($A30="CH4",About!$D$58,IF($A30="N2O",About!$D$59,1))</f>
        <v>1.5004183E-6</v>
      </c>
      <c r="G30">
        <f>SUMIFS('EPA Export Aggregation'!J:J,'EPA Export Aggregation'!$A:$A,$B30,'EPA Export Aggregation'!$D:$D,$A$1)*IF($A30="CH4",About!$D$58,IF($A30="N2O",About!$D$59,1))</f>
        <v>1.5137578E-6</v>
      </c>
      <c r="H30">
        <f>SUMIFS('EPA Export Aggregation'!K:K,'EPA Export Aggregation'!$A:$A,$B30,'EPA Export Aggregation'!$D:$D,$A$1)*IF($A30="CH4",About!$D$58,IF($A30="N2O",About!$D$59,1))</f>
        <v>1.5235907000000001E-6</v>
      </c>
      <c r="I30">
        <f>SUMIFS('EPA Export Aggregation'!L:L,'EPA Export Aggregation'!$A:$A,$B30,'EPA Export Aggregation'!$D:$D,$A$1)*IF($A30="CH4",About!$D$58,IF($A30="N2O",About!$D$59,1))</f>
        <v>1.5404006E-6</v>
      </c>
      <c r="J30">
        <f>SUMIFS('EPA Export Aggregation'!M:M,'EPA Export Aggregation'!$A:$A,$B30,'EPA Export Aggregation'!$D:$D,$A$1)*IF($A30="CH4",About!$D$58,IF($A30="N2O",About!$D$59,1))</f>
        <v>1.5467210000000001E-6</v>
      </c>
      <c r="K30">
        <f>SUMIFS('EPA Export Aggregation'!N:N,'EPA Export Aggregation'!$A:$A,$B30,'EPA Export Aggregation'!$D:$D,$A$1)*IF($A30="CH4",About!$D$58,IF($A30="N2O",About!$D$59,1))</f>
        <v>1.5600154000000001E-6</v>
      </c>
      <c r="L30">
        <f>SUMIFS('EPA Export Aggregation'!O:O,'EPA Export Aggregation'!$A:$A,$B30,'EPA Export Aggregation'!$D:$D,$A$1)*IF($A30="CH4",About!$D$58,IF($A30="N2O",About!$D$59,1))</f>
        <v>1.568065E-6</v>
      </c>
      <c r="M30">
        <f>SUMIFS('EPA Export Aggregation'!P:P,'EPA Export Aggregation'!$A:$A,$B30,'EPA Export Aggregation'!$D:$D,$A$1)*IF($A30="CH4",About!$D$58,IF($A30="N2O",About!$D$59,1))</f>
        <v>1.5865681000000001E-6</v>
      </c>
      <c r="N30">
        <f>SUMIFS('EPA Export Aggregation'!Q:Q,'EPA Export Aggregation'!$A:$A,$B30,'EPA Export Aggregation'!$D:$D,$A$1)*IF($A30="CH4",About!$D$58,IF($A30="N2O",About!$D$59,1))</f>
        <v>1.5858845E-6</v>
      </c>
      <c r="O30">
        <f>SUMIFS('EPA Export Aggregation'!R:R,'EPA Export Aggregation'!$A:$A,$B30,'EPA Export Aggregation'!$D:$D,$A$1)*IF($A30="CH4",About!$D$58,IF($A30="N2O",About!$D$59,1))</f>
        <v>1.5869429999999999E-6</v>
      </c>
      <c r="P30">
        <f>SUMIFS('EPA Export Aggregation'!S:S,'EPA Export Aggregation'!$A:$A,$B30,'EPA Export Aggregation'!$D:$D,$A$1)*IF($A30="CH4",About!$D$58,IF($A30="N2O",About!$D$59,1))</f>
        <v>1.5879998999999999E-6</v>
      </c>
      <c r="Q30">
        <f>SUMIFS('EPA Export Aggregation'!T:T,'EPA Export Aggregation'!$A:$A,$B30,'EPA Export Aggregation'!$D:$D,$A$1)*IF($A30="CH4",About!$D$58,IF($A30="N2O",About!$D$59,1))</f>
        <v>1.6221244000000001E-6</v>
      </c>
      <c r="R30">
        <f>SUMIFS('EPA Export Aggregation'!U:U,'EPA Export Aggregation'!$A:$A,$B30,'EPA Export Aggregation'!$D:$D,$A$1)*IF($A30="CH4",About!$D$58,IF($A30="N2O",About!$D$59,1))</f>
        <v>1.6266436E-6</v>
      </c>
      <c r="S30">
        <f>SUMIFS('EPA Export Aggregation'!V:V,'EPA Export Aggregation'!$A:$A,$B30,'EPA Export Aggregation'!$D:$D,$A$1)*IF($A30="CH4",About!$D$58,IF($A30="N2O",About!$D$59,1))</f>
        <v>1.6311581999999999E-6</v>
      </c>
      <c r="T30">
        <f>SUMIFS('EPA Export Aggregation'!W:W,'EPA Export Aggregation'!$A:$A,$B30,'EPA Export Aggregation'!$D:$D,$A$1)*IF($A30="CH4",About!$D$58,IF($A30="N2O",About!$D$59,1))</f>
        <v>1.6321917999999999E-6</v>
      </c>
      <c r="U30">
        <f>SUMIFS('EPA Export Aggregation'!X:X,'EPA Export Aggregation'!$A:$A,$B30,'EPA Export Aggregation'!$D:$D,$A$1)*IF($A30="CH4",About!$D$58,IF($A30="N2O",About!$D$59,1))</f>
        <v>1.6332239999999999E-6</v>
      </c>
      <c r="V30">
        <f>SUMIFS('EPA Export Aggregation'!Y:Y,'EPA Export Aggregation'!$A:$A,$B30,'EPA Export Aggregation'!$D:$D,$A$1)*IF($A30="CH4",About!$D$58,IF($A30="N2O",About!$D$59,1))</f>
        <v>1.6377281000000001E-6</v>
      </c>
      <c r="W30">
        <f>SUMIFS('EPA Export Aggregation'!Z:Z,'EPA Export Aggregation'!$A:$A,$B30,'EPA Export Aggregation'!$D:$D,$A$1)*IF($A30="CH4",About!$D$58,IF($A30="N2O",About!$D$59,1))</f>
        <v>1.6370198E-6</v>
      </c>
      <c r="X30">
        <f>SUMIFS('EPA Export Aggregation'!AA:AA,'EPA Export Aggregation'!$A:$A,$B30,'EPA Export Aggregation'!$D:$D,$A$1)*IF($A30="CH4",About!$D$58,IF($A30="N2O",About!$D$59,1))</f>
        <v>1.6449876E-6</v>
      </c>
      <c r="Y30">
        <f>SUMIFS('EPA Export Aggregation'!AB:AB,'EPA Export Aggregation'!$A:$A,$B30,'EPA Export Aggregation'!$D:$D,$A$1)*IF($A30="CH4",About!$D$58,IF($A30="N2O",About!$D$59,1))</f>
        <v>1.6494789E-6</v>
      </c>
      <c r="Z30">
        <f>SUMIFS('EPA Export Aggregation'!AC:AC,'EPA Export Aggregation'!$A:$A,$B30,'EPA Export Aggregation'!$D:$D,$A$1)*IF($A30="CH4",About!$D$58,IF($A30="N2O",About!$D$59,1))</f>
        <v>1.6539657000000001E-6</v>
      </c>
      <c r="AA30">
        <f>SUMIFS('EPA Export Aggregation'!AD:AD,'EPA Export Aggregation'!$A:$A,$B30,'EPA Export Aggregation'!$D:$D,$A$1)*IF($A30="CH4",About!$D$58,IF($A30="N2O",About!$D$59,1))</f>
        <v>1.6567151000000001E-6</v>
      </c>
      <c r="AB30">
        <f>SUMIFS('EPA Export Aggregation'!AE:AE,'EPA Export Aggregation'!$A:$A,$B30,'EPA Export Aggregation'!$D:$D,$A$1)*IF($A30="CH4",About!$D$58,IF($A30="N2O",About!$D$59,1))</f>
        <v>1.6715868999999999E-6</v>
      </c>
      <c r="AC30">
        <f>SUMIFS('EPA Export Aggregation'!AF:AF,'EPA Export Aggregation'!$A:$A,$B30,'EPA Export Aggregation'!$D:$D,$A$1)*IF($A30="CH4",About!$D$58,IF($A30="N2O",About!$D$59,1))</f>
        <v>1.6725935E-6</v>
      </c>
      <c r="AD30">
        <f>SUMIFS('EPA Export Aggregation'!AG:AG,'EPA Export Aggregation'!$A:$A,$B30,'EPA Export Aggregation'!$D:$D,$A$1)*IF($A30="CH4",About!$D$58,IF($A30="N2O",About!$D$59,1))</f>
        <v>1.6857136E-6</v>
      </c>
      <c r="AE30">
        <f>SUMIFS('EPA Export Aggregation'!AH:AH,'EPA Export Aggregation'!$A:$A,$B30,'EPA Export Aggregation'!$D:$D,$A$1)*IF($A30="CH4",About!$D$58,IF($A30="N2O",About!$D$59,1))</f>
        <v>1.6901719000000001E-6</v>
      </c>
      <c r="AF30">
        <f>SUMIFS('EPA Export Aggregation'!AI:AI,'EPA Export Aggregation'!$A:$A,$B30,'EPA Export Aggregation'!$D:$D,$A$1)*IF($A30="CH4",About!$D$58,IF($A30="N2O",About!$D$59,1))</f>
        <v>1.7032718E-6</v>
      </c>
      <c r="AG30">
        <f>SUMIFS('EPA Export Aggregation'!AJ:AJ,'EPA Export Aggregation'!$A:$A,$B30,'EPA Export Aggregation'!$D:$D,$A$1)*IF($A30="CH4",About!$D$58,IF($A30="N2O",About!$D$59,1))</f>
        <v>1.7025319000000001E-6</v>
      </c>
      <c r="AH30">
        <f>SUMIFS('EPA Export Aggregation'!AK:AK,'EPA Export Aggregation'!$A:$A,$B30,'EPA Export Aggregation'!$D:$D,$A$1)*IF($A30="CH4",About!$D$58,IF($A30="N2O",About!$D$59,1))</f>
        <v>1.7025319000000001E-6</v>
      </c>
    </row>
    <row r="31" spans="1:34" x14ac:dyDescent="0.4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2216</v>
      </c>
      <c r="B32" s="414" t="s">
        <v>4277</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45">
      <c r="A33" s="413" t="s">
        <v>2216</v>
      </c>
      <c r="B33" s="414" t="s">
        <v>4257</v>
      </c>
      <c r="C33">
        <f>SUMIFS('EPA Export Aggregation'!F:F,'EPA Export Aggregation'!$A:$A,$B33,'EPA Export Aggregation'!$D:$D,$A$1)*IF($A33="CH4",About!$D$58,IF($A33="N2O",About!$D$59,1))</f>
        <v>0.37502343209490002</v>
      </c>
      <c r="D33">
        <f>SUMIFS('EPA Export Aggregation'!G:G,'EPA Export Aggregation'!$A:$A,$B33,'EPA Export Aggregation'!$D:$D,$A$1)*IF($A33="CH4",About!$D$58,IF($A33="N2O",About!$D$59,1))</f>
        <v>0.40059404947080002</v>
      </c>
      <c r="E33">
        <f>SUMIFS('EPA Export Aggregation'!H:H,'EPA Export Aggregation'!$A:$A,$B33,'EPA Export Aggregation'!$D:$D,$A$1)*IF($A33="CH4",About!$D$58,IF($A33="N2O",About!$D$59,1))</f>
        <v>0.35475189522490003</v>
      </c>
      <c r="F33">
        <f>SUMIFS('EPA Export Aggregation'!I:I,'EPA Export Aggregation'!$A:$A,$B33,'EPA Export Aggregation'!$D:$D,$A$1)*IF($A33="CH4",About!$D$58,IF($A33="N2O",About!$D$59,1))</f>
        <v>0.30400058078980002</v>
      </c>
      <c r="G33" s="415">
        <f>SUMIFS('EPA Export Aggregation'!J:J,'EPA Export Aggregation'!$A:$A,$B33,'EPA Export Aggregation'!$D:$D,$A$1)*IF($A33="CH4",About!$D$58,IF($A33="N2O",About!$D$59,1))</f>
        <v>0.2806452944724</v>
      </c>
      <c r="H33">
        <f>SUMIFS('EPA Export Aggregation'!K:K,'EPA Export Aggregation'!$A:$A,$B33,'EPA Export Aggregation'!$D:$D,$A$1)*IF($A33="CH4",About!$D$58,IF($A33="N2O",About!$D$59,1))</f>
        <v>0.24504396472010001</v>
      </c>
      <c r="I33">
        <f>SUMIFS('EPA Export Aggregation'!L:L,'EPA Export Aggregation'!$A:$A,$B33,'EPA Export Aggregation'!$D:$D,$A$1)*IF($A33="CH4",About!$D$58,IF($A33="N2O",About!$D$59,1))</f>
        <v>0.1490285724498</v>
      </c>
      <c r="J33">
        <f>SUMIFS('EPA Export Aggregation'!M:M,'EPA Export Aggregation'!$A:$A,$B33,'EPA Export Aggregation'!$D:$D,$A$1)*IF($A33="CH4",About!$D$58,IF($A33="N2O",About!$D$59,1))</f>
        <v>0.23369214056650001</v>
      </c>
      <c r="K33">
        <f>SUMIFS('EPA Export Aggregation'!N:N,'EPA Export Aggregation'!$A:$A,$B33,'EPA Export Aggregation'!$D:$D,$A$1)*IF($A33="CH4",About!$D$58,IF($A33="N2O",About!$D$59,1))</f>
        <v>0</v>
      </c>
      <c r="L33">
        <f>SUMIFS('EPA Export Aggregation'!O:O,'EPA Export Aggregation'!$A:$A,$B33,'EPA Export Aggregation'!$D:$D,$A$1)*IF($A33="CH4",About!$D$58,IF($A33="N2O",About!$D$59,1))</f>
        <v>0.23940933083339999</v>
      </c>
      <c r="M33">
        <f>SUMIFS('EPA Export Aggregation'!P:P,'EPA Export Aggregation'!$A:$A,$B33,'EPA Export Aggregation'!$D:$D,$A$1)*IF($A33="CH4",About!$D$58,IF($A33="N2O",About!$D$59,1))</f>
        <v>0.23693404164599999</v>
      </c>
      <c r="N33">
        <f>SUMIFS('EPA Export Aggregation'!Q:Q,'EPA Export Aggregation'!$A:$A,$B33,'EPA Export Aggregation'!$D:$D,$A$1)*IF($A33="CH4",About!$D$58,IF($A33="N2O",About!$D$59,1))</f>
        <v>8.5374632896500005E-2</v>
      </c>
      <c r="O33" s="415">
        <f>SUMIFS('EPA Export Aggregation'!R:R,'EPA Export Aggregation'!$A:$A,$B33,'EPA Export Aggregation'!$D:$D,$A$1)*IF($A33="CH4",About!$D$58,IF($A33="N2O",About!$D$59,1))</f>
        <v>0.1219317057245</v>
      </c>
      <c r="P33" s="415">
        <f>SUMIFS('EPA Export Aggregation'!S:S,'EPA Export Aggregation'!$A:$A,$B33,'EPA Export Aggregation'!$D:$D,$A$1)*IF($A33="CH4",About!$D$58,IF($A33="N2O",About!$D$59,1))</f>
        <v>0.1107464375241</v>
      </c>
      <c r="Q33">
        <f>SUMIFS('EPA Export Aggregation'!T:T,'EPA Export Aggregation'!$A:$A,$B33,'EPA Export Aggregation'!$D:$D,$A$1)*IF($A33="CH4",About!$D$58,IF($A33="N2O",About!$D$59,1))</f>
        <v>0.1489170210611</v>
      </c>
      <c r="R33" s="415">
        <f>SUMIFS('EPA Export Aggregation'!U:U,'EPA Export Aggregation'!$A:$A,$B33,'EPA Export Aggregation'!$D:$D,$A$1)*IF($A33="CH4",About!$D$58,IF($A33="N2O",About!$D$59,1))</f>
        <v>0.36659023085800002</v>
      </c>
      <c r="S33" s="415">
        <f>SUMIFS('EPA Export Aggregation'!V:V,'EPA Export Aggregation'!$A:$A,$B33,'EPA Export Aggregation'!$D:$D,$A$1)*IF($A33="CH4",About!$D$58,IF($A33="N2O",About!$D$59,1))</f>
        <v>0</v>
      </c>
      <c r="T33" s="415">
        <f>SUMIFS('EPA Export Aggregation'!W:W,'EPA Export Aggregation'!$A:$A,$B33,'EPA Export Aggregation'!$D:$D,$A$1)*IF($A33="CH4",About!$D$58,IF($A33="N2O",About!$D$59,1))</f>
        <v>0.26811705239439998</v>
      </c>
      <c r="U33">
        <f>SUMIFS('EPA Export Aggregation'!X:X,'EPA Export Aggregation'!$A:$A,$B33,'EPA Export Aggregation'!$D:$D,$A$1)*IF($A33="CH4",About!$D$58,IF($A33="N2O",About!$D$59,1))</f>
        <v>0.18900192474809999</v>
      </c>
      <c r="V33" s="415">
        <f>SUMIFS('EPA Export Aggregation'!Y:Y,'EPA Export Aggregation'!$A:$A,$B33,'EPA Export Aggregation'!$D:$D,$A$1)*IF($A33="CH4",About!$D$58,IF($A33="N2O",About!$D$59,1))</f>
        <v>0</v>
      </c>
      <c r="W33">
        <f>SUMIFS('EPA Export Aggregation'!Z:Z,'EPA Export Aggregation'!$A:$A,$B33,'EPA Export Aggregation'!$D:$D,$A$1)*IF($A33="CH4",About!$D$58,IF($A33="N2O",About!$D$59,1))</f>
        <v>0.2464451518536</v>
      </c>
      <c r="X33">
        <f>SUMIFS('EPA Export Aggregation'!AA:AA,'EPA Export Aggregation'!$A:$A,$B33,'EPA Export Aggregation'!$D:$D,$A$1)*IF($A33="CH4",About!$D$58,IF($A33="N2O",About!$D$59,1))</f>
        <v>0.1118840621296</v>
      </c>
      <c r="Y33" s="415">
        <f>SUMIFS('EPA Export Aggregation'!AB:AB,'EPA Export Aggregation'!$A:$A,$B33,'EPA Export Aggregation'!$D:$D,$A$1)*IF($A33="CH4",About!$D$58,IF($A33="N2O",About!$D$59,1))</f>
        <v>0.10464842907789999</v>
      </c>
      <c r="Z33">
        <f>SUMIFS('EPA Export Aggregation'!AC:AC,'EPA Export Aggregation'!$A:$A,$B33,'EPA Export Aggregation'!$D:$D,$A$1)*IF($A33="CH4",About!$D$58,IF($A33="N2O",About!$D$59,1))</f>
        <v>0.22667635106949999</v>
      </c>
      <c r="AA33" s="415">
        <f>SUMIFS('EPA Export Aggregation'!AD:AD,'EPA Export Aggregation'!$A:$A,$B33,'EPA Export Aggregation'!$D:$D,$A$1)*IF($A33="CH4",About!$D$58,IF($A33="N2O",About!$D$59,1))</f>
        <v>0.2039744933621</v>
      </c>
      <c r="AB33" s="415">
        <f>SUMIFS('EPA Export Aggregation'!AE:AE,'EPA Export Aggregation'!$A:$A,$B33,'EPA Export Aggregation'!$D:$D,$A$1)*IF($A33="CH4",About!$D$58,IF($A33="N2O",About!$D$59,1))</f>
        <v>0.1879403839014</v>
      </c>
      <c r="AC33" s="415">
        <f>SUMIFS('EPA Export Aggregation'!AF:AF,'EPA Export Aggregation'!$A:$A,$B33,'EPA Export Aggregation'!$D:$D,$A$1)*IF($A33="CH4",About!$D$58,IF($A33="N2O",About!$D$59,1))</f>
        <v>7.0362304356200001E-2</v>
      </c>
      <c r="AD33" s="415">
        <f>SUMIFS('EPA Export Aggregation'!AG:AG,'EPA Export Aggregation'!$A:$A,$B33,'EPA Export Aggregation'!$D:$D,$A$1)*IF($A33="CH4",About!$D$58,IF($A33="N2O",About!$D$59,1))</f>
        <v>0.1074594003464</v>
      </c>
      <c r="AE33" s="415">
        <f>SUMIFS('EPA Export Aggregation'!AH:AH,'EPA Export Aggregation'!$A:$A,$B33,'EPA Export Aggregation'!$D:$D,$A$1)*IF($A33="CH4",About!$D$58,IF($A33="N2O",About!$D$59,1))</f>
        <v>0.37858183346180002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2216</v>
      </c>
      <c r="B34" s="414" t="s">
        <v>4251</v>
      </c>
      <c r="C34">
        <f>SUMIFS('EPA Export Aggregation'!F:F,'EPA Export Aggregation'!$A:$A,$B34,'EPA Export Aggregation'!$D:$D,$A$1)*IF($A34="CH4",About!$D$58,IF($A34="N2O",About!$D$59,1))</f>
        <v>4.8191994920000003E-3</v>
      </c>
      <c r="D34">
        <f>SUMIFS('EPA Export Aggregation'!G:G,'EPA Export Aggregation'!$A:$A,$B34,'EPA Export Aggregation'!$D:$D,$A$1)*IF($A34="CH4",About!$D$58,IF($A34="N2O",About!$D$59,1))</f>
        <v>5.1001986149999999E-3</v>
      </c>
      <c r="E34">
        <f>SUMIFS('EPA Export Aggregation'!H:H,'EPA Export Aggregation'!$A:$A,$B34,'EPA Export Aggregation'!$D:$D,$A$1)*IF($A34="CH4",About!$D$58,IF($A34="N2O",About!$D$59,1))</f>
        <v>5.2694580422999997E-3</v>
      </c>
      <c r="F34">
        <f>SUMIFS('EPA Export Aggregation'!I:I,'EPA Export Aggregation'!$A:$A,$B34,'EPA Export Aggregation'!$D:$D,$A$1)*IF($A34="CH4",About!$D$58,IF($A34="N2O",About!$D$59,1))</f>
        <v>6.6568318364999997E-3</v>
      </c>
      <c r="G34">
        <f>SUMIFS('EPA Export Aggregation'!J:J,'EPA Export Aggregation'!$A:$A,$B34,'EPA Export Aggregation'!$D:$D,$A$1)*IF($A34="CH4",About!$D$58,IF($A34="N2O",About!$D$59,1))</f>
        <v>7.0116113581000002E-3</v>
      </c>
      <c r="H34">
        <f>SUMIFS('EPA Export Aggregation'!K:K,'EPA Export Aggregation'!$A:$A,$B34,'EPA Export Aggregation'!$D:$D,$A$1)*IF($A34="CH4",About!$D$58,IF($A34="N2O",About!$D$59,1))</f>
        <v>8.0640015725E-3</v>
      </c>
      <c r="I34">
        <f>SUMIFS('EPA Export Aggregation'!L:L,'EPA Export Aggregation'!$A:$A,$B34,'EPA Export Aggregation'!$D:$D,$A$1)*IF($A34="CH4",About!$D$58,IF($A34="N2O",About!$D$59,1))</f>
        <v>1.1251024464E-2</v>
      </c>
      <c r="J34">
        <f>SUMIFS('EPA Export Aggregation'!M:M,'EPA Export Aggregation'!$A:$A,$B34,'EPA Export Aggregation'!$D:$D,$A$1)*IF($A34="CH4",About!$D$58,IF($A34="N2O",About!$D$59,1))</f>
        <v>1.09082717953E-2</v>
      </c>
      <c r="K34">
        <f>SUMIFS('EPA Export Aggregation'!N:N,'EPA Export Aggregation'!$A:$A,$B34,'EPA Export Aggregation'!$D:$D,$A$1)*IF($A34="CH4",About!$D$58,IF($A34="N2O",About!$D$59,1))</f>
        <v>8.8821056578999996E-3</v>
      </c>
      <c r="L34">
        <f>SUMIFS('EPA Export Aggregation'!O:O,'EPA Export Aggregation'!$A:$A,$B34,'EPA Export Aggregation'!$D:$D,$A$1)*IF($A34="CH4",About!$D$58,IF($A34="N2O",About!$D$59,1))</f>
        <v>1.05415811787E-2</v>
      </c>
      <c r="M34">
        <f>SUMIFS('EPA Export Aggregation'!P:P,'EPA Export Aggregation'!$A:$A,$B34,'EPA Export Aggregation'!$D:$D,$A$1)*IF($A34="CH4",About!$D$58,IF($A34="N2O",About!$D$59,1))</f>
        <v>1.2953361033E-2</v>
      </c>
      <c r="N34">
        <f>SUMIFS('EPA Export Aggregation'!Q:Q,'EPA Export Aggregation'!$A:$A,$B34,'EPA Export Aggregation'!$D:$D,$A$1)*IF($A34="CH4",About!$D$58,IF($A34="N2O",About!$D$59,1))</f>
        <v>6.6800153617999998E-3</v>
      </c>
      <c r="O34">
        <f>SUMIFS('EPA Export Aggregation'!R:R,'EPA Export Aggregation'!$A:$A,$B34,'EPA Export Aggregation'!$D:$D,$A$1)*IF($A34="CH4",About!$D$58,IF($A34="N2O",About!$D$59,1))</f>
        <v>7.1359926214999998E-3</v>
      </c>
      <c r="P34">
        <f>SUMIFS('EPA Export Aggregation'!S:S,'EPA Export Aggregation'!$A:$A,$B34,'EPA Export Aggregation'!$D:$D,$A$1)*IF($A34="CH4",About!$D$58,IF($A34="N2O",About!$D$59,1))</f>
        <v>5.8495637606E-3</v>
      </c>
      <c r="Q34">
        <f>SUMIFS('EPA Export Aggregation'!T:T,'EPA Export Aggregation'!$A:$A,$B34,'EPA Export Aggregation'!$D:$D,$A$1)*IF($A34="CH4",About!$D$58,IF($A34="N2O",About!$D$59,1))</f>
        <v>6.6311415524999999E-3</v>
      </c>
      <c r="R34">
        <f>SUMIFS('EPA Export Aggregation'!U:U,'EPA Export Aggregation'!$A:$A,$B34,'EPA Export Aggregation'!$D:$D,$A$1)*IF($A34="CH4",About!$D$58,IF($A34="N2O",About!$D$59,1))</f>
        <v>5.4163203000000002E-3</v>
      </c>
      <c r="S34">
        <f>SUMIFS('EPA Export Aggregation'!V:V,'EPA Export Aggregation'!$A:$A,$B34,'EPA Export Aggregation'!$D:$D,$A$1)*IF($A34="CH4",About!$D$58,IF($A34="N2O",About!$D$59,1))</f>
        <v>4.5962163960000003E-3</v>
      </c>
      <c r="T34">
        <f>SUMIFS('EPA Export Aggregation'!W:W,'EPA Export Aggregation'!$A:$A,$B34,'EPA Export Aggregation'!$D:$D,$A$1)*IF($A34="CH4",About!$D$58,IF($A34="N2O",About!$D$59,1))</f>
        <v>6.4252374127000004E-3</v>
      </c>
      <c r="U34">
        <f>SUMIFS('EPA Export Aggregation'!X:X,'EPA Export Aggregation'!$A:$A,$B34,'EPA Export Aggregation'!$D:$D,$A$1)*IF($A34="CH4",About!$D$58,IF($A34="N2O",About!$D$59,1))</f>
        <v>2.3650775046E-3</v>
      </c>
      <c r="V34">
        <f>SUMIFS('EPA Export Aggregation'!Y:Y,'EPA Export Aggregation'!$A:$A,$B34,'EPA Export Aggregation'!$D:$D,$A$1)*IF($A34="CH4",About!$D$58,IF($A34="N2O",About!$D$59,1))</f>
        <v>4.7569895673E-3</v>
      </c>
      <c r="W34">
        <f>SUMIFS('EPA Export Aggregation'!Z:Z,'EPA Export Aggregation'!$A:$A,$B34,'EPA Export Aggregation'!$D:$D,$A$1)*IF($A34="CH4",About!$D$58,IF($A34="N2O",About!$D$59,1))</f>
        <v>5.5873347244000003E-3</v>
      </c>
      <c r="X34">
        <f>SUMIFS('EPA Export Aggregation'!AA:AA,'EPA Export Aggregation'!$A:$A,$B34,'EPA Export Aggregation'!$D:$D,$A$1)*IF($A34="CH4",About!$D$58,IF($A34="N2O",About!$D$59,1))</f>
        <v>3.1955011641999998E-3</v>
      </c>
      <c r="Y34">
        <f>SUMIFS('EPA Export Aggregation'!AB:AB,'EPA Export Aggregation'!$A:$A,$B34,'EPA Export Aggregation'!$D:$D,$A$1)*IF($A34="CH4",About!$D$58,IF($A34="N2O",About!$D$59,1))</f>
        <v>4.1177248783000001E-3</v>
      </c>
      <c r="Z34">
        <f>SUMIFS('EPA Export Aggregation'!AC:AC,'EPA Export Aggregation'!$A:$A,$B34,'EPA Export Aggregation'!$D:$D,$A$1)*IF($A34="CH4",About!$D$58,IF($A34="N2O",About!$D$59,1))</f>
        <v>6.4210568205999999E-3</v>
      </c>
      <c r="AA34">
        <f>SUMIFS('EPA Export Aggregation'!AD:AD,'EPA Export Aggregation'!$A:$A,$B34,'EPA Export Aggregation'!$D:$D,$A$1)*IF($A34="CH4",About!$D$58,IF($A34="N2O",About!$D$59,1))</f>
        <v>5.5690662553999999E-3</v>
      </c>
      <c r="AB34">
        <f>SUMIFS('EPA Export Aggregation'!AE:AE,'EPA Export Aggregation'!$A:$A,$B34,'EPA Export Aggregation'!$D:$D,$A$1)*IF($A34="CH4",About!$D$58,IF($A34="N2O",About!$D$59,1))</f>
        <v>3.6551361092999998E-3</v>
      </c>
      <c r="AC34">
        <f>SUMIFS('EPA Export Aggregation'!AF:AF,'EPA Export Aggregation'!$A:$A,$B34,'EPA Export Aggregation'!$D:$D,$A$1)*IF($A34="CH4",About!$D$58,IF($A34="N2O",About!$D$59,1))</f>
        <v>4.0523642081999999E-3</v>
      </c>
      <c r="AD34">
        <f>SUMIFS('EPA Export Aggregation'!AG:AG,'EPA Export Aggregation'!$A:$A,$B34,'EPA Export Aggregation'!$D:$D,$A$1)*IF($A34="CH4",About!$D$58,IF($A34="N2O",About!$D$59,1))</f>
        <v>3.4022791477999999E-3</v>
      </c>
      <c r="AE34">
        <f>SUMIFS('EPA Export Aggregation'!AH:AH,'EPA Export Aggregation'!$A:$A,$B34,'EPA Export Aggregation'!$D:$D,$A$1)*IF($A34="CH4",About!$D$58,IF($A34="N2O",About!$D$59,1))</f>
        <v>2.3868036139000001E-3</v>
      </c>
      <c r="AF34">
        <f>SUMIFS('EPA Export Aggregation'!AI:AI,'EPA Export Aggregation'!$A:$A,$B34,'EPA Export Aggregation'!$D:$D,$A$1)*IF($A34="CH4",About!$D$58,IF($A34="N2O",About!$D$59,1))</f>
        <v>1.6590973934000001E-3</v>
      </c>
      <c r="AG34">
        <f>SUMIFS('EPA Export Aggregation'!AJ:AJ,'EPA Export Aggregation'!$A:$A,$B34,'EPA Export Aggregation'!$D:$D,$A$1)*IF($A34="CH4",About!$D$58,IF($A34="N2O",About!$D$59,1))</f>
        <v>9.3139117279999995E-4</v>
      </c>
      <c r="AH34">
        <f>SUMIFS('EPA Export Aggregation'!AK:AK,'EPA Export Aggregation'!$A:$A,$B34,'EPA Export Aggregation'!$D:$D,$A$1)*IF($A34="CH4",About!$D$58,IF($A34="N2O",About!$D$59,1))</f>
        <v>2.0368495229999999E-4</v>
      </c>
    </row>
    <row r="35" spans="1:34" x14ac:dyDescent="0.4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4423</v>
      </c>
      <c r="B74" s="414" t="s">
        <v>4367</v>
      </c>
      <c r="C74">
        <f>SUMIFS('EPA Export Aggregation'!F:F,'EPA Export Aggregation'!$A:$A,$B74,'EPA Export Aggregation'!$D:$D,$A$1)*IF($A74="CH4",About!$D$58,IF($A74="N2O",About!$D$59,1))</f>
        <v>1.3005184925599999E-2</v>
      </c>
      <c r="D74">
        <f>SUMIFS('EPA Export Aggregation'!G:G,'EPA Export Aggregation'!$A:$A,$B74,'EPA Export Aggregation'!$D:$D,$A$1)*IF($A74="CH4",About!$D$58,IF($A74="N2O",About!$D$59,1))</f>
        <v>2.7703221253399999E-2</v>
      </c>
      <c r="E74">
        <f>SUMIFS('EPA Export Aggregation'!H:H,'EPA Export Aggregation'!$A:$A,$B74,'EPA Export Aggregation'!$D:$D,$A$1)*IF($A74="CH4",About!$D$58,IF($A74="N2O",About!$D$59,1))</f>
        <v>9.4886660653799998E-2</v>
      </c>
      <c r="F74">
        <f>SUMIFS('EPA Export Aggregation'!I:I,'EPA Export Aggregation'!$A:$A,$B74,'EPA Export Aggregation'!$D:$D,$A$1)*IF($A74="CH4",About!$D$58,IF($A74="N2O",About!$D$59,1))</f>
        <v>0.33353836268779996</v>
      </c>
      <c r="G74">
        <f>SUMIFS('EPA Export Aggregation'!J:J,'EPA Export Aggregation'!$A:$A,$B74,'EPA Export Aggregation'!$D:$D,$A$1)*IF($A74="CH4",About!$D$58,IF($A74="N2O",About!$D$59,1))</f>
        <v>0.82240098312239995</v>
      </c>
      <c r="H74">
        <f>SUMIFS('EPA Export Aggregation'!K:K,'EPA Export Aggregation'!$A:$A,$B74,'EPA Export Aggregation'!$D:$D,$A$1)*IF($A74="CH4",About!$D$58,IF($A74="N2O",About!$D$59,1))</f>
        <v>1.7984834019104001</v>
      </c>
      <c r="I74">
        <f>SUMIFS('EPA Export Aggregation'!L:L,'EPA Export Aggregation'!$A:$A,$B74,'EPA Export Aggregation'!$D:$D,$A$1)*IF($A74="CH4",About!$D$58,IF($A74="N2O",About!$D$59,1))</f>
        <v>2.5159908997487004</v>
      </c>
      <c r="J74">
        <f>SUMIFS('EPA Export Aggregation'!M:M,'EPA Export Aggregation'!$A:$A,$B74,'EPA Export Aggregation'!$D:$D,$A$1)*IF($A74="CH4",About!$D$58,IF($A74="N2O",About!$D$59,1))</f>
        <v>3.2048631359181998</v>
      </c>
      <c r="K74">
        <f>SUMIFS('EPA Export Aggregation'!N:N,'EPA Export Aggregation'!$A:$A,$B74,'EPA Export Aggregation'!$D:$D,$A$1)*IF($A74="CH4",About!$D$58,IF($A74="N2O",About!$D$59,1))</f>
        <v>3.6981413734425996</v>
      </c>
      <c r="L74">
        <f>SUMIFS('EPA Export Aggregation'!O:O,'EPA Export Aggregation'!$A:$A,$B74,'EPA Export Aggregation'!$D:$D,$A$1)*IF($A74="CH4",About!$D$58,IF($A74="N2O",About!$D$59,1))</f>
        <v>4.2165068995474995</v>
      </c>
      <c r="M74">
        <f>SUMIFS('EPA Export Aggregation'!P:P,'EPA Export Aggregation'!$A:$A,$B74,'EPA Export Aggregation'!$D:$D,$A$1)*IF($A74="CH4",About!$D$58,IF($A74="N2O",About!$D$59,1))</f>
        <v>4.6596689060749998</v>
      </c>
      <c r="N74">
        <f>SUMIFS('EPA Export Aggregation'!Q:Q,'EPA Export Aggregation'!$A:$A,$B74,'EPA Export Aggregation'!$D:$D,$A$1)*IF($A74="CH4",About!$D$58,IF($A74="N2O",About!$D$59,1))</f>
        <v>5.0986688302263996</v>
      </c>
      <c r="O74">
        <f>SUMIFS('EPA Export Aggregation'!R:R,'EPA Export Aggregation'!$A:$A,$B74,'EPA Export Aggregation'!$D:$D,$A$1)*IF($A74="CH4",About!$D$58,IF($A74="N2O",About!$D$59,1))</f>
        <v>5.4366575878163994</v>
      </c>
      <c r="P74">
        <f>SUMIFS('EPA Export Aggregation'!S:S,'EPA Export Aggregation'!$A:$A,$B74,'EPA Export Aggregation'!$D:$D,$A$1)*IF($A74="CH4",About!$D$58,IF($A74="N2O",About!$D$59,1))</f>
        <v>5.7559484199782007</v>
      </c>
      <c r="Q74">
        <f>SUMIFS('EPA Export Aggregation'!T:T,'EPA Export Aggregation'!$A:$A,$B74,'EPA Export Aggregation'!$D:$D,$A$1)*IF($A74="CH4",About!$D$58,IF($A74="N2O",About!$D$59,1))</f>
        <v>6.0463384014758983</v>
      </c>
      <c r="R74">
        <f>SUMIFS('EPA Export Aggregation'!U:U,'EPA Export Aggregation'!$A:$A,$B74,'EPA Export Aggregation'!$D:$D,$A$1)*IF($A74="CH4",About!$D$58,IF($A74="N2O",About!$D$59,1))</f>
        <v>6.3971031311826003</v>
      </c>
      <c r="S74">
        <f>SUMIFS('EPA Export Aggregation'!V:V,'EPA Export Aggregation'!$A:$A,$B74,'EPA Export Aggregation'!$D:$D,$A$1)*IF($A74="CH4",About!$D$58,IF($A74="N2O",About!$D$59,1))</f>
        <v>6.8308118217865008</v>
      </c>
      <c r="T74">
        <f>SUMIFS('EPA Export Aggregation'!W:W,'EPA Export Aggregation'!$A:$A,$B74,'EPA Export Aggregation'!$D:$D,$A$1)*IF($A74="CH4",About!$D$58,IF($A74="N2O",About!$D$59,1))</f>
        <v>7.3068586511163005</v>
      </c>
      <c r="U74">
        <f>SUMIFS('EPA Export Aggregation'!X:X,'EPA Export Aggregation'!$A:$A,$B74,'EPA Export Aggregation'!$D:$D,$A$1)*IF($A74="CH4",About!$D$58,IF($A74="N2O",About!$D$59,1))</f>
        <v>7.8305383704280995</v>
      </c>
      <c r="V74">
        <f>SUMIFS('EPA Export Aggregation'!Y:Y,'EPA Export Aggregation'!$A:$A,$B74,'EPA Export Aggregation'!$D:$D,$A$1)*IF($A74="CH4",About!$D$58,IF($A74="N2O",About!$D$59,1))</f>
        <v>9.5611572530305988</v>
      </c>
      <c r="W74">
        <f>SUMIFS('EPA Export Aggregation'!Z:Z,'EPA Export Aggregation'!$A:$A,$B74,'EPA Export Aggregation'!$D:$D,$A$1)*IF($A74="CH4",About!$D$58,IF($A74="N2O",About!$D$59,1))</f>
        <v>9.9320261014565006</v>
      </c>
      <c r="X74">
        <f>SUMIFS('EPA Export Aggregation'!AA:AA,'EPA Export Aggregation'!$A:$A,$B74,'EPA Export Aggregation'!$D:$D,$A$1)*IF($A74="CH4",About!$D$58,IF($A74="N2O",About!$D$59,1))</f>
        <v>9.1259996161386017</v>
      </c>
      <c r="Y74">
        <f>SUMIFS('EPA Export Aggregation'!AB:AB,'EPA Export Aggregation'!$A:$A,$B74,'EPA Export Aggregation'!$D:$D,$A$1)*IF($A74="CH4",About!$D$58,IF($A74="N2O",About!$D$59,1))</f>
        <v>11.195709355945302</v>
      </c>
      <c r="Z74">
        <f>SUMIFS('EPA Export Aggregation'!AC:AC,'EPA Export Aggregation'!$A:$A,$B74,'EPA Export Aggregation'!$D:$D,$A$1)*IF($A74="CH4",About!$D$58,IF($A74="N2O",About!$D$59,1))</f>
        <v>10.388209985357497</v>
      </c>
      <c r="AA74">
        <f>SUMIFS('EPA Export Aggregation'!AD:AD,'EPA Export Aggregation'!$A:$A,$B74,'EPA Export Aggregation'!$D:$D,$A$1)*IF($A74="CH4",About!$D$58,IF($A74="N2O",About!$D$59,1))</f>
        <v>11.1610189301962</v>
      </c>
      <c r="AB74">
        <f>SUMIFS('EPA Export Aggregation'!AE:AE,'EPA Export Aggregation'!$A:$A,$B74,'EPA Export Aggregation'!$D:$D,$A$1)*IF($A74="CH4",About!$D$58,IF($A74="N2O",About!$D$59,1))</f>
        <v>11.8997558181008</v>
      </c>
      <c r="AC74">
        <f>SUMIFS('EPA Export Aggregation'!AF:AF,'EPA Export Aggregation'!$A:$A,$B74,'EPA Export Aggregation'!$D:$D,$A$1)*IF($A74="CH4",About!$D$58,IF($A74="N2O",About!$D$59,1))</f>
        <v>13.715574758113901</v>
      </c>
      <c r="AD74">
        <f>SUMIFS('EPA Export Aggregation'!AG:AG,'EPA Export Aggregation'!$A:$A,$B74,'EPA Export Aggregation'!$D:$D,$A$1)*IF($A74="CH4",About!$D$58,IF($A74="N2O",About!$D$59,1))</f>
        <v>13.745929602448598</v>
      </c>
      <c r="AE74">
        <f>SUMIFS('EPA Export Aggregation'!AH:AH,'EPA Export Aggregation'!$A:$A,$B74,'EPA Export Aggregation'!$D:$D,$A$1)*IF($A74="CH4",About!$D$58,IF($A74="N2O",About!$D$59,1))</f>
        <v>15.109808911094698</v>
      </c>
      <c r="AF74">
        <f>SUMIFS('EPA Export Aggregation'!AI:AI,'EPA Export Aggregation'!$A:$A,$B74,'EPA Export Aggregation'!$D:$D,$A$1)*IF($A74="CH4",About!$D$58,IF($A74="N2O",About!$D$59,1))</f>
        <v>17.6215223998888</v>
      </c>
      <c r="AG74">
        <f>SUMIFS('EPA Export Aggregation'!AJ:AJ,'EPA Export Aggregation'!$A:$A,$B74,'EPA Export Aggregation'!$D:$D,$A$1)*IF($A74="CH4",About!$D$58,IF($A74="N2O",About!$D$59,1))</f>
        <v>15.048125225151097</v>
      </c>
      <c r="AH74">
        <f>SUMIFS('EPA Export Aggregation'!AK:AK,'EPA Export Aggregation'!$A:$A,$B74,'EPA Export Aggregation'!$D:$D,$A$1)*IF($A74="CH4",About!$D$58,IF($A74="N2O",About!$D$59,1))</f>
        <v>15.817299730102999</v>
      </c>
    </row>
    <row r="75" spans="1:34" x14ac:dyDescent="0.4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4423</v>
      </c>
      <c r="B76" s="414" t="s">
        <v>4388</v>
      </c>
      <c r="C76" s="415">
        <f>SUMIFS('EPA Export Aggregation'!F:F,'EPA Export Aggregation'!$A:$A,$B76,'EPA Export Aggregation'!$D:$D,$A$1)*IF($A76="CH4",About!$D$58,IF($A76="N2O",About!$D$59,1))</f>
        <v>8.9756750949999996E-4</v>
      </c>
      <c r="D76" s="415">
        <f>SUMIFS('EPA Export Aggregation'!G:G,'EPA Export Aggregation'!$A:$A,$B76,'EPA Export Aggregation'!$D:$D,$A$1)*IF($A76="CH4",About!$D$58,IF($A76="N2O",About!$D$59,1))</f>
        <v>8.9756750949999996E-4</v>
      </c>
      <c r="E76" s="415">
        <f>SUMIFS('EPA Export Aggregation'!H:H,'EPA Export Aggregation'!$A:$A,$B76,'EPA Export Aggregation'!$D:$D,$A$1)*IF($A76="CH4",About!$D$58,IF($A76="N2O",About!$D$59,1))</f>
        <v>8.9756750949999996E-4</v>
      </c>
      <c r="F76" s="415">
        <f>SUMIFS('EPA Export Aggregation'!I:I,'EPA Export Aggregation'!$A:$A,$B76,'EPA Export Aggregation'!$D:$D,$A$1)*IF($A76="CH4",About!$D$58,IF($A76="N2O",About!$D$59,1))</f>
        <v>1.1219590967000001E-3</v>
      </c>
      <c r="G76" s="415">
        <f>SUMIFS('EPA Export Aggregation'!J:J,'EPA Export Aggregation'!$A:$A,$B76,'EPA Export Aggregation'!$D:$D,$A$1)*IF($A76="CH4",About!$D$58,IF($A76="N2O",About!$D$59,1))</f>
        <v>1.2341543352999999E-3</v>
      </c>
      <c r="H76" s="415">
        <f>SUMIFS('EPA Export Aggregation'!K:K,'EPA Export Aggregation'!$A:$A,$B76,'EPA Export Aggregation'!$D:$D,$A$1)*IF($A76="CH4",About!$D$58,IF($A76="N2O",About!$D$59,1))</f>
        <v>1.5509133990999999E-3</v>
      </c>
      <c r="I76" s="415">
        <f>SUMIFS('EPA Export Aggregation'!L:L,'EPA Export Aggregation'!$A:$A,$B76,'EPA Export Aggregation'!$D:$D,$A$1)*IF($A76="CH4",About!$D$58,IF($A76="N2O",About!$D$59,1))</f>
        <v>1.7222320194999999E-3</v>
      </c>
      <c r="J76" s="415">
        <f>SUMIFS('EPA Export Aggregation'!M:M,'EPA Export Aggregation'!$A:$A,$B76,'EPA Export Aggregation'!$D:$D,$A$1)*IF($A76="CH4",About!$D$58,IF($A76="N2O",About!$D$59,1))</f>
        <v>1.8200553151E-3</v>
      </c>
      <c r="K76" s="415">
        <f>SUMIFS('EPA Export Aggregation'!N:N,'EPA Export Aggregation'!$A:$A,$B76,'EPA Export Aggregation'!$D:$D,$A$1)*IF($A76="CH4",About!$D$58,IF($A76="N2O",About!$D$59,1))</f>
        <v>2.2317076027999999E-3</v>
      </c>
      <c r="L76" s="415">
        <f>SUMIFS('EPA Export Aggregation'!O:O,'EPA Export Aggregation'!$A:$A,$B76,'EPA Export Aggregation'!$D:$D,$A$1)*IF($A76="CH4",About!$D$58,IF($A76="N2O",About!$D$59,1))</f>
        <v>2.2646467560999998E-3</v>
      </c>
      <c r="M76" s="415">
        <f>SUMIFS('EPA Export Aggregation'!P:P,'EPA Export Aggregation'!$A:$A,$B76,'EPA Export Aggregation'!$D:$D,$A$1)*IF($A76="CH4",About!$D$58,IF($A76="N2O",About!$D$59,1))</f>
        <v>1.3791381291999999E-3</v>
      </c>
      <c r="N76" s="415">
        <f>SUMIFS('EPA Export Aggregation'!Q:Q,'EPA Export Aggregation'!$A:$A,$B76,'EPA Export Aggregation'!$D:$D,$A$1)*IF($A76="CH4",About!$D$58,IF($A76="N2O",About!$D$59,1))</f>
        <v>9.1645147569999999E-4</v>
      </c>
      <c r="O76" s="415">
        <f>SUMIFS('EPA Export Aggregation'!R:R,'EPA Export Aggregation'!$A:$A,$B76,'EPA Export Aggregation'!$D:$D,$A$1)*IF($A76="CH4",About!$D$58,IF($A76="N2O",About!$D$59,1))</f>
        <v>8.7613825790000001E-4</v>
      </c>
      <c r="P76" s="415">
        <f>SUMIFS('EPA Export Aggregation'!S:S,'EPA Export Aggregation'!$A:$A,$B76,'EPA Export Aggregation'!$D:$D,$A$1)*IF($A76="CH4",About!$D$58,IF($A76="N2O",About!$D$59,1))</f>
        <v>9.161583978E-4</v>
      </c>
      <c r="Q76" s="415">
        <f>SUMIFS('EPA Export Aggregation'!T:T,'EPA Export Aggregation'!$A:$A,$B76,'EPA Export Aggregation'!$D:$D,$A$1)*IF($A76="CH4",About!$D$58,IF($A76="N2O",About!$D$59,1))</f>
        <v>9.1217535399999998E-4</v>
      </c>
      <c r="R76" s="415">
        <f>SUMIFS('EPA Export Aggregation'!U:U,'EPA Export Aggregation'!$A:$A,$B76,'EPA Export Aggregation'!$D:$D,$A$1)*IF($A76="CH4",About!$D$58,IF($A76="N2O",About!$D$59,1))</f>
        <v>8.7564641899999995E-4</v>
      </c>
      <c r="S76" s="415">
        <f>SUMIFS('EPA Export Aggregation'!V:V,'EPA Export Aggregation'!$A:$A,$B76,'EPA Export Aggregation'!$D:$D,$A$1)*IF($A76="CH4",About!$D$58,IF($A76="N2O",About!$D$59,1))</f>
        <v>1.0425286875000001E-3</v>
      </c>
      <c r="T76" s="415">
        <f>SUMIFS('EPA Export Aggregation'!W:W,'EPA Export Aggregation'!$A:$A,$B76,'EPA Export Aggregation'!$D:$D,$A$1)*IF($A76="CH4",About!$D$58,IF($A76="N2O",About!$D$59,1))</f>
        <v>1.0144993561999999E-3</v>
      </c>
      <c r="U76" s="415">
        <f>SUMIFS('EPA Export Aggregation'!X:X,'EPA Export Aggregation'!$A:$A,$B76,'EPA Export Aggregation'!$D:$D,$A$1)*IF($A76="CH4",About!$D$58,IF($A76="N2O",About!$D$59,1))</f>
        <v>9.5886299869999997E-4</v>
      </c>
      <c r="V76" s="415">
        <f>SUMIFS('EPA Export Aggregation'!Y:Y,'EPA Export Aggregation'!$A:$A,$B76,'EPA Export Aggregation'!$D:$D,$A$1)*IF($A76="CH4",About!$D$58,IF($A76="N2O",About!$D$59,1))</f>
        <v>7.7164027470000003E-4</v>
      </c>
      <c r="W76" s="415">
        <f>SUMIFS('EPA Export Aggregation'!Z:Z,'EPA Export Aggregation'!$A:$A,$B76,'EPA Export Aggregation'!$D:$D,$A$1)*IF($A76="CH4",About!$D$58,IF($A76="N2O",About!$D$59,1))</f>
        <v>1.0176538157999999E-3</v>
      </c>
      <c r="X76" s="415">
        <f>SUMIFS('EPA Export Aggregation'!AA:AA,'EPA Export Aggregation'!$A:$A,$B76,'EPA Export Aggregation'!$D:$D,$A$1)*IF($A76="CH4",About!$D$58,IF($A76="N2O",About!$D$59,1))</f>
        <v>3.7807211679200002E-2</v>
      </c>
      <c r="Y76" s="415">
        <f>SUMIFS('EPA Export Aggregation'!AB:AB,'EPA Export Aggregation'!$A:$A,$B76,'EPA Export Aggregation'!$D:$D,$A$1)*IF($A76="CH4",About!$D$58,IF($A76="N2O",About!$D$59,1))</f>
        <v>4.1138313490200001E-2</v>
      </c>
      <c r="Z76" s="415">
        <f>SUMIFS('EPA Export Aggregation'!AC:AC,'EPA Export Aggregation'!$A:$A,$B76,'EPA Export Aggregation'!$D:$D,$A$1)*IF($A76="CH4",About!$D$58,IF($A76="N2O",About!$D$59,1))</f>
        <v>2.6561246743000001E-3</v>
      </c>
      <c r="AA76" s="415">
        <f>SUMIFS('EPA Export Aggregation'!AD:AD,'EPA Export Aggregation'!$A:$A,$B76,'EPA Export Aggregation'!$D:$D,$A$1)*IF($A76="CH4",About!$D$58,IF($A76="N2O",About!$D$59,1))</f>
        <v>1.4825552421E-3</v>
      </c>
      <c r="AB76" s="415">
        <f>SUMIFS('EPA Export Aggregation'!AE:AE,'EPA Export Aggregation'!$A:$A,$B76,'EPA Export Aggregation'!$D:$D,$A$1)*IF($A76="CH4",About!$D$58,IF($A76="N2O",About!$D$59,1))</f>
        <v>1.5644644534999999E-3</v>
      </c>
      <c r="AC76" s="415">
        <f>SUMIFS('EPA Export Aggregation'!AF:AF,'EPA Export Aggregation'!$A:$A,$B76,'EPA Export Aggregation'!$D:$D,$A$1)*IF($A76="CH4",About!$D$58,IF($A76="N2O",About!$D$59,1))</f>
        <v>1.6426873611E-3</v>
      </c>
      <c r="AD76" s="415">
        <f>SUMIFS('EPA Export Aggregation'!AG:AG,'EPA Export Aggregation'!$A:$A,$B76,'EPA Export Aggregation'!$D:$D,$A$1)*IF($A76="CH4",About!$D$58,IF($A76="N2O",About!$D$59,1))</f>
        <v>1.5914608786000001E-3</v>
      </c>
      <c r="AE76" s="415">
        <f>SUMIFS('EPA Export Aggregation'!AH:AH,'EPA Export Aggregation'!$A:$A,$B76,'EPA Export Aggregation'!$D:$D,$A$1)*IF($A76="CH4",About!$D$58,IF($A76="N2O",About!$D$59,1))</f>
        <v>1.3561083909999999E-3</v>
      </c>
      <c r="AF76" s="415">
        <f>SUMIFS('EPA Export Aggregation'!AI:AI,'EPA Export Aggregation'!$A:$A,$B76,'EPA Export Aggregation'!$D:$D,$A$1)*IF($A76="CH4",About!$D$58,IF($A76="N2O",About!$D$59,1))</f>
        <v>3.7173077030000002E-4</v>
      </c>
      <c r="AG76" s="415">
        <f>SUMIFS('EPA Export Aggregation'!AJ:AJ,'EPA Export Aggregation'!$A:$A,$B76,'EPA Export Aggregation'!$D:$D,$A$1)*IF($A76="CH4",About!$D$58,IF($A76="N2O",About!$D$59,1))</f>
        <v>3.5318038870000001E-4</v>
      </c>
      <c r="AH76" s="415">
        <f>SUMIFS('EPA Export Aggregation'!AK:AK,'EPA Export Aggregation'!$A:$A,$B76,'EPA Export Aggregation'!$D:$D,$A$1)*IF($A76="CH4",About!$D$58,IF($A76="N2O",About!$D$59,1))</f>
        <v>3.6943970170000002E-4</v>
      </c>
    </row>
    <row r="77" spans="1:34" x14ac:dyDescent="0.4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4423</v>
      </c>
      <c r="B79" s="414" t="s">
        <v>4394</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4423</v>
      </c>
      <c r="B80" s="414" t="s">
        <v>4392</v>
      </c>
      <c r="C80" s="415">
        <f>SUMIFS('EPA Export Aggregation'!F:F,'EPA Export Aggregation'!$A:$A,$B80,'EPA Export Aggregation'!$D:$D,$A$1)*IF($A80="CH4",About!$D$58,IF($A80="N2O",About!$D$59,1))</f>
        <v>1.2582222234332301E-2</v>
      </c>
      <c r="D80" s="415">
        <f>SUMIFS('EPA Export Aggregation'!G:G,'EPA Export Aggregation'!$A:$A,$B80,'EPA Export Aggregation'!$D:$D,$A$1)*IF($A80="CH4",About!$D$58,IF($A80="N2O",About!$D$59,1))</f>
        <v>1.2582222234332301E-2</v>
      </c>
      <c r="E80" s="415">
        <f>SUMIFS('EPA Export Aggregation'!H:H,'EPA Export Aggregation'!$A:$A,$B80,'EPA Export Aggregation'!$D:$D,$A$1)*IF($A80="CH4",About!$D$58,IF($A80="N2O",About!$D$59,1))</f>
        <v>1.2582222234332301E-2</v>
      </c>
      <c r="F80" s="415">
        <f>SUMIFS('EPA Export Aggregation'!I:I,'EPA Export Aggregation'!$A:$A,$B80,'EPA Export Aggregation'!$D:$D,$A$1)*IF($A80="CH4",About!$D$58,IF($A80="N2O",About!$D$59,1))</f>
        <v>1.5727776739715298E-2</v>
      </c>
      <c r="G80" s="415">
        <f>SUMIFS('EPA Export Aggregation'!J:J,'EPA Export Aggregation'!$A:$A,$B80,'EPA Export Aggregation'!$D:$D,$A$1)*IF($A80="CH4",About!$D$58,IF($A80="N2O",About!$D$59,1))</f>
        <v>1.7300555323807101E-2</v>
      </c>
      <c r="H80" s="415">
        <f>SUMIFS('EPA Export Aggregation'!K:K,'EPA Export Aggregation'!$A:$A,$B80,'EPA Export Aggregation'!$D:$D,$A$1)*IF($A80="CH4",About!$D$58,IF($A80="N2O",About!$D$59,1))</f>
        <v>2.17409300314533E-2</v>
      </c>
      <c r="I80" s="415">
        <f>SUMIFS('EPA Export Aggregation'!L:L,'EPA Export Aggregation'!$A:$A,$B80,'EPA Export Aggregation'!$D:$D,$A$1)*IF($A80="CH4",About!$D$58,IF($A80="N2O",About!$D$59,1))</f>
        <v>2.41424955162255E-2</v>
      </c>
      <c r="J80" s="415">
        <f>SUMIFS('EPA Export Aggregation'!M:M,'EPA Export Aggregation'!$A:$A,$B80,'EPA Export Aggregation'!$D:$D,$A$1)*IF($A80="CH4",About!$D$58,IF($A80="N2O",About!$D$59,1))</f>
        <v>2.55137896423514E-2</v>
      </c>
      <c r="K80" s="415">
        <f>SUMIFS('EPA Export Aggregation'!N:N,'EPA Export Aggregation'!$A:$A,$B80,'EPA Export Aggregation'!$D:$D,$A$1)*IF($A80="CH4",About!$D$58,IF($A80="N2O",About!$D$59,1))</f>
        <v>3.1284397833690199E-2</v>
      </c>
      <c r="L80" s="415">
        <f>SUMIFS('EPA Export Aggregation'!O:O,'EPA Export Aggregation'!$A:$A,$B80,'EPA Export Aggregation'!$D:$D,$A$1)*IF($A80="CH4",About!$D$58,IF($A80="N2O",About!$D$59,1))</f>
        <v>3.1746139236869399E-2</v>
      </c>
      <c r="M80" s="415">
        <f>SUMIFS('EPA Export Aggregation'!P:P,'EPA Export Aggregation'!$A:$A,$B80,'EPA Export Aggregation'!$D:$D,$A$1)*IF($A80="CH4",About!$D$58,IF($A80="N2O",About!$D$59,1))</f>
        <v>2.7077278750775601E-2</v>
      </c>
      <c r="N80" s="415">
        <f>SUMIFS('EPA Export Aggregation'!Q:Q,'EPA Export Aggregation'!$A:$A,$B80,'EPA Export Aggregation'!$D:$D,$A$1)*IF($A80="CH4",About!$D$58,IF($A80="N2O",About!$D$59,1))</f>
        <v>1.9056288726277799E-2</v>
      </c>
      <c r="O80" s="415">
        <f>SUMIFS('EPA Export Aggregation'!R:R,'EPA Export Aggregation'!$A:$A,$B80,'EPA Export Aggregation'!$D:$D,$A$1)*IF($A80="CH4",About!$D$58,IF($A80="N2O",About!$D$59,1))</f>
        <v>1.86678270007101E-2</v>
      </c>
      <c r="P80" s="415">
        <f>SUMIFS('EPA Export Aggregation'!S:S,'EPA Export Aggregation'!$A:$A,$B80,'EPA Export Aggregation'!$D:$D,$A$1)*IF($A80="CH4",About!$D$58,IF($A80="N2O",About!$D$59,1))</f>
        <v>1.70675708076168E-2</v>
      </c>
      <c r="Q80" s="415">
        <f>SUMIFS('EPA Export Aggregation'!T:T,'EPA Export Aggregation'!$A:$A,$B80,'EPA Export Aggregation'!$D:$D,$A$1)*IF($A80="CH4",About!$D$58,IF($A80="N2O",About!$D$59,1))</f>
        <v>1.58530595637573E-2</v>
      </c>
      <c r="R80" s="415">
        <f>SUMIFS('EPA Export Aggregation'!U:U,'EPA Export Aggregation'!$A:$A,$B80,'EPA Export Aggregation'!$D:$D,$A$1)*IF($A80="CH4",About!$D$58,IF($A80="N2O",About!$D$59,1))</f>
        <v>1.46064742248425E-2</v>
      </c>
      <c r="S80" s="415">
        <f>SUMIFS('EPA Export Aggregation'!V:V,'EPA Export Aggregation'!$A:$A,$B80,'EPA Export Aggregation'!$D:$D,$A$1)*IF($A80="CH4",About!$D$58,IF($A80="N2O",About!$D$59,1))</f>
        <v>1.56058134312875E-2</v>
      </c>
      <c r="T80" s="415">
        <f>SUMIFS('EPA Export Aggregation'!W:W,'EPA Export Aggregation'!$A:$A,$B80,'EPA Export Aggregation'!$D:$D,$A$1)*IF($A80="CH4",About!$D$58,IF($A80="N2O",About!$D$59,1))</f>
        <v>1.49123780460252E-2</v>
      </c>
      <c r="U80" s="415">
        <f>SUMIFS('EPA Export Aggregation'!X:X,'EPA Export Aggregation'!$A:$A,$B80,'EPA Export Aggregation'!$D:$D,$A$1)*IF($A80="CH4",About!$D$58,IF($A80="N2O",About!$D$59,1))</f>
        <v>1.35518887396956E-2</v>
      </c>
      <c r="V80" s="415">
        <f>SUMIFS('EPA Export Aggregation'!Y:Y,'EPA Export Aggregation'!$A:$A,$B80,'EPA Export Aggregation'!$D:$D,$A$1)*IF($A80="CH4",About!$D$58,IF($A80="N2O",About!$D$59,1))</f>
        <v>1.0656731169189601E-2</v>
      </c>
      <c r="W80" s="415">
        <f>SUMIFS('EPA Export Aggregation'!Z:Z,'EPA Export Aggregation'!$A:$A,$B80,'EPA Export Aggregation'!$D:$D,$A$1)*IF($A80="CH4",About!$D$58,IF($A80="N2O",About!$D$59,1))</f>
        <v>1.38087402035252E-2</v>
      </c>
      <c r="X80" s="415">
        <f>SUMIFS('EPA Export Aggregation'!AA:AA,'EPA Export Aggregation'!$A:$A,$B80,'EPA Export Aggregation'!$D:$D,$A$1)*IF($A80="CH4",About!$D$58,IF($A80="N2O",About!$D$59,1))</f>
        <v>3.2417526807644703E-2</v>
      </c>
      <c r="Y80" s="415">
        <f>SUMIFS('EPA Export Aggregation'!AB:AB,'EPA Export Aggregation'!$A:$A,$B80,'EPA Export Aggregation'!$D:$D,$A$1)*IF($A80="CH4",About!$D$58,IF($A80="N2O",About!$D$59,1))</f>
        <v>3.17132314682287E-2</v>
      </c>
      <c r="Z80" s="415">
        <f>SUMIFS('EPA Export Aggregation'!AC:AC,'EPA Export Aggregation'!$A:$A,$B80,'EPA Export Aggregation'!$D:$D,$A$1)*IF($A80="CH4",About!$D$58,IF($A80="N2O",About!$D$59,1))</f>
        <v>2.2716226779237101E-2</v>
      </c>
      <c r="AA80" s="415">
        <f>SUMIFS('EPA Export Aggregation'!AD:AD,'EPA Export Aggregation'!$A:$A,$B80,'EPA Export Aggregation'!$D:$D,$A$1)*IF($A80="CH4",About!$D$58,IF($A80="N2O",About!$D$59,1))</f>
        <v>8.7061607770523002E-3</v>
      </c>
      <c r="AB80" s="415">
        <f>SUMIFS('EPA Export Aggregation'!AE:AE,'EPA Export Aggregation'!$A:$A,$B80,'EPA Export Aggregation'!$D:$D,$A$1)*IF($A80="CH4",About!$D$58,IF($A80="N2O",About!$D$59,1))</f>
        <v>1.2733612618178E-2</v>
      </c>
      <c r="AC80" s="415">
        <f>SUMIFS('EPA Export Aggregation'!AF:AF,'EPA Export Aggregation'!$A:$A,$B80,'EPA Export Aggregation'!$D:$D,$A$1)*IF($A80="CH4",About!$D$58,IF($A80="N2O",About!$D$59,1))</f>
        <v>1.3052481561359601E-2</v>
      </c>
      <c r="AD80" s="415">
        <f>SUMIFS('EPA Export Aggregation'!AG:AG,'EPA Export Aggregation'!$A:$A,$B80,'EPA Export Aggregation'!$D:$D,$A$1)*IF($A80="CH4",About!$D$58,IF($A80="N2O",About!$D$59,1))</f>
        <v>9.8646359589587007E-3</v>
      </c>
      <c r="AE80" s="415">
        <f>SUMIFS('EPA Export Aggregation'!AH:AH,'EPA Export Aggregation'!$A:$A,$B80,'EPA Export Aggregation'!$D:$D,$A$1)*IF($A80="CH4",About!$D$58,IF($A80="N2O",About!$D$59,1))</f>
        <v>1.17570591692028E-2</v>
      </c>
      <c r="AF80" s="415">
        <f>SUMIFS('EPA Export Aggregation'!AI:AI,'EPA Export Aggregation'!$A:$A,$B80,'EPA Export Aggregation'!$D:$D,$A$1)*IF($A80="CH4",About!$D$58,IF($A80="N2O",About!$D$59,1))</f>
        <v>5.1287107288000003E-3</v>
      </c>
      <c r="AG80" s="415">
        <f>SUMIFS('EPA Export Aggregation'!AJ:AJ,'EPA Export Aggregation'!$A:$A,$B80,'EPA Export Aggregation'!$D:$D,$A$1)*IF($A80="CH4",About!$D$58,IF($A80="N2O",About!$D$59,1))</f>
        <v>3.2469203362474998E-3</v>
      </c>
      <c r="AH80" s="415">
        <f>SUMIFS('EPA Export Aggregation'!AK:AK,'EPA Export Aggregation'!$A:$A,$B80,'EPA Export Aggregation'!$D:$D,$A$1)*IF($A80="CH4",About!$D$58,IF($A80="N2O",About!$D$59,1))</f>
        <v>3.3279782393886999E-3</v>
      </c>
    </row>
    <row r="81" spans="1:34" x14ac:dyDescent="0.4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4423</v>
      </c>
      <c r="B84" s="414" t="s">
        <v>4404</v>
      </c>
      <c r="C84" s="415">
        <f>SUMIFS('EPA Export Aggregation'!F:F,'EPA Export Aggregation'!$A:$A,$B84,'EPA Export Aggregation'!$D:$D,$A$1)*IF($A84="CH4",About!$D$58,IF($A84="N2O",About!$D$59,1))</f>
        <v>2.5292156999999998E-3</v>
      </c>
      <c r="D84" s="415">
        <f>SUMIFS('EPA Export Aggregation'!G:G,'EPA Export Aggregation'!$A:$A,$B84,'EPA Export Aggregation'!$D:$D,$A$1)*IF($A84="CH4",About!$D$58,IF($A84="N2O",About!$D$59,1))</f>
        <v>2.5292156999999998E-3</v>
      </c>
      <c r="E84" s="415">
        <f>SUMIFS('EPA Export Aggregation'!H:H,'EPA Export Aggregation'!$A:$A,$B84,'EPA Export Aggregation'!$D:$D,$A$1)*IF($A84="CH4",About!$D$58,IF($A84="N2O",About!$D$59,1))</f>
        <v>2.5292156999999998E-3</v>
      </c>
      <c r="F84" s="415">
        <f>SUMIFS('EPA Export Aggregation'!I:I,'EPA Export Aggregation'!$A:$A,$B84,'EPA Export Aggregation'!$D:$D,$A$1)*IF($A84="CH4",About!$D$58,IF($A84="N2O",About!$D$59,1))</f>
        <v>3.1615184499999998E-3</v>
      </c>
      <c r="G84" s="415">
        <f>SUMIFS('EPA Export Aggregation'!J:J,'EPA Export Aggregation'!$A:$A,$B84,'EPA Export Aggregation'!$D:$D,$A$1)*IF($A84="CH4",About!$D$58,IF($A84="N2O",About!$D$59,1))</f>
        <v>3.4776709999999999E-3</v>
      </c>
      <c r="H84" s="415">
        <f>SUMIFS('EPA Export Aggregation'!K:K,'EPA Export Aggregation'!$A:$A,$B84,'EPA Export Aggregation'!$D:$D,$A$1)*IF($A84="CH4",About!$D$58,IF($A84="N2O",About!$D$59,1))</f>
        <v>4.3702526999999996E-3</v>
      </c>
      <c r="I84" s="415">
        <f>SUMIFS('EPA Export Aggregation'!L:L,'EPA Export Aggregation'!$A:$A,$B84,'EPA Export Aggregation'!$D:$D,$A$1)*IF($A84="CH4",About!$D$58,IF($A84="N2O",About!$D$59,1))</f>
        <v>4.8530038000000001E-3</v>
      </c>
      <c r="J84" s="415">
        <f>SUMIFS('EPA Export Aggregation'!M:M,'EPA Export Aggregation'!$A:$A,$B84,'EPA Export Aggregation'!$D:$D,$A$1)*IF($A84="CH4",About!$D$58,IF($A84="N2O",About!$D$59,1))</f>
        <v>5.1286541000000003E-3</v>
      </c>
      <c r="K84" s="415">
        <f>SUMIFS('EPA Export Aggregation'!N:N,'EPA Export Aggregation'!$A:$A,$B84,'EPA Export Aggregation'!$D:$D,$A$1)*IF($A84="CH4",About!$D$58,IF($A84="N2O",About!$D$59,1))</f>
        <v>6.2886328999999996E-3</v>
      </c>
      <c r="L84" s="415">
        <f>SUMIFS('EPA Export Aggregation'!O:O,'EPA Export Aggregation'!$A:$A,$B84,'EPA Export Aggregation'!$D:$D,$A$1)*IF($A84="CH4",About!$D$58,IF($A84="N2O",About!$D$59,1))</f>
        <v>6.3814485000000002E-3</v>
      </c>
      <c r="M84" s="415">
        <f>SUMIFS('EPA Export Aggregation'!P:P,'EPA Export Aggregation'!$A:$A,$B84,'EPA Export Aggregation'!$D:$D,$A$1)*IF($A84="CH4",About!$D$58,IF($A84="N2O",About!$D$59,1))</f>
        <v>5.1578129000000002E-3</v>
      </c>
      <c r="N84" s="415">
        <f>SUMIFS('EPA Export Aggregation'!Q:Q,'EPA Export Aggregation'!$A:$A,$B84,'EPA Export Aggregation'!$D:$D,$A$1)*IF($A84="CH4",About!$D$58,IF($A84="N2O",About!$D$59,1))</f>
        <v>3.50687445E-3</v>
      </c>
      <c r="O84" s="415">
        <f>SUMIFS('EPA Export Aggregation'!R:R,'EPA Export Aggregation'!$A:$A,$B84,'EPA Export Aggregation'!$D:$D,$A$1)*IF($A84="CH4",About!$D$58,IF($A84="N2O",About!$D$59,1))</f>
        <v>3.1127512499999998E-3</v>
      </c>
      <c r="P84" s="415">
        <f>SUMIFS('EPA Export Aggregation'!S:S,'EPA Export Aggregation'!$A:$A,$B84,'EPA Export Aggregation'!$D:$D,$A$1)*IF($A84="CH4",About!$D$58,IF($A84="N2O",About!$D$59,1))</f>
        <v>3.7499631500000001E-3</v>
      </c>
      <c r="Q84" s="415">
        <f>SUMIFS('EPA Export Aggregation'!T:T,'EPA Export Aggregation'!$A:$A,$B84,'EPA Export Aggregation'!$D:$D,$A$1)*IF($A84="CH4",About!$D$58,IF($A84="N2O",About!$D$59,1))</f>
        <v>3.5997206E-3</v>
      </c>
      <c r="R84" s="415">
        <f>SUMIFS('EPA Export Aggregation'!U:U,'EPA Export Aggregation'!$A:$A,$B84,'EPA Export Aggregation'!$D:$D,$A$1)*IF($A84="CH4",About!$D$58,IF($A84="N2O",About!$D$59,1))</f>
        <v>3.91439265E-3</v>
      </c>
      <c r="S84" s="415">
        <f>SUMIFS('EPA Export Aggregation'!V:V,'EPA Export Aggregation'!$A:$A,$B84,'EPA Export Aggregation'!$D:$D,$A$1)*IF($A84="CH4",About!$D$58,IF($A84="N2O",About!$D$59,1))</f>
        <v>3.8012871499999998E-3</v>
      </c>
      <c r="T84" s="415">
        <f>SUMIFS('EPA Export Aggregation'!W:W,'EPA Export Aggregation'!$A:$A,$B84,'EPA Export Aggregation'!$D:$D,$A$1)*IF($A84="CH4",About!$D$58,IF($A84="N2O",About!$D$59,1))</f>
        <v>3.0584075000000001E-3</v>
      </c>
      <c r="U84" s="415">
        <f>SUMIFS('EPA Export Aggregation'!X:X,'EPA Export Aggregation'!$A:$A,$B84,'EPA Export Aggregation'!$D:$D,$A$1)*IF($A84="CH4",About!$D$58,IF($A84="N2O",About!$D$59,1))</f>
        <v>2.8084708999999999E-3</v>
      </c>
      <c r="V84" s="415">
        <f>SUMIFS('EPA Export Aggregation'!Y:Y,'EPA Export Aggregation'!$A:$A,$B84,'EPA Export Aggregation'!$D:$D,$A$1)*IF($A84="CH4",About!$D$58,IF($A84="N2O",About!$D$59,1))</f>
        <v>2.1459518500000002E-3</v>
      </c>
      <c r="W84" s="415">
        <f>SUMIFS('EPA Export Aggregation'!Z:Z,'EPA Export Aggregation'!$A:$A,$B84,'EPA Export Aggregation'!$D:$D,$A$1)*IF($A84="CH4",About!$D$58,IF($A84="N2O",About!$D$59,1))</f>
        <v>2.8056321000000002E-3</v>
      </c>
      <c r="X84" s="415">
        <f>SUMIFS('EPA Export Aggregation'!AA:AA,'EPA Export Aggregation'!$A:$A,$B84,'EPA Export Aggregation'!$D:$D,$A$1)*IF($A84="CH4",About!$D$58,IF($A84="N2O",About!$D$59,1))</f>
        <v>3.4906641499999999E-3</v>
      </c>
      <c r="Y84" s="415">
        <f>SUMIFS('EPA Export Aggregation'!AB:AB,'EPA Export Aggregation'!$A:$A,$B84,'EPA Export Aggregation'!$D:$D,$A$1)*IF($A84="CH4",About!$D$58,IF($A84="N2O",About!$D$59,1))</f>
        <v>3.6739641499999999E-3</v>
      </c>
      <c r="Z84" s="415">
        <f>SUMIFS('EPA Export Aggregation'!AC:AC,'EPA Export Aggregation'!$A:$A,$B84,'EPA Export Aggregation'!$D:$D,$A$1)*IF($A84="CH4",About!$D$58,IF($A84="N2O",About!$D$59,1))</f>
        <v>5.4754577000000002E-3</v>
      </c>
      <c r="AA84" s="415">
        <f>SUMIFS('EPA Export Aggregation'!AD:AD,'EPA Export Aggregation'!$A:$A,$B84,'EPA Export Aggregation'!$D:$D,$A$1)*IF($A84="CH4",About!$D$58,IF($A84="N2O",About!$D$59,1))</f>
        <v>1.4874654E-3</v>
      </c>
      <c r="AB84" s="415">
        <f>SUMIFS('EPA Export Aggregation'!AE:AE,'EPA Export Aggregation'!$A:$A,$B84,'EPA Export Aggregation'!$D:$D,$A$1)*IF($A84="CH4",About!$D$58,IF($A84="N2O",About!$D$59,1))</f>
        <v>2.1569569000000001E-3</v>
      </c>
      <c r="AC84" s="415">
        <f>SUMIFS('EPA Export Aggregation'!AF:AF,'EPA Export Aggregation'!$A:$A,$B84,'EPA Export Aggregation'!$D:$D,$A$1)*IF($A84="CH4",About!$D$58,IF($A84="N2O",About!$D$59,1))</f>
        <v>2.6866774500000001E-3</v>
      </c>
      <c r="AD84" s="415">
        <f>SUMIFS('EPA Export Aggregation'!AG:AG,'EPA Export Aggregation'!$A:$A,$B84,'EPA Export Aggregation'!$D:$D,$A$1)*IF($A84="CH4",About!$D$58,IF($A84="N2O",About!$D$59,1))</f>
        <v>2.6108030000000001E-3</v>
      </c>
      <c r="AE84" s="415">
        <f>SUMIFS('EPA Export Aggregation'!AH:AH,'EPA Export Aggregation'!$A:$A,$B84,'EPA Export Aggregation'!$D:$D,$A$1)*IF($A84="CH4",About!$D$58,IF($A84="N2O",About!$D$59,1))</f>
        <v>1.9844762999999999E-3</v>
      </c>
      <c r="AF84" s="415">
        <f>SUMIFS('EPA Export Aggregation'!AI:AI,'EPA Export Aggregation'!$A:$A,$B84,'EPA Export Aggregation'!$D:$D,$A$1)*IF($A84="CH4",About!$D$58,IF($A84="N2O",About!$D$59,1))</f>
        <v>1.3178752999999999E-3</v>
      </c>
      <c r="AG84" s="415">
        <f>SUMIFS('EPA Export Aggregation'!AJ:AJ,'EPA Export Aggregation'!$A:$A,$B84,'EPA Export Aggregation'!$D:$D,$A$1)*IF($A84="CH4",About!$D$58,IF($A84="N2O",About!$D$59,1))</f>
        <v>1.5936055000000001E-3</v>
      </c>
      <c r="AH84" s="415">
        <f>SUMIFS('EPA Export Aggregation'!AK:AK,'EPA Export Aggregation'!$A:$A,$B84,'EPA Export Aggregation'!$D:$D,$A$1)*IF($A84="CH4",About!$D$58,IF($A84="N2O",About!$D$59,1))</f>
        <v>1.9395842499999999E-3</v>
      </c>
    </row>
    <row r="85" spans="1:34" x14ac:dyDescent="0.4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4423</v>
      </c>
      <c r="B87" s="414" t="s">
        <v>4406</v>
      </c>
      <c r="C87" s="415">
        <f>SUMIFS('EPA Export Aggregation'!F:F,'EPA Export Aggregation'!$A:$A,$B87,'EPA Export Aggregation'!$D:$D,$A$1)*IF($A87="CH4",About!$D$58,IF($A87="N2O",About!$D$59,1))</f>
        <v>2.221317E-4</v>
      </c>
      <c r="D87" s="415">
        <f>SUMIFS('EPA Export Aggregation'!$F:$F,'EPA Export Aggregation'!$A:$A,$B87,'EPA Export Aggregation'!$D:$D,$A$1)*IF($A87="CH4",About!$D$58,IF($A87="N2O",About!$D$59,1))</f>
        <v>2.221317E-4</v>
      </c>
      <c r="E87" s="415">
        <f>SUMIFS('EPA Export Aggregation'!$F:$F,'EPA Export Aggregation'!$A:$A,$B87,'EPA Export Aggregation'!$D:$D,$A$1)*IF($A87="CH4",About!$D$58,IF($A87="N2O",About!$D$59,1))</f>
        <v>2.221317E-4</v>
      </c>
      <c r="F87" s="415">
        <f>SUMIFS('EPA Export Aggregation'!$F:$F,'EPA Export Aggregation'!$A:$A,$B87,'EPA Export Aggregation'!$D:$D,$A$1)*IF($A87="CH4",About!$D$58,IF($A87="N2O",About!$D$59,1))</f>
        <v>2.221317E-4</v>
      </c>
      <c r="G87" s="415">
        <f>SUMIFS('EPA Export Aggregation'!$F:$F,'EPA Export Aggregation'!$A:$A,$B87,'EPA Export Aggregation'!$D:$D,$A$1)*IF($A87="CH4",About!$D$58,IF($A87="N2O",About!$D$59,1))</f>
        <v>2.221317E-4</v>
      </c>
      <c r="H87" s="415">
        <f>SUMIFS('EPA Export Aggregation'!$F:$F,'EPA Export Aggregation'!$A:$A,$B87,'EPA Export Aggregation'!$D:$D,$A$1)*IF($A87="CH4",About!$D$58,IF($A87="N2O",About!$D$59,1))</f>
        <v>2.221317E-4</v>
      </c>
      <c r="I87" s="415">
        <f>SUMIFS('EPA Export Aggregation'!$F:$F,'EPA Export Aggregation'!$A:$A,$B87,'EPA Export Aggregation'!$D:$D,$A$1)*IF($A87="CH4",About!$D$58,IF($A87="N2O",About!$D$59,1))</f>
        <v>2.221317E-4</v>
      </c>
      <c r="J87" s="415">
        <f>SUMIFS('EPA Export Aggregation'!$F:$F,'EPA Export Aggregation'!$A:$A,$B87,'EPA Export Aggregation'!$D:$D,$A$1)*IF($A87="CH4",About!$D$58,IF($A87="N2O",About!$D$59,1))</f>
        <v>2.221317E-4</v>
      </c>
      <c r="K87" s="415">
        <f>SUMIFS('EPA Export Aggregation'!$F:$F,'EPA Export Aggregation'!$A:$A,$B87,'EPA Export Aggregation'!$D:$D,$A$1)*IF($A87="CH4",About!$D$58,IF($A87="N2O",About!$D$59,1))</f>
        <v>2.221317E-4</v>
      </c>
      <c r="L87" s="415">
        <f>SUMIFS('EPA Export Aggregation'!$F:$F,'EPA Export Aggregation'!$A:$A,$B87,'EPA Export Aggregation'!$D:$D,$A$1)*IF($A87="CH4",About!$D$58,IF($A87="N2O",About!$D$59,1))</f>
        <v>2.221317E-4</v>
      </c>
      <c r="M87" s="415">
        <f>SUMIFS('EPA Export Aggregation'!$F:$F,'EPA Export Aggregation'!$A:$A,$B87,'EPA Export Aggregation'!$D:$D,$A$1)*IF($A87="CH4",About!$D$58,IF($A87="N2O",About!$D$59,1))</f>
        <v>2.221317E-4</v>
      </c>
      <c r="N87" s="415">
        <f>SUMIFS('EPA Export Aggregation'!$F:$F,'EPA Export Aggregation'!$A:$A,$B87,'EPA Export Aggregation'!$D:$D,$A$1)*IF($A87="CH4",About!$D$58,IF($A87="N2O",About!$D$59,1))</f>
        <v>2.221317E-4</v>
      </c>
      <c r="O87" s="415">
        <f>SUMIFS('EPA Export Aggregation'!$F:$F,'EPA Export Aggregation'!$A:$A,$B87,'EPA Export Aggregation'!$D:$D,$A$1)*IF($A87="CH4",About!$D$58,IF($A87="N2O",About!$D$59,1))</f>
        <v>2.221317E-4</v>
      </c>
      <c r="P87" s="415">
        <f>SUMIFS('EPA Export Aggregation'!$F:$F,'EPA Export Aggregation'!$A:$A,$B87,'EPA Export Aggregation'!$D:$D,$A$1)*IF($A87="CH4",About!$D$58,IF($A87="N2O",About!$D$59,1))</f>
        <v>2.221317E-4</v>
      </c>
      <c r="Q87" s="415">
        <f>SUMIFS('EPA Export Aggregation'!$F:$F,'EPA Export Aggregation'!$A:$A,$B87,'EPA Export Aggregation'!$D:$D,$A$1)*IF($A87="CH4",About!$D$58,IF($A87="N2O",About!$D$59,1))</f>
        <v>2.221317E-4</v>
      </c>
      <c r="R87" s="415">
        <f>SUMIFS('EPA Export Aggregation'!$F:$F,'EPA Export Aggregation'!$A:$A,$B87,'EPA Export Aggregation'!$D:$D,$A$1)*IF($A87="CH4",About!$D$58,IF($A87="N2O",About!$D$59,1))</f>
        <v>2.221317E-4</v>
      </c>
      <c r="S87" s="415">
        <f>SUMIFS('EPA Export Aggregation'!$F:$F,'EPA Export Aggregation'!$A:$A,$B87,'EPA Export Aggregation'!$D:$D,$A$1)*IF($A87="CH4",About!$D$58,IF($A87="N2O",About!$D$59,1))</f>
        <v>2.221317E-4</v>
      </c>
      <c r="T87" s="415">
        <f>SUMIFS('EPA Export Aggregation'!$F:$F,'EPA Export Aggregation'!$A:$A,$B87,'EPA Export Aggregation'!$D:$D,$A$1)*IF($A87="CH4",About!$D$58,IF($A87="N2O",About!$D$59,1))</f>
        <v>2.221317E-4</v>
      </c>
      <c r="U87" s="415">
        <f>SUMIFS('EPA Export Aggregation'!$F:$F,'EPA Export Aggregation'!$A:$A,$B87,'EPA Export Aggregation'!$D:$D,$A$1)*IF($A87="CH4",About!$D$58,IF($A87="N2O",About!$D$59,1))</f>
        <v>2.221317E-4</v>
      </c>
      <c r="V87" s="415">
        <f>SUMIFS('EPA Export Aggregation'!$F:$F,'EPA Export Aggregation'!$A:$A,$B87,'EPA Export Aggregation'!$D:$D,$A$1)*IF($A87="CH4",About!$D$58,IF($A87="N2O",About!$D$59,1))</f>
        <v>2.221317E-4</v>
      </c>
      <c r="W87" s="415">
        <f>SUMIFS('EPA Export Aggregation'!$F:$F,'EPA Export Aggregation'!$A:$A,$B87,'EPA Export Aggregation'!$D:$D,$A$1)*IF($A87="CH4",About!$D$58,IF($A87="N2O",About!$D$59,1))</f>
        <v>2.221317E-4</v>
      </c>
      <c r="X87" s="415">
        <f>SUMIFS('EPA Export Aggregation'!$F:$F,'EPA Export Aggregation'!$A:$A,$B87,'EPA Export Aggregation'!$D:$D,$A$1)*IF($A87="CH4",About!$D$58,IF($A87="N2O",About!$D$59,1))</f>
        <v>2.221317E-4</v>
      </c>
      <c r="Y87" s="415">
        <f>SUMIFS('EPA Export Aggregation'!$F:$F,'EPA Export Aggregation'!$A:$A,$B87,'EPA Export Aggregation'!$D:$D,$A$1)*IF($A87="CH4",About!$D$58,IF($A87="N2O",About!$D$59,1))</f>
        <v>2.221317E-4</v>
      </c>
      <c r="Z87" s="415">
        <f>SUMIFS('EPA Export Aggregation'!$F:$F,'EPA Export Aggregation'!$A:$A,$B87,'EPA Export Aggregation'!$D:$D,$A$1)*IF($A87="CH4",About!$D$58,IF($A87="N2O",About!$D$59,1))</f>
        <v>2.221317E-4</v>
      </c>
      <c r="AA87" s="415">
        <f>SUMIFS('EPA Export Aggregation'!$F:$F,'EPA Export Aggregation'!$A:$A,$B87,'EPA Export Aggregation'!$D:$D,$A$1)*IF($A87="CH4",About!$D$58,IF($A87="N2O",About!$D$59,1))</f>
        <v>2.221317E-4</v>
      </c>
      <c r="AB87" s="415">
        <f>SUMIFS('EPA Export Aggregation'!$F:$F,'EPA Export Aggregation'!$A:$A,$B87,'EPA Export Aggregation'!$D:$D,$A$1)*IF($A87="CH4",About!$D$58,IF($A87="N2O",About!$D$59,1))</f>
        <v>2.221317E-4</v>
      </c>
      <c r="AC87" s="415">
        <f>SUMIFS('EPA Export Aggregation'!$F:$F,'EPA Export Aggregation'!$A:$A,$B87,'EPA Export Aggregation'!$D:$D,$A$1)*IF($A87="CH4",About!$D$58,IF($A87="N2O",About!$D$59,1))</f>
        <v>2.221317E-4</v>
      </c>
      <c r="AD87" s="415">
        <f>SUMIFS('EPA Export Aggregation'!$F:$F,'EPA Export Aggregation'!$A:$A,$B87,'EPA Export Aggregation'!$D:$D,$A$1)*IF($A87="CH4",About!$D$58,IF($A87="N2O",About!$D$59,1))</f>
        <v>2.221317E-4</v>
      </c>
      <c r="AE87" s="415">
        <f>SUMIFS('EPA Export Aggregation'!$F:$F,'EPA Export Aggregation'!$A:$A,$B87,'EPA Export Aggregation'!$D:$D,$A$1)*IF($A87="CH4",About!$D$58,IF($A87="N2O",About!$D$59,1))</f>
        <v>2.221317E-4</v>
      </c>
      <c r="AF87" s="415">
        <f>SUMIFS('EPA Export Aggregation'!$F:$F,'EPA Export Aggregation'!$A:$A,$B87,'EPA Export Aggregation'!$D:$D,$A$1)*IF($A87="CH4",About!$D$58,IF($A87="N2O",About!$D$59,1))</f>
        <v>2.221317E-4</v>
      </c>
      <c r="AG87" s="415">
        <f>SUMIFS('EPA Export Aggregation'!$F:$F,'EPA Export Aggregation'!$A:$A,$B87,'EPA Export Aggregation'!$D:$D,$A$1)*IF($A87="CH4",About!$D$58,IF($A87="N2O",About!$D$59,1))</f>
        <v>2.221317E-4</v>
      </c>
      <c r="AH87" s="415">
        <f>SUMIFS('EPA Export Aggregation'!$F:$F,'EPA Export Aggregation'!$A:$A,$B87,'EPA Export Aggregation'!$D:$D,$A$1)*IF($A87="CH4",About!$D$58,IF($A87="N2O",About!$D$59,1))</f>
        <v>2.221317E-4</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3632</v>
      </c>
    </row>
    <row r="2" spans="1:35" x14ac:dyDescent="0.4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4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3648</v>
      </c>
    </row>
    <row r="18" spans="1:17" x14ac:dyDescent="0.45">
      <c r="A18" t="s">
        <v>3649</v>
      </c>
    </row>
    <row r="19" spans="1:17" x14ac:dyDescent="0.45">
      <c r="A19" t="s">
        <v>3650</v>
      </c>
    </row>
    <row r="20" spans="1:17" x14ac:dyDescent="0.45">
      <c r="A20" t="s">
        <v>3651</v>
      </c>
    </row>
    <row r="21" spans="1:17" x14ac:dyDescent="0.45">
      <c r="A21" t="s">
        <v>3639</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53" t="s">
        <v>473</v>
      </c>
      <c r="B2" s="453"/>
      <c r="C2" s="194"/>
      <c r="D2" s="194"/>
      <c r="E2" s="194"/>
      <c r="F2" s="194"/>
      <c r="G2" s="194"/>
      <c r="H2" s="41" t="s">
        <v>474</v>
      </c>
    </row>
    <row r="3" spans="1:8" ht="15.4" x14ac:dyDescent="0.45">
      <c r="A3" s="194" t="s">
        <v>719</v>
      </c>
      <c r="B3" s="194"/>
      <c r="C3" s="194"/>
      <c r="D3" s="194"/>
      <c r="E3" s="194"/>
      <c r="F3" s="194"/>
      <c r="G3" s="194"/>
      <c r="H3" s="41" t="s">
        <v>3371</v>
      </c>
    </row>
    <row r="4" spans="1:8" x14ac:dyDescent="0.45">
      <c r="A4" s="195"/>
      <c r="B4" s="195"/>
      <c r="C4" s="195"/>
      <c r="D4" s="195"/>
      <c r="E4" s="195"/>
      <c r="F4" s="195"/>
      <c r="G4" s="41"/>
      <c r="H4" s="41" t="s">
        <v>475</v>
      </c>
    </row>
    <row r="5" spans="1:8" x14ac:dyDescent="0.45">
      <c r="A5" s="195"/>
      <c r="B5" s="195"/>
      <c r="C5" s="195"/>
      <c r="D5" s="195"/>
      <c r="E5" s="195"/>
      <c r="F5" s="195"/>
      <c r="G5" s="195"/>
      <c r="H5" s="195"/>
    </row>
    <row r="6" spans="1:8" x14ac:dyDescent="0.45">
      <c r="A6" s="454" t="s">
        <v>476</v>
      </c>
      <c r="B6" s="242" t="s">
        <v>477</v>
      </c>
      <c r="C6" s="242" t="s">
        <v>478</v>
      </c>
      <c r="D6" s="242" t="s">
        <v>479</v>
      </c>
      <c r="E6" s="242" t="s">
        <v>480</v>
      </c>
      <c r="F6" s="242" t="s">
        <v>481</v>
      </c>
      <c r="G6" s="242" t="s">
        <v>482</v>
      </c>
      <c r="H6" s="242" t="s">
        <v>483</v>
      </c>
    </row>
    <row r="7" spans="1:8" ht="14.65" thickBot="1" x14ac:dyDescent="0.5">
      <c r="A7" s="455"/>
      <c r="B7" s="456" t="s">
        <v>484</v>
      </c>
      <c r="C7" s="457"/>
      <c r="D7" s="457"/>
      <c r="E7" s="457"/>
      <c r="F7" s="457"/>
      <c r="G7" s="457"/>
      <c r="H7" s="458"/>
    </row>
    <row r="8" spans="1:8" ht="14.65" thickTop="1" x14ac:dyDescent="0.4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491</v>
      </c>
      <c r="B13" s="244">
        <v>45783.983149465937</v>
      </c>
      <c r="C13" s="244">
        <v>1.37229551691322</v>
      </c>
      <c r="D13" s="244">
        <v>0.19110373131999001</v>
      </c>
      <c r="E13" s="248" t="s">
        <v>492</v>
      </c>
      <c r="F13" s="248" t="s">
        <v>492</v>
      </c>
      <c r="G13" s="248" t="s">
        <v>492</v>
      </c>
      <c r="H13" s="248" t="s">
        <v>492</v>
      </c>
    </row>
    <row r="14" spans="1:8" x14ac:dyDescent="0.4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494</v>
      </c>
      <c r="B15" s="244">
        <v>14978.572362155866</v>
      </c>
      <c r="C15" s="244">
        <v>0.23835740177008</v>
      </c>
      <c r="D15" s="244">
        <v>5.0815371746130003E-2</v>
      </c>
      <c r="E15" s="248" t="s">
        <v>492</v>
      </c>
      <c r="F15" s="248" t="s">
        <v>492</v>
      </c>
      <c r="G15" s="248" t="s">
        <v>492</v>
      </c>
      <c r="H15" s="248" t="s">
        <v>492</v>
      </c>
    </row>
    <row r="16" spans="1:8" x14ac:dyDescent="0.45">
      <c r="A16" s="247" t="s">
        <v>495</v>
      </c>
      <c r="B16" s="244">
        <v>5057.2748720254449</v>
      </c>
      <c r="C16" s="244">
        <v>0.25516926930848</v>
      </c>
      <c r="D16" s="244">
        <v>3.8004328346280002E-2</v>
      </c>
      <c r="E16" s="248" t="s">
        <v>492</v>
      </c>
      <c r="F16" s="248" t="s">
        <v>492</v>
      </c>
      <c r="G16" s="248" t="s">
        <v>492</v>
      </c>
      <c r="H16" s="248" t="s">
        <v>492</v>
      </c>
    </row>
    <row r="17" spans="1:8" x14ac:dyDescent="0.45">
      <c r="A17" s="247" t="s">
        <v>496</v>
      </c>
      <c r="B17" s="244">
        <v>67269.957813983725</v>
      </c>
      <c r="C17" s="244">
        <v>1.85662734289529</v>
      </c>
      <c r="D17" s="244">
        <v>0.29458061428601001</v>
      </c>
      <c r="E17" s="248" t="s">
        <v>492</v>
      </c>
      <c r="F17" s="248" t="s">
        <v>492</v>
      </c>
      <c r="G17" s="248" t="s">
        <v>492</v>
      </c>
      <c r="H17" s="248" t="s">
        <v>492</v>
      </c>
    </row>
    <row r="18" spans="1:8" x14ac:dyDescent="0.45">
      <c r="A18" s="247" t="s">
        <v>497</v>
      </c>
      <c r="B18" s="244">
        <v>45070.579654334128</v>
      </c>
      <c r="C18" s="244">
        <v>3.0283235843053902</v>
      </c>
      <c r="D18" s="244">
        <v>0.52839203850651995</v>
      </c>
      <c r="E18" s="248" t="s">
        <v>492</v>
      </c>
      <c r="F18" s="248" t="s">
        <v>492</v>
      </c>
      <c r="G18" s="248" t="s">
        <v>492</v>
      </c>
      <c r="H18" s="248" t="s">
        <v>492</v>
      </c>
    </row>
    <row r="19" spans="1:8" x14ac:dyDescent="0.45">
      <c r="A19" s="247" t="s">
        <v>498</v>
      </c>
      <c r="B19" s="244">
        <v>46357.764227420019</v>
      </c>
      <c r="C19" s="244">
        <v>3.41919088614388</v>
      </c>
      <c r="D19" s="244">
        <v>0.52415757023381004</v>
      </c>
      <c r="E19" s="248" t="s">
        <v>492</v>
      </c>
      <c r="F19" s="248" t="s">
        <v>492</v>
      </c>
      <c r="G19" s="248" t="s">
        <v>492</v>
      </c>
      <c r="H19" s="248" t="s">
        <v>492</v>
      </c>
    </row>
    <row r="20" spans="1:8" x14ac:dyDescent="0.45">
      <c r="A20" s="247" t="s">
        <v>499</v>
      </c>
      <c r="B20" s="244">
        <v>36302.033778109631</v>
      </c>
      <c r="C20" s="244">
        <v>2.4295382607283198</v>
      </c>
      <c r="D20" s="244">
        <v>0.36471649490099001</v>
      </c>
      <c r="E20" s="248" t="s">
        <v>492</v>
      </c>
      <c r="F20" s="248" t="s">
        <v>492</v>
      </c>
      <c r="G20" s="248" t="s">
        <v>492</v>
      </c>
      <c r="H20" s="248" t="s">
        <v>492</v>
      </c>
    </row>
    <row r="21" spans="1:8" x14ac:dyDescent="0.4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509</v>
      </c>
      <c r="B31" s="244">
        <v>257.90976890459297</v>
      </c>
      <c r="C31" s="244">
        <v>1.300499353749E-2</v>
      </c>
      <c r="D31" s="244">
        <v>1.87845249299E-3</v>
      </c>
      <c r="E31" s="248" t="s">
        <v>492</v>
      </c>
      <c r="F31" s="248" t="s">
        <v>492</v>
      </c>
      <c r="G31" s="248" t="s">
        <v>492</v>
      </c>
      <c r="H31" s="248" t="s">
        <v>492</v>
      </c>
    </row>
    <row r="32" spans="1:8" x14ac:dyDescent="0.4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511</v>
      </c>
      <c r="B34" s="244">
        <v>28046.5637376296</v>
      </c>
      <c r="C34" s="244">
        <v>0.48826677857</v>
      </c>
      <c r="D34" s="244">
        <v>0.78160963399831995</v>
      </c>
      <c r="E34" s="248" t="s">
        <v>490</v>
      </c>
      <c r="F34" s="248" t="s">
        <v>490</v>
      </c>
      <c r="G34" s="248" t="s">
        <v>490</v>
      </c>
      <c r="H34" s="248" t="s">
        <v>490</v>
      </c>
    </row>
    <row r="35" spans="1:8" x14ac:dyDescent="0.4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514</v>
      </c>
      <c r="B36" s="244">
        <v>4169.7141237857086</v>
      </c>
      <c r="C36" s="244">
        <v>2828.7193306107342</v>
      </c>
      <c r="D36" s="244" t="s">
        <v>490</v>
      </c>
      <c r="E36" s="244" t="s">
        <v>490</v>
      </c>
      <c r="F36" s="244" t="s">
        <v>490</v>
      </c>
      <c r="G36" s="244" t="s">
        <v>490</v>
      </c>
      <c r="H36" s="244" t="s">
        <v>490</v>
      </c>
    </row>
    <row r="37" spans="1:8" x14ac:dyDescent="0.45">
      <c r="A37" s="247" t="s">
        <v>516</v>
      </c>
      <c r="B37" s="244">
        <v>4169.7141237857086</v>
      </c>
      <c r="C37" s="244">
        <v>2828.7193306107342</v>
      </c>
      <c r="D37" s="248" t="s">
        <v>490</v>
      </c>
      <c r="E37" s="248" t="s">
        <v>490</v>
      </c>
      <c r="F37" s="248" t="s">
        <v>490</v>
      </c>
      <c r="G37" s="248" t="s">
        <v>490</v>
      </c>
      <c r="H37" s="253" t="s">
        <v>187</v>
      </c>
    </row>
    <row r="38" spans="1:8" x14ac:dyDescent="0.45">
      <c r="A38" s="247" t="s">
        <v>518</v>
      </c>
      <c r="B38" s="244" t="s">
        <v>492</v>
      </c>
      <c r="C38" s="244" t="s">
        <v>492</v>
      </c>
      <c r="D38" s="248" t="s">
        <v>490</v>
      </c>
      <c r="E38" s="248" t="s">
        <v>490</v>
      </c>
      <c r="F38" s="248" t="s">
        <v>490</v>
      </c>
      <c r="G38" s="248" t="s">
        <v>490</v>
      </c>
      <c r="H38" s="248" t="s">
        <v>490</v>
      </c>
    </row>
    <row r="39" spans="1:8" x14ac:dyDescent="0.45">
      <c r="A39" s="247" t="s">
        <v>3364</v>
      </c>
      <c r="B39" s="244" t="s">
        <v>519</v>
      </c>
      <c r="C39" s="244" t="s">
        <v>519</v>
      </c>
      <c r="D39" s="248" t="s">
        <v>490</v>
      </c>
      <c r="E39" s="244" t="s">
        <v>490</v>
      </c>
      <c r="F39" s="244" t="s">
        <v>490</v>
      </c>
      <c r="G39" s="244" t="s">
        <v>490</v>
      </c>
      <c r="H39" s="244" t="s">
        <v>490</v>
      </c>
    </row>
    <row r="40" spans="1:8" x14ac:dyDescent="0.4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521</v>
      </c>
      <c r="B41" s="244">
        <v>11998.333379274758</v>
      </c>
      <c r="C41" s="244">
        <v>1877.1194091493796</v>
      </c>
      <c r="D41" s="244">
        <v>3.5424165198090003E-2</v>
      </c>
      <c r="E41" s="248" t="s">
        <v>492</v>
      </c>
      <c r="F41" s="248" t="s">
        <v>492</v>
      </c>
      <c r="G41" s="248" t="s">
        <v>492</v>
      </c>
      <c r="H41" s="248" t="s">
        <v>492</v>
      </c>
    </row>
    <row r="42" spans="1:8" x14ac:dyDescent="0.45">
      <c r="A42" s="247" t="s">
        <v>522</v>
      </c>
      <c r="B42" s="244">
        <v>24946.827302109439</v>
      </c>
      <c r="C42" s="244">
        <v>7151.4450138200864</v>
      </c>
      <c r="D42" s="253" t="s">
        <v>187</v>
      </c>
      <c r="E42" s="253" t="s">
        <v>187</v>
      </c>
      <c r="F42" s="253" t="s">
        <v>187</v>
      </c>
      <c r="G42" s="248" t="s">
        <v>492</v>
      </c>
      <c r="H42" s="248" t="s">
        <v>492</v>
      </c>
    </row>
    <row r="43" spans="1:8" x14ac:dyDescent="0.45">
      <c r="A43" s="247" t="s">
        <v>523</v>
      </c>
      <c r="B43" s="244" t="s">
        <v>492</v>
      </c>
      <c r="C43" s="244" t="s">
        <v>492</v>
      </c>
      <c r="D43" s="244">
        <v>5.644611909326E-2</v>
      </c>
      <c r="E43" s="248" t="s">
        <v>492</v>
      </c>
      <c r="F43" s="248" t="s">
        <v>492</v>
      </c>
      <c r="G43" s="248" t="s">
        <v>492</v>
      </c>
      <c r="H43" s="248" t="s">
        <v>492</v>
      </c>
    </row>
    <row r="44" spans="1:8" x14ac:dyDescent="0.45">
      <c r="A44" s="247" t="s">
        <v>3365</v>
      </c>
      <c r="B44" s="244" t="s">
        <v>519</v>
      </c>
      <c r="C44" s="244" t="s">
        <v>519</v>
      </c>
      <c r="D44" s="244" t="s">
        <v>519</v>
      </c>
      <c r="E44" s="244">
        <v>208.89432174184356</v>
      </c>
      <c r="F44" s="244">
        <v>105.47180460606191</v>
      </c>
      <c r="G44" s="244">
        <v>355.97410702367489</v>
      </c>
      <c r="H44" s="244">
        <v>65.111291475618813</v>
      </c>
    </row>
    <row r="45" spans="1:8" x14ac:dyDescent="0.45">
      <c r="A45" s="254" t="s">
        <v>3366</v>
      </c>
      <c r="B45" s="244" t="s">
        <v>524</v>
      </c>
      <c r="C45" s="253" t="s">
        <v>187</v>
      </c>
      <c r="D45" s="253" t="s">
        <v>187</v>
      </c>
      <c r="E45" s="253" t="s">
        <v>187</v>
      </c>
      <c r="F45" s="253" t="s">
        <v>187</v>
      </c>
      <c r="G45" s="253" t="s">
        <v>187</v>
      </c>
      <c r="H45" s="253" t="s">
        <v>187</v>
      </c>
    </row>
    <row r="46" spans="1:8" x14ac:dyDescent="0.45">
      <c r="A46" s="249" t="s">
        <v>3367</v>
      </c>
      <c r="B46" s="244" t="s">
        <v>492</v>
      </c>
      <c r="C46" s="253" t="s">
        <v>187</v>
      </c>
      <c r="D46" s="253" t="s">
        <v>187</v>
      </c>
      <c r="E46" s="253" t="s">
        <v>187</v>
      </c>
      <c r="F46" s="253" t="s">
        <v>187</v>
      </c>
      <c r="G46" s="253" t="s">
        <v>187</v>
      </c>
      <c r="H46" s="253" t="s">
        <v>187</v>
      </c>
    </row>
    <row r="47" spans="1:8" x14ac:dyDescent="0.45">
      <c r="A47" s="249" t="s">
        <v>525</v>
      </c>
      <c r="B47" s="244" t="s">
        <v>492</v>
      </c>
      <c r="C47" s="253" t="s">
        <v>187</v>
      </c>
      <c r="D47" s="253" t="s">
        <v>187</v>
      </c>
      <c r="E47" s="253" t="s">
        <v>187</v>
      </c>
      <c r="F47" s="253" t="s">
        <v>187</v>
      </c>
      <c r="G47" s="253" t="s">
        <v>187</v>
      </c>
      <c r="H47" s="253" t="s">
        <v>187</v>
      </c>
    </row>
    <row r="48" spans="1:8" x14ac:dyDescent="0.45">
      <c r="A48" s="246" t="s">
        <v>526</v>
      </c>
      <c r="B48" s="244" t="s">
        <v>524</v>
      </c>
      <c r="C48" s="253" t="s">
        <v>187</v>
      </c>
      <c r="D48" s="253" t="s">
        <v>187</v>
      </c>
      <c r="E48" s="253" t="s">
        <v>187</v>
      </c>
      <c r="F48" s="253" t="s">
        <v>187</v>
      </c>
      <c r="G48" s="253" t="s">
        <v>187</v>
      </c>
      <c r="H48" s="253" t="s">
        <v>187</v>
      </c>
    </row>
    <row r="49" spans="1:8" x14ac:dyDescent="0.45">
      <c r="A49" s="254" t="s">
        <v>3368</v>
      </c>
      <c r="B49" s="253" t="s">
        <v>187</v>
      </c>
      <c r="C49" s="253" t="s">
        <v>187</v>
      </c>
      <c r="D49" s="253" t="s">
        <v>187</v>
      </c>
      <c r="E49" s="253" t="s">
        <v>187</v>
      </c>
      <c r="F49" s="253" t="s">
        <v>187</v>
      </c>
      <c r="G49" s="253" t="s">
        <v>187</v>
      </c>
      <c r="H49" s="253" t="s">
        <v>187</v>
      </c>
    </row>
    <row r="50" spans="1:8" x14ac:dyDescent="0.4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45">
      <c r="A51" s="255" t="s">
        <v>528</v>
      </c>
      <c r="B51" s="244">
        <v>60220.980376771418</v>
      </c>
      <c r="C51" s="244" t="s">
        <v>552</v>
      </c>
      <c r="D51" s="244">
        <v>1.8999282815821601</v>
      </c>
      <c r="E51" s="248">
        <v>237.49103519777046</v>
      </c>
      <c r="F51" s="248">
        <v>98.796270642272503</v>
      </c>
      <c r="G51" s="248">
        <v>14.819440596340881</v>
      </c>
      <c r="H51" s="248" t="s">
        <v>517</v>
      </c>
    </row>
    <row r="52" spans="1:8" x14ac:dyDescent="0.4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45">
      <c r="A53" s="246" t="s">
        <v>530</v>
      </c>
      <c r="B53" s="244" t="s">
        <v>492</v>
      </c>
      <c r="C53" s="244" t="s">
        <v>492</v>
      </c>
      <c r="D53" s="244" t="s">
        <v>492</v>
      </c>
      <c r="E53" s="248" t="s">
        <v>492</v>
      </c>
      <c r="F53" s="248" t="s">
        <v>492</v>
      </c>
      <c r="G53" s="248" t="s">
        <v>492</v>
      </c>
      <c r="H53" s="248" t="s">
        <v>517</v>
      </c>
    </row>
    <row r="54" spans="1:8" x14ac:dyDescent="0.45">
      <c r="A54" s="256" t="s">
        <v>3369</v>
      </c>
      <c r="B54" s="244">
        <v>230699.51036740557</v>
      </c>
      <c r="C54" s="253" t="s">
        <v>187</v>
      </c>
      <c r="D54" s="253" t="s">
        <v>187</v>
      </c>
      <c r="E54" s="253" t="s">
        <v>187</v>
      </c>
      <c r="F54" s="253" t="s">
        <v>187</v>
      </c>
      <c r="G54" s="253" t="s">
        <v>187</v>
      </c>
      <c r="H54" s="253" t="s">
        <v>187</v>
      </c>
    </row>
    <row r="55" spans="1:8" x14ac:dyDescent="0.45">
      <c r="A55" s="196" t="s">
        <v>3370</v>
      </c>
      <c r="B55" s="244" t="s">
        <v>552</v>
      </c>
      <c r="C55" s="253" t="s">
        <v>187</v>
      </c>
      <c r="D55" s="253" t="s">
        <v>187</v>
      </c>
      <c r="E55" s="253" t="s">
        <v>187</v>
      </c>
      <c r="F55" s="253" t="s">
        <v>187</v>
      </c>
      <c r="G55" s="253" t="s">
        <v>187</v>
      </c>
      <c r="H55" s="253" t="s">
        <v>187</v>
      </c>
    </row>
    <row r="56" spans="1:8" x14ac:dyDescent="0.45">
      <c r="A56" s="257" t="s">
        <v>531</v>
      </c>
      <c r="B56" s="248" t="s">
        <v>490</v>
      </c>
      <c r="C56" s="253" t="s">
        <v>187</v>
      </c>
      <c r="D56" s="253" t="s">
        <v>187</v>
      </c>
      <c r="E56" s="253" t="s">
        <v>187</v>
      </c>
      <c r="F56" s="253" t="s">
        <v>187</v>
      </c>
      <c r="G56" s="253" t="s">
        <v>187</v>
      </c>
      <c r="H56" s="253" t="s">
        <v>187</v>
      </c>
    </row>
    <row r="57" spans="1:8" x14ac:dyDescent="0.45">
      <c r="A57" s="257" t="s">
        <v>532</v>
      </c>
      <c r="B57" s="248" t="s">
        <v>490</v>
      </c>
      <c r="C57" s="253" t="s">
        <v>187</v>
      </c>
      <c r="D57" s="253" t="s">
        <v>187</v>
      </c>
      <c r="E57" s="253" t="s">
        <v>187</v>
      </c>
      <c r="F57" s="253" t="s">
        <v>187</v>
      </c>
      <c r="G57" s="253" t="s">
        <v>187</v>
      </c>
      <c r="H57" s="253" t="s">
        <v>187</v>
      </c>
    </row>
    <row r="58" spans="1:8" x14ac:dyDescent="0.45">
      <c r="C58" s="3"/>
      <c r="D58" s="3"/>
    </row>
    <row r="59" spans="1:8" x14ac:dyDescent="0.4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3099</v>
      </c>
      <c r="B66" s="43">
        <f>G375</f>
        <v>13282.915919456782</v>
      </c>
      <c r="C66" s="43">
        <f t="shared" ref="C66:D66" si="7">H375</f>
        <v>5.1948184495699996E-3</v>
      </c>
      <c r="D66" s="43">
        <f t="shared" si="7"/>
        <v>1.29867598133739</v>
      </c>
      <c r="E66" s="43"/>
      <c r="F66" s="43"/>
      <c r="G66" s="43"/>
      <c r="H66" s="43"/>
    </row>
    <row r="67" spans="1:10" ht="42.75" x14ac:dyDescent="0.45">
      <c r="A67" s="1" t="s">
        <v>3100</v>
      </c>
      <c r="B67" s="3"/>
      <c r="C67" s="3"/>
      <c r="D67" s="3"/>
      <c r="E67" s="3"/>
      <c r="F67" s="3"/>
      <c r="G67" s="3"/>
      <c r="H67" s="3"/>
    </row>
    <row r="68" spans="1:10" ht="14.65" thickBot="1" x14ac:dyDescent="0.5">
      <c r="B68" s="73"/>
      <c r="C68" s="73"/>
      <c r="D68" s="73"/>
      <c r="E68" s="73"/>
      <c r="F68" s="73"/>
      <c r="G68" s="73"/>
      <c r="H68" s="73"/>
    </row>
    <row r="69" spans="1:10" ht="15.4" x14ac:dyDescent="0.45">
      <c r="A69" s="459" t="s">
        <v>534</v>
      </c>
      <c r="B69" s="460"/>
      <c r="C69" s="197"/>
      <c r="D69" s="197"/>
      <c r="E69" s="197"/>
      <c r="F69" s="197"/>
      <c r="G69" s="197"/>
      <c r="H69" s="197"/>
      <c r="I69" s="46"/>
      <c r="J69" s="41" t="s">
        <v>474</v>
      </c>
    </row>
    <row r="70" spans="1:10" ht="15.4" x14ac:dyDescent="0.45">
      <c r="A70" s="40" t="s">
        <v>535</v>
      </c>
      <c r="B70" s="44"/>
      <c r="C70" s="45"/>
      <c r="D70" s="45"/>
      <c r="E70" s="45"/>
      <c r="F70" s="45"/>
      <c r="G70" s="45"/>
      <c r="H70" s="45"/>
      <c r="I70" s="46"/>
      <c r="J70" s="41" t="s">
        <v>3371</v>
      </c>
    </row>
    <row r="71" spans="1:10" ht="15.4" x14ac:dyDescent="0.45">
      <c r="A71" s="40"/>
      <c r="B71" s="44"/>
      <c r="C71" s="45"/>
      <c r="D71" s="45"/>
      <c r="E71" s="45"/>
      <c r="F71" s="45"/>
      <c r="G71" s="45"/>
      <c r="H71" s="41"/>
      <c r="I71" s="46"/>
      <c r="J71" s="41" t="s">
        <v>475</v>
      </c>
    </row>
    <row r="72" spans="1:10" x14ac:dyDescent="0.45">
      <c r="A72" s="461" t="s">
        <v>476</v>
      </c>
      <c r="B72" s="464" t="s">
        <v>536</v>
      </c>
      <c r="C72" s="465"/>
      <c r="D72" s="464" t="s">
        <v>537</v>
      </c>
      <c r="E72" s="466"/>
      <c r="F72" s="467"/>
      <c r="G72" s="464" t="s">
        <v>538</v>
      </c>
      <c r="H72" s="468"/>
      <c r="I72" s="468"/>
      <c r="J72" s="465"/>
    </row>
    <row r="73" spans="1:10" x14ac:dyDescent="0.45">
      <c r="A73" s="462"/>
      <c r="B73" s="469" t="s">
        <v>539</v>
      </c>
      <c r="C73" s="470"/>
      <c r="D73" s="473" t="s">
        <v>540</v>
      </c>
      <c r="E73" s="469" t="s">
        <v>478</v>
      </c>
      <c r="F73" s="470" t="s">
        <v>479</v>
      </c>
      <c r="G73" s="473" t="s">
        <v>541</v>
      </c>
      <c r="H73" s="473" t="s">
        <v>478</v>
      </c>
      <c r="I73" s="473" t="s">
        <v>479</v>
      </c>
      <c r="J73" s="238" t="s">
        <v>477</v>
      </c>
    </row>
    <row r="74" spans="1:10" x14ac:dyDescent="0.45">
      <c r="A74" s="462"/>
      <c r="B74" s="471"/>
      <c r="C74" s="472"/>
      <c r="D74" s="474"/>
      <c r="E74" s="471"/>
      <c r="F74" s="472"/>
      <c r="G74" s="475"/>
      <c r="H74" s="474"/>
      <c r="I74" s="474"/>
      <c r="J74" s="238" t="s">
        <v>542</v>
      </c>
    </row>
    <row r="75" spans="1:10" ht="14.65" thickBot="1" x14ac:dyDescent="0.5">
      <c r="A75" s="463"/>
      <c r="B75" s="241" t="s">
        <v>543</v>
      </c>
      <c r="C75" s="47" t="s">
        <v>544</v>
      </c>
      <c r="D75" s="47" t="s">
        <v>545</v>
      </c>
      <c r="E75" s="481" t="s">
        <v>546</v>
      </c>
      <c r="F75" s="482"/>
      <c r="G75" s="481" t="s">
        <v>484</v>
      </c>
      <c r="H75" s="479"/>
      <c r="I75" s="479"/>
      <c r="J75" s="480"/>
    </row>
    <row r="76" spans="1:10" ht="14.65" thickTop="1" x14ac:dyDescent="0.4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4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4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4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4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45">
      <c r="A81" s="258" t="s">
        <v>3210</v>
      </c>
      <c r="B81" s="294" t="s">
        <v>519</v>
      </c>
      <c r="C81" s="294" t="s">
        <v>548</v>
      </c>
      <c r="D81" s="294" t="s">
        <v>519</v>
      </c>
      <c r="E81" s="294" t="s">
        <v>519</v>
      </c>
      <c r="F81" s="294" t="s">
        <v>519</v>
      </c>
      <c r="G81" s="294" t="s">
        <v>519</v>
      </c>
      <c r="H81" s="294" t="s">
        <v>519</v>
      </c>
      <c r="I81" s="294" t="s">
        <v>519</v>
      </c>
      <c r="J81" s="294" t="s">
        <v>519</v>
      </c>
    </row>
    <row r="82" spans="1:10" x14ac:dyDescent="0.4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4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4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4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4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4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45">
      <c r="A88" s="260" t="s">
        <v>3210</v>
      </c>
      <c r="B88" s="294" t="s">
        <v>519</v>
      </c>
      <c r="C88" s="294" t="s">
        <v>548</v>
      </c>
      <c r="D88" s="294" t="s">
        <v>519</v>
      </c>
      <c r="E88" s="294" t="s">
        <v>519</v>
      </c>
      <c r="F88" s="294" t="s">
        <v>519</v>
      </c>
      <c r="G88" s="294" t="s">
        <v>519</v>
      </c>
      <c r="H88" s="294" t="s">
        <v>519</v>
      </c>
      <c r="I88" s="294" t="s">
        <v>519</v>
      </c>
      <c r="J88" s="294" t="s">
        <v>519</v>
      </c>
    </row>
    <row r="89" spans="1:10" x14ac:dyDescent="0.4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4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4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4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4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4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45">
      <c r="A95" s="260" t="s">
        <v>3210</v>
      </c>
      <c r="B95" s="294" t="s">
        <v>519</v>
      </c>
      <c r="C95" s="294" t="s">
        <v>548</v>
      </c>
      <c r="D95" s="294" t="s">
        <v>519</v>
      </c>
      <c r="E95" s="294" t="s">
        <v>519</v>
      </c>
      <c r="F95" s="294" t="s">
        <v>519</v>
      </c>
      <c r="G95" s="294" t="s">
        <v>519</v>
      </c>
      <c r="H95" s="294" t="s">
        <v>519</v>
      </c>
      <c r="I95" s="294" t="s">
        <v>519</v>
      </c>
      <c r="J95" s="294" t="s">
        <v>519</v>
      </c>
    </row>
    <row r="96" spans="1:10" x14ac:dyDescent="0.4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4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4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4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4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4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45">
      <c r="A102" s="263" t="s">
        <v>559</v>
      </c>
      <c r="B102" s="296" t="s">
        <v>519</v>
      </c>
      <c r="C102" s="294" t="s">
        <v>548</v>
      </c>
      <c r="D102" s="294" t="s">
        <v>519</v>
      </c>
      <c r="E102" s="294" t="s">
        <v>519</v>
      </c>
      <c r="F102" s="294" t="s">
        <v>519</v>
      </c>
      <c r="G102" s="296" t="s">
        <v>519</v>
      </c>
      <c r="H102" s="296" t="s">
        <v>519</v>
      </c>
      <c r="I102" s="296" t="s">
        <v>519</v>
      </c>
      <c r="J102" s="296" t="s">
        <v>519</v>
      </c>
    </row>
    <row r="103" spans="1:10" x14ac:dyDescent="0.4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4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45">
      <c r="A105" s="263" t="s">
        <v>555</v>
      </c>
      <c r="B105" s="296" t="s">
        <v>492</v>
      </c>
      <c r="C105" s="294" t="s">
        <v>548</v>
      </c>
      <c r="D105" s="294" t="s">
        <v>524</v>
      </c>
      <c r="E105" s="294" t="s">
        <v>492</v>
      </c>
      <c r="F105" s="294" t="s">
        <v>492</v>
      </c>
      <c r="G105" s="296" t="s">
        <v>492</v>
      </c>
      <c r="H105" s="296" t="s">
        <v>492</v>
      </c>
      <c r="I105" s="296" t="s">
        <v>492</v>
      </c>
      <c r="J105" s="296" t="s">
        <v>490</v>
      </c>
    </row>
    <row r="106" spans="1:10" x14ac:dyDescent="0.45">
      <c r="A106" s="263" t="s">
        <v>556</v>
      </c>
      <c r="B106" s="296" t="s">
        <v>492</v>
      </c>
      <c r="C106" s="294" t="s">
        <v>548</v>
      </c>
      <c r="D106" s="294" t="s">
        <v>524</v>
      </c>
      <c r="E106" s="294" t="s">
        <v>492</v>
      </c>
      <c r="F106" s="294" t="s">
        <v>492</v>
      </c>
      <c r="G106" s="296" t="s">
        <v>492</v>
      </c>
      <c r="H106" s="296" t="s">
        <v>492</v>
      </c>
      <c r="I106" s="296" t="s">
        <v>492</v>
      </c>
      <c r="J106" s="296" t="s">
        <v>490</v>
      </c>
    </row>
    <row r="107" spans="1:10" x14ac:dyDescent="0.45">
      <c r="A107" s="263" t="s">
        <v>557</v>
      </c>
      <c r="B107" s="296" t="s">
        <v>492</v>
      </c>
      <c r="C107" s="294" t="s">
        <v>548</v>
      </c>
      <c r="D107" s="294" t="s">
        <v>524</v>
      </c>
      <c r="E107" s="294" t="s">
        <v>492</v>
      </c>
      <c r="F107" s="294" t="s">
        <v>492</v>
      </c>
      <c r="G107" s="296" t="s">
        <v>492</v>
      </c>
      <c r="H107" s="296" t="s">
        <v>492</v>
      </c>
      <c r="I107" s="296" t="s">
        <v>492</v>
      </c>
      <c r="J107" s="296" t="s">
        <v>490</v>
      </c>
    </row>
    <row r="108" spans="1:10" x14ac:dyDescent="0.45">
      <c r="A108" s="263" t="s">
        <v>558</v>
      </c>
      <c r="B108" s="296" t="s">
        <v>492</v>
      </c>
      <c r="C108" s="294" t="s">
        <v>548</v>
      </c>
      <c r="D108" s="294" t="s">
        <v>524</v>
      </c>
      <c r="E108" s="294" t="s">
        <v>492</v>
      </c>
      <c r="F108" s="294" t="s">
        <v>492</v>
      </c>
      <c r="G108" s="296" t="s">
        <v>492</v>
      </c>
      <c r="H108" s="296" t="s">
        <v>492</v>
      </c>
      <c r="I108" s="296" t="s">
        <v>492</v>
      </c>
      <c r="J108" s="296" t="s">
        <v>490</v>
      </c>
    </row>
    <row r="109" spans="1:10" x14ac:dyDescent="0.45">
      <c r="A109" s="263" t="s">
        <v>559</v>
      </c>
      <c r="B109" s="296" t="s">
        <v>519</v>
      </c>
      <c r="C109" s="294" t="s">
        <v>548</v>
      </c>
      <c r="D109" s="294" t="s">
        <v>519</v>
      </c>
      <c r="E109" s="294" t="s">
        <v>519</v>
      </c>
      <c r="F109" s="294" t="s">
        <v>519</v>
      </c>
      <c r="G109" s="296" t="s">
        <v>519</v>
      </c>
      <c r="H109" s="296" t="s">
        <v>519</v>
      </c>
      <c r="I109" s="296" t="s">
        <v>519</v>
      </c>
      <c r="J109" s="296" t="s">
        <v>519</v>
      </c>
    </row>
    <row r="110" spans="1:10" x14ac:dyDescent="0.45">
      <c r="A110" s="263" t="s">
        <v>92</v>
      </c>
      <c r="B110" s="296" t="s">
        <v>492</v>
      </c>
      <c r="C110" s="294" t="s">
        <v>548</v>
      </c>
      <c r="D110" s="294" t="s">
        <v>524</v>
      </c>
      <c r="E110" s="294" t="s">
        <v>492</v>
      </c>
      <c r="F110" s="294" t="s">
        <v>492</v>
      </c>
      <c r="G110" s="296" t="s">
        <v>492</v>
      </c>
      <c r="H110" s="296" t="s">
        <v>492</v>
      </c>
      <c r="I110" s="296" t="s">
        <v>492</v>
      </c>
      <c r="J110" s="296" t="s">
        <v>490</v>
      </c>
    </row>
    <row r="111" spans="1:10" x14ac:dyDescent="0.4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45">
      <c r="A112" s="263" t="s">
        <v>555</v>
      </c>
      <c r="B112" s="296" t="s">
        <v>492</v>
      </c>
      <c r="C112" s="294" t="s">
        <v>548</v>
      </c>
      <c r="D112" s="294" t="s">
        <v>524</v>
      </c>
      <c r="E112" s="294" t="s">
        <v>492</v>
      </c>
      <c r="F112" s="294" t="s">
        <v>492</v>
      </c>
      <c r="G112" s="296" t="s">
        <v>492</v>
      </c>
      <c r="H112" s="296" t="s">
        <v>492</v>
      </c>
      <c r="I112" s="296" t="s">
        <v>492</v>
      </c>
      <c r="J112" s="296" t="s">
        <v>490</v>
      </c>
    </row>
    <row r="113" spans="1:10" x14ac:dyDescent="0.45">
      <c r="A113" s="263" t="s">
        <v>556</v>
      </c>
      <c r="B113" s="296" t="s">
        <v>492</v>
      </c>
      <c r="C113" s="294" t="s">
        <v>548</v>
      </c>
      <c r="D113" s="294" t="s">
        <v>524</v>
      </c>
      <c r="E113" s="294" t="s">
        <v>492</v>
      </c>
      <c r="F113" s="294" t="s">
        <v>492</v>
      </c>
      <c r="G113" s="296" t="s">
        <v>492</v>
      </c>
      <c r="H113" s="296" t="s">
        <v>492</v>
      </c>
      <c r="I113" s="296" t="s">
        <v>492</v>
      </c>
      <c r="J113" s="296" t="s">
        <v>490</v>
      </c>
    </row>
    <row r="114" spans="1:10" x14ac:dyDescent="0.45">
      <c r="A114" s="263" t="s">
        <v>557</v>
      </c>
      <c r="B114" s="296" t="s">
        <v>492</v>
      </c>
      <c r="C114" s="294" t="s">
        <v>548</v>
      </c>
      <c r="D114" s="294" t="s">
        <v>524</v>
      </c>
      <c r="E114" s="294" t="s">
        <v>492</v>
      </c>
      <c r="F114" s="294" t="s">
        <v>492</v>
      </c>
      <c r="G114" s="296" t="s">
        <v>492</v>
      </c>
      <c r="H114" s="296" t="s">
        <v>492</v>
      </c>
      <c r="I114" s="296" t="s">
        <v>492</v>
      </c>
      <c r="J114" s="296" t="s">
        <v>490</v>
      </c>
    </row>
    <row r="115" spans="1:10" x14ac:dyDescent="0.45">
      <c r="A115" s="263" t="s">
        <v>558</v>
      </c>
      <c r="B115" s="296" t="s">
        <v>492</v>
      </c>
      <c r="C115" s="294" t="s">
        <v>548</v>
      </c>
      <c r="D115" s="294" t="s">
        <v>524</v>
      </c>
      <c r="E115" s="294" t="s">
        <v>492</v>
      </c>
      <c r="F115" s="294" t="s">
        <v>492</v>
      </c>
      <c r="G115" s="296" t="s">
        <v>492</v>
      </c>
      <c r="H115" s="296" t="s">
        <v>492</v>
      </c>
      <c r="I115" s="296" t="s">
        <v>492</v>
      </c>
      <c r="J115" s="296" t="s">
        <v>490</v>
      </c>
    </row>
    <row r="116" spans="1:10" x14ac:dyDescent="0.45">
      <c r="A116" s="263" t="s">
        <v>559</v>
      </c>
      <c r="B116" s="296" t="s">
        <v>519</v>
      </c>
      <c r="C116" s="294" t="s">
        <v>548</v>
      </c>
      <c r="D116" s="294" t="s">
        <v>519</v>
      </c>
      <c r="E116" s="294" t="s">
        <v>519</v>
      </c>
      <c r="F116" s="294" t="s">
        <v>519</v>
      </c>
      <c r="G116" s="296" t="s">
        <v>519</v>
      </c>
      <c r="H116" s="296" t="s">
        <v>519</v>
      </c>
      <c r="I116" s="296" t="s">
        <v>519</v>
      </c>
      <c r="J116" s="296" t="s">
        <v>519</v>
      </c>
    </row>
    <row r="117" spans="1:10" x14ac:dyDescent="0.45">
      <c r="A117" s="263" t="s">
        <v>92</v>
      </c>
      <c r="B117" s="296" t="s">
        <v>492</v>
      </c>
      <c r="C117" s="294" t="s">
        <v>548</v>
      </c>
      <c r="D117" s="294" t="s">
        <v>524</v>
      </c>
      <c r="E117" s="294" t="s">
        <v>492</v>
      </c>
      <c r="F117" s="294" t="s">
        <v>492</v>
      </c>
      <c r="G117" s="296" t="s">
        <v>492</v>
      </c>
      <c r="H117" s="296" t="s">
        <v>492</v>
      </c>
      <c r="I117" s="296" t="s">
        <v>492</v>
      </c>
      <c r="J117" s="296" t="s">
        <v>490</v>
      </c>
    </row>
    <row r="118" spans="1:10" x14ac:dyDescent="0.4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4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4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4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4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4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4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4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4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4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4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4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4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4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4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4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4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4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45">
      <c r="A136" s="263" t="s">
        <v>558</v>
      </c>
      <c r="B136" s="296" t="s">
        <v>519</v>
      </c>
      <c r="C136" s="294" t="s">
        <v>548</v>
      </c>
      <c r="D136" s="294" t="s">
        <v>519</v>
      </c>
      <c r="E136" s="294" t="s">
        <v>519</v>
      </c>
      <c r="F136" s="294" t="s">
        <v>519</v>
      </c>
      <c r="G136" s="296" t="s">
        <v>519</v>
      </c>
      <c r="H136" s="296" t="s">
        <v>519</v>
      </c>
      <c r="I136" s="296" t="s">
        <v>519</v>
      </c>
      <c r="J136" s="296" t="s">
        <v>519</v>
      </c>
    </row>
    <row r="137" spans="1:10" x14ac:dyDescent="0.45">
      <c r="A137" s="263" t="s">
        <v>559</v>
      </c>
      <c r="B137" s="296" t="s">
        <v>519</v>
      </c>
      <c r="C137" s="294" t="s">
        <v>548</v>
      </c>
      <c r="D137" s="294" t="s">
        <v>519</v>
      </c>
      <c r="E137" s="294" t="s">
        <v>519</v>
      </c>
      <c r="F137" s="294" t="s">
        <v>519</v>
      </c>
      <c r="G137" s="296" t="s">
        <v>519</v>
      </c>
      <c r="H137" s="296" t="s">
        <v>519</v>
      </c>
      <c r="I137" s="296" t="s">
        <v>519</v>
      </c>
      <c r="J137" s="296" t="s">
        <v>519</v>
      </c>
    </row>
    <row r="138" spans="1:10" x14ac:dyDescent="0.45">
      <c r="A138" s="263" t="s">
        <v>92</v>
      </c>
      <c r="B138" s="296" t="s">
        <v>492</v>
      </c>
      <c r="C138" s="294" t="s">
        <v>548</v>
      </c>
      <c r="D138" s="294" t="s">
        <v>524</v>
      </c>
      <c r="E138" s="294" t="s">
        <v>492</v>
      </c>
      <c r="F138" s="294" t="s">
        <v>492</v>
      </c>
      <c r="G138" s="296" t="s">
        <v>492</v>
      </c>
      <c r="H138" s="296" t="s">
        <v>492</v>
      </c>
      <c r="I138" s="296" t="s">
        <v>492</v>
      </c>
      <c r="J138" s="296" t="s">
        <v>490</v>
      </c>
    </row>
    <row r="139" spans="1:10" x14ac:dyDescent="0.45">
      <c r="A139" s="262" t="s">
        <v>563</v>
      </c>
      <c r="B139" s="294" t="s">
        <v>564</v>
      </c>
      <c r="C139" s="294" t="s">
        <v>548</v>
      </c>
      <c r="D139" s="295" t="s">
        <v>187</v>
      </c>
      <c r="E139" s="295" t="s">
        <v>187</v>
      </c>
      <c r="F139" s="295" t="s">
        <v>187</v>
      </c>
      <c r="G139" s="294" t="s">
        <v>564</v>
      </c>
      <c r="H139" s="294" t="s">
        <v>564</v>
      </c>
      <c r="I139" s="294" t="s">
        <v>564</v>
      </c>
      <c r="J139" s="294" t="s">
        <v>552</v>
      </c>
    </row>
    <row r="140" spans="1:10" x14ac:dyDescent="0.45">
      <c r="A140" s="263" t="s">
        <v>555</v>
      </c>
      <c r="B140" s="296" t="s">
        <v>492</v>
      </c>
      <c r="C140" s="294" t="s">
        <v>548</v>
      </c>
      <c r="D140" s="294" t="s">
        <v>524</v>
      </c>
      <c r="E140" s="294" t="s">
        <v>492</v>
      </c>
      <c r="F140" s="294" t="s">
        <v>492</v>
      </c>
      <c r="G140" s="296" t="s">
        <v>492</v>
      </c>
      <c r="H140" s="296" t="s">
        <v>492</v>
      </c>
      <c r="I140" s="296" t="s">
        <v>492</v>
      </c>
      <c r="J140" s="296" t="s">
        <v>490</v>
      </c>
    </row>
    <row r="141" spans="1:10" x14ac:dyDescent="0.45">
      <c r="A141" s="263" t="s">
        <v>556</v>
      </c>
      <c r="B141" s="296" t="s">
        <v>492</v>
      </c>
      <c r="C141" s="294" t="s">
        <v>548</v>
      </c>
      <c r="D141" s="294" t="s">
        <v>524</v>
      </c>
      <c r="E141" s="294" t="s">
        <v>492</v>
      </c>
      <c r="F141" s="294" t="s">
        <v>492</v>
      </c>
      <c r="G141" s="296" t="s">
        <v>492</v>
      </c>
      <c r="H141" s="296" t="s">
        <v>492</v>
      </c>
      <c r="I141" s="296" t="s">
        <v>492</v>
      </c>
      <c r="J141" s="296" t="s">
        <v>490</v>
      </c>
    </row>
    <row r="142" spans="1:10" x14ac:dyDescent="0.45">
      <c r="A142" s="263" t="s">
        <v>557</v>
      </c>
      <c r="B142" s="296" t="s">
        <v>492</v>
      </c>
      <c r="C142" s="294" t="s">
        <v>548</v>
      </c>
      <c r="D142" s="294" t="s">
        <v>524</v>
      </c>
      <c r="E142" s="294" t="s">
        <v>492</v>
      </c>
      <c r="F142" s="294" t="s">
        <v>492</v>
      </c>
      <c r="G142" s="296" t="s">
        <v>492</v>
      </c>
      <c r="H142" s="296" t="s">
        <v>492</v>
      </c>
      <c r="I142" s="296" t="s">
        <v>492</v>
      </c>
      <c r="J142" s="296" t="s">
        <v>490</v>
      </c>
    </row>
    <row r="143" spans="1:10" x14ac:dyDescent="0.45">
      <c r="A143" s="263" t="s">
        <v>558</v>
      </c>
      <c r="B143" s="296" t="s">
        <v>519</v>
      </c>
      <c r="C143" s="294" t="s">
        <v>548</v>
      </c>
      <c r="D143" s="294" t="s">
        <v>519</v>
      </c>
      <c r="E143" s="294" t="s">
        <v>519</v>
      </c>
      <c r="F143" s="294" t="s">
        <v>519</v>
      </c>
      <c r="G143" s="296" t="s">
        <v>519</v>
      </c>
      <c r="H143" s="296" t="s">
        <v>519</v>
      </c>
      <c r="I143" s="296" t="s">
        <v>519</v>
      </c>
      <c r="J143" s="296" t="s">
        <v>519</v>
      </c>
    </row>
    <row r="144" spans="1:10" x14ac:dyDescent="0.45">
      <c r="A144" s="263" t="s">
        <v>559</v>
      </c>
      <c r="B144" s="296" t="s">
        <v>519</v>
      </c>
      <c r="C144" s="294" t="s">
        <v>548</v>
      </c>
      <c r="D144" s="294" t="s">
        <v>519</v>
      </c>
      <c r="E144" s="294" t="s">
        <v>519</v>
      </c>
      <c r="F144" s="294" t="s">
        <v>519</v>
      </c>
      <c r="G144" s="296" t="s">
        <v>519</v>
      </c>
      <c r="H144" s="296" t="s">
        <v>519</v>
      </c>
      <c r="I144" s="296" t="s">
        <v>519</v>
      </c>
      <c r="J144" s="296" t="s">
        <v>519</v>
      </c>
    </row>
    <row r="145" spans="1:10" x14ac:dyDescent="0.45">
      <c r="A145" s="263" t="s">
        <v>92</v>
      </c>
      <c r="B145" s="296" t="s">
        <v>492</v>
      </c>
      <c r="C145" s="294" t="s">
        <v>548</v>
      </c>
      <c r="D145" s="294" t="s">
        <v>524</v>
      </c>
      <c r="E145" s="294" t="s">
        <v>492</v>
      </c>
      <c r="F145" s="294" t="s">
        <v>492</v>
      </c>
      <c r="G145" s="296" t="s">
        <v>492</v>
      </c>
      <c r="H145" s="296" t="s">
        <v>492</v>
      </c>
      <c r="I145" s="296" t="s">
        <v>492</v>
      </c>
      <c r="J145" s="296" t="s">
        <v>490</v>
      </c>
    </row>
    <row r="146" spans="1:10" x14ac:dyDescent="0.45">
      <c r="A146" s="262" t="s">
        <v>565</v>
      </c>
      <c r="B146" s="294" t="s">
        <v>564</v>
      </c>
      <c r="C146" s="294" t="s">
        <v>548</v>
      </c>
      <c r="D146" s="295" t="s">
        <v>187</v>
      </c>
      <c r="E146" s="295" t="s">
        <v>187</v>
      </c>
      <c r="F146" s="295" t="s">
        <v>187</v>
      </c>
      <c r="G146" s="294" t="s">
        <v>564</v>
      </c>
      <c r="H146" s="294" t="s">
        <v>564</v>
      </c>
      <c r="I146" s="294" t="s">
        <v>564</v>
      </c>
      <c r="J146" s="294" t="s">
        <v>552</v>
      </c>
    </row>
    <row r="147" spans="1:10" x14ac:dyDescent="0.45">
      <c r="A147" s="263" t="s">
        <v>555</v>
      </c>
      <c r="B147" s="296" t="s">
        <v>492</v>
      </c>
      <c r="C147" s="294" t="s">
        <v>548</v>
      </c>
      <c r="D147" s="294" t="s">
        <v>524</v>
      </c>
      <c r="E147" s="294" t="s">
        <v>492</v>
      </c>
      <c r="F147" s="294" t="s">
        <v>492</v>
      </c>
      <c r="G147" s="296" t="s">
        <v>492</v>
      </c>
      <c r="H147" s="296" t="s">
        <v>492</v>
      </c>
      <c r="I147" s="296" t="s">
        <v>492</v>
      </c>
      <c r="J147" s="296" t="s">
        <v>490</v>
      </c>
    </row>
    <row r="148" spans="1:10" x14ac:dyDescent="0.45">
      <c r="A148" s="263" t="s">
        <v>556</v>
      </c>
      <c r="B148" s="296" t="s">
        <v>492</v>
      </c>
      <c r="C148" s="294" t="s">
        <v>548</v>
      </c>
      <c r="D148" s="294" t="s">
        <v>524</v>
      </c>
      <c r="E148" s="294" t="s">
        <v>492</v>
      </c>
      <c r="F148" s="294" t="s">
        <v>492</v>
      </c>
      <c r="G148" s="296" t="s">
        <v>492</v>
      </c>
      <c r="H148" s="296" t="s">
        <v>492</v>
      </c>
      <c r="I148" s="296" t="s">
        <v>492</v>
      </c>
      <c r="J148" s="296" t="s">
        <v>490</v>
      </c>
    </row>
    <row r="149" spans="1:10" x14ac:dyDescent="0.45">
      <c r="A149" s="263" t="s">
        <v>557</v>
      </c>
      <c r="B149" s="296" t="s">
        <v>492</v>
      </c>
      <c r="C149" s="294" t="s">
        <v>548</v>
      </c>
      <c r="D149" s="294" t="s">
        <v>524</v>
      </c>
      <c r="E149" s="294" t="s">
        <v>492</v>
      </c>
      <c r="F149" s="294" t="s">
        <v>492</v>
      </c>
      <c r="G149" s="296" t="s">
        <v>492</v>
      </c>
      <c r="H149" s="296" t="s">
        <v>492</v>
      </c>
      <c r="I149" s="296" t="s">
        <v>492</v>
      </c>
      <c r="J149" s="296" t="s">
        <v>490</v>
      </c>
    </row>
    <row r="150" spans="1:10" x14ac:dyDescent="0.45">
      <c r="A150" s="263" t="s">
        <v>558</v>
      </c>
      <c r="B150" s="296" t="s">
        <v>519</v>
      </c>
      <c r="C150" s="294" t="s">
        <v>548</v>
      </c>
      <c r="D150" s="294" t="s">
        <v>519</v>
      </c>
      <c r="E150" s="294" t="s">
        <v>519</v>
      </c>
      <c r="F150" s="294" t="s">
        <v>519</v>
      </c>
      <c r="G150" s="296" t="s">
        <v>519</v>
      </c>
      <c r="H150" s="296" t="s">
        <v>519</v>
      </c>
      <c r="I150" s="296" t="s">
        <v>519</v>
      </c>
      <c r="J150" s="296" t="s">
        <v>519</v>
      </c>
    </row>
    <row r="151" spans="1:10" x14ac:dyDescent="0.45">
      <c r="A151" s="263" t="s">
        <v>559</v>
      </c>
      <c r="B151" s="296" t="s">
        <v>519</v>
      </c>
      <c r="C151" s="294" t="s">
        <v>548</v>
      </c>
      <c r="D151" s="294" t="s">
        <v>519</v>
      </c>
      <c r="E151" s="294" t="s">
        <v>519</v>
      </c>
      <c r="F151" s="294" t="s">
        <v>519</v>
      </c>
      <c r="G151" s="296" t="s">
        <v>519</v>
      </c>
      <c r="H151" s="296" t="s">
        <v>519</v>
      </c>
      <c r="I151" s="296" t="s">
        <v>519</v>
      </c>
      <c r="J151" s="296" t="s">
        <v>519</v>
      </c>
    </row>
    <row r="152" spans="1:10" x14ac:dyDescent="0.45">
      <c r="A152" s="263" t="s">
        <v>92</v>
      </c>
      <c r="B152" s="296" t="s">
        <v>492</v>
      </c>
      <c r="C152" s="294" t="s">
        <v>548</v>
      </c>
      <c r="D152" s="294" t="s">
        <v>524</v>
      </c>
      <c r="E152" s="294" t="s">
        <v>492</v>
      </c>
      <c r="F152" s="294" t="s">
        <v>492</v>
      </c>
      <c r="G152" s="296" t="s">
        <v>492</v>
      </c>
      <c r="H152" s="296" t="s">
        <v>492</v>
      </c>
      <c r="I152" s="296" t="s">
        <v>492</v>
      </c>
      <c r="J152" s="296" t="s">
        <v>490</v>
      </c>
    </row>
    <row r="153" spans="1:10" x14ac:dyDescent="0.4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4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4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4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4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4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4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4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4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4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4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4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4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4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4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4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4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4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4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4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4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4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4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4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4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4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4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4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4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4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4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4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4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4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4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4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4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4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4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4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4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4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4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4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4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4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4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4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4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4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4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4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4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4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4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45">
      <c r="A208" s="269" t="s">
        <v>558</v>
      </c>
      <c r="B208" s="296" t="s">
        <v>519</v>
      </c>
      <c r="C208" s="294" t="s">
        <v>548</v>
      </c>
      <c r="D208" s="294" t="s">
        <v>519</v>
      </c>
      <c r="E208" s="294" t="s">
        <v>519</v>
      </c>
      <c r="F208" s="294" t="s">
        <v>519</v>
      </c>
      <c r="G208" s="296" t="s">
        <v>519</v>
      </c>
      <c r="H208" s="296" t="s">
        <v>519</v>
      </c>
      <c r="I208" s="296" t="s">
        <v>519</v>
      </c>
      <c r="J208" s="296" t="s">
        <v>519</v>
      </c>
    </row>
    <row r="209" spans="1:10" x14ac:dyDescent="0.45">
      <c r="A209" s="269" t="s">
        <v>559</v>
      </c>
      <c r="B209" s="296" t="s">
        <v>519</v>
      </c>
      <c r="C209" s="294" t="s">
        <v>548</v>
      </c>
      <c r="D209" s="294" t="s">
        <v>519</v>
      </c>
      <c r="E209" s="294" t="s">
        <v>519</v>
      </c>
      <c r="F209" s="294" t="s">
        <v>519</v>
      </c>
      <c r="G209" s="296" t="s">
        <v>519</v>
      </c>
      <c r="H209" s="296" t="s">
        <v>519</v>
      </c>
      <c r="I209" s="296" t="s">
        <v>519</v>
      </c>
      <c r="J209" s="296" t="s">
        <v>519</v>
      </c>
    </row>
    <row r="210" spans="1:10" x14ac:dyDescent="0.4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4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4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45">
      <c r="A213" s="258" t="s">
        <v>550</v>
      </c>
      <c r="B213" s="294" t="s">
        <v>519</v>
      </c>
      <c r="C213" s="294" t="s">
        <v>548</v>
      </c>
      <c r="D213" s="294" t="s">
        <v>519</v>
      </c>
      <c r="E213" s="294" t="s">
        <v>519</v>
      </c>
      <c r="F213" s="294" t="s">
        <v>519</v>
      </c>
      <c r="G213" s="294" t="s">
        <v>519</v>
      </c>
      <c r="H213" s="294" t="s">
        <v>519</v>
      </c>
      <c r="I213" s="294" t="s">
        <v>519</v>
      </c>
    </row>
    <row r="214" spans="1:10" x14ac:dyDescent="0.4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45">
      <c r="A215" s="258" t="s">
        <v>3209</v>
      </c>
      <c r="B215" s="294" t="s">
        <v>564</v>
      </c>
      <c r="C215" s="294" t="s">
        <v>548</v>
      </c>
      <c r="D215" s="294" t="s">
        <v>564</v>
      </c>
      <c r="E215" s="294" t="s">
        <v>3105</v>
      </c>
      <c r="F215" s="294" t="s">
        <v>3105</v>
      </c>
      <c r="G215" s="294" t="s">
        <v>564</v>
      </c>
      <c r="H215" s="294" t="s">
        <v>3105</v>
      </c>
      <c r="I215" s="294" t="s">
        <v>3105</v>
      </c>
    </row>
    <row r="216" spans="1:10" x14ac:dyDescent="0.4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4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4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4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45">
      <c r="A220" s="258" t="s">
        <v>92</v>
      </c>
      <c r="B220" s="296" t="s">
        <v>519</v>
      </c>
      <c r="C220" s="294" t="s">
        <v>548</v>
      </c>
      <c r="D220" s="294" t="s">
        <v>519</v>
      </c>
      <c r="E220" s="294" t="s">
        <v>519</v>
      </c>
      <c r="F220" s="294" t="s">
        <v>519</v>
      </c>
      <c r="G220" s="296" t="s">
        <v>519</v>
      </c>
      <c r="H220" s="296" t="s">
        <v>519</v>
      </c>
      <c r="I220" s="296" t="s">
        <v>519</v>
      </c>
    </row>
    <row r="221" spans="1:10" x14ac:dyDescent="0.4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4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4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4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45">
      <c r="A225" s="258" t="s">
        <v>3220</v>
      </c>
      <c r="B225" s="294" t="s">
        <v>564</v>
      </c>
      <c r="C225" s="294" t="s">
        <v>548</v>
      </c>
      <c r="D225" s="295" t="s">
        <v>187</v>
      </c>
      <c r="E225" s="295" t="s">
        <v>187</v>
      </c>
      <c r="F225" s="295" t="s">
        <v>187</v>
      </c>
      <c r="G225" s="294" t="s">
        <v>564</v>
      </c>
      <c r="H225" s="294">
        <v>1.05278679567487</v>
      </c>
      <c r="I225" s="294">
        <v>1.4965547714000001E-4</v>
      </c>
    </row>
    <row r="226" spans="1:9" x14ac:dyDescent="0.4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4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45">
      <c r="A228" s="258" t="s">
        <v>3221</v>
      </c>
      <c r="B228" s="294" t="s">
        <v>564</v>
      </c>
      <c r="C228" s="294" t="s">
        <v>548</v>
      </c>
      <c r="D228" s="295" t="s">
        <v>187</v>
      </c>
      <c r="E228" s="295" t="s">
        <v>187</v>
      </c>
      <c r="F228" s="295" t="s">
        <v>187</v>
      </c>
      <c r="G228" s="294" t="s">
        <v>564</v>
      </c>
      <c r="H228" s="294" t="s">
        <v>3105</v>
      </c>
      <c r="I228" s="294" t="s">
        <v>3105</v>
      </c>
    </row>
    <row r="229" spans="1:9" x14ac:dyDescent="0.4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4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4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4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45">
      <c r="A233" s="258" t="s">
        <v>3220</v>
      </c>
      <c r="B233" s="294" t="s">
        <v>492</v>
      </c>
      <c r="C233" s="294" t="s">
        <v>548</v>
      </c>
      <c r="D233" s="295" t="s">
        <v>187</v>
      </c>
      <c r="E233" s="295" t="s">
        <v>187</v>
      </c>
      <c r="F233" s="295" t="s">
        <v>187</v>
      </c>
      <c r="G233" s="294" t="s">
        <v>492</v>
      </c>
      <c r="H233" s="294" t="s">
        <v>519</v>
      </c>
      <c r="I233" s="294" t="s">
        <v>519</v>
      </c>
    </row>
    <row r="234" spans="1:9" x14ac:dyDescent="0.45">
      <c r="A234" s="269" t="s">
        <v>576</v>
      </c>
      <c r="B234" s="296" t="s">
        <v>492</v>
      </c>
      <c r="C234" s="294" t="s">
        <v>548</v>
      </c>
      <c r="D234" s="294" t="s">
        <v>492</v>
      </c>
      <c r="E234" s="294" t="s">
        <v>519</v>
      </c>
      <c r="F234" s="294" t="s">
        <v>519</v>
      </c>
      <c r="G234" s="296" t="s">
        <v>492</v>
      </c>
      <c r="H234" s="296" t="s">
        <v>519</v>
      </c>
      <c r="I234" s="296" t="s">
        <v>519</v>
      </c>
    </row>
    <row r="235" spans="1:9" x14ac:dyDescent="0.4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4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3221</v>
      </c>
      <c r="B237" s="294" t="s">
        <v>492</v>
      </c>
      <c r="C237" s="294" t="s">
        <v>548</v>
      </c>
      <c r="D237" s="295" t="s">
        <v>187</v>
      </c>
      <c r="E237" s="295" t="s">
        <v>187</v>
      </c>
      <c r="F237" s="295" t="s">
        <v>187</v>
      </c>
      <c r="G237" s="294" t="s">
        <v>492</v>
      </c>
      <c r="H237" s="294" t="s">
        <v>492</v>
      </c>
      <c r="I237" s="294" t="s">
        <v>492</v>
      </c>
    </row>
    <row r="238" spans="1:9" x14ac:dyDescent="0.45">
      <c r="A238" s="269" t="s">
        <v>87</v>
      </c>
      <c r="B238" s="296" t="s">
        <v>492</v>
      </c>
      <c r="C238" s="294" t="s">
        <v>548</v>
      </c>
      <c r="D238" s="294" t="s">
        <v>492</v>
      </c>
      <c r="E238" s="294" t="s">
        <v>492</v>
      </c>
      <c r="F238" s="294" t="s">
        <v>492</v>
      </c>
      <c r="G238" s="296" t="s">
        <v>492</v>
      </c>
      <c r="H238" s="296" t="s">
        <v>492</v>
      </c>
      <c r="I238" s="296" t="s">
        <v>492</v>
      </c>
    </row>
    <row r="239" spans="1:9" x14ac:dyDescent="0.4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4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4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4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45">
      <c r="A243" s="258" t="s">
        <v>3220</v>
      </c>
      <c r="B243" s="294" t="s">
        <v>492</v>
      </c>
      <c r="C243" s="294" t="s">
        <v>548</v>
      </c>
      <c r="D243" s="295" t="s">
        <v>187</v>
      </c>
      <c r="E243" s="295" t="s">
        <v>187</v>
      </c>
      <c r="F243" s="295" t="s">
        <v>187</v>
      </c>
      <c r="G243" s="294" t="s">
        <v>492</v>
      </c>
      <c r="H243" s="294">
        <v>9.7455516189999999E-5</v>
      </c>
      <c r="I243" s="294">
        <v>1.256183293E-5</v>
      </c>
    </row>
    <row r="244" spans="1:9" x14ac:dyDescent="0.45">
      <c r="A244" s="269" t="s">
        <v>576</v>
      </c>
      <c r="B244" s="296" t="s">
        <v>492</v>
      </c>
      <c r="C244" s="294" t="s">
        <v>548</v>
      </c>
      <c r="D244" s="294" t="s">
        <v>492</v>
      </c>
      <c r="E244" s="294" t="s">
        <v>492</v>
      </c>
      <c r="F244" s="294" t="s">
        <v>492</v>
      </c>
      <c r="G244" s="296" t="s">
        <v>492</v>
      </c>
      <c r="H244" s="296">
        <v>9.7455516189999999E-5</v>
      </c>
      <c r="I244" s="296">
        <v>1.256183293E-5</v>
      </c>
    </row>
    <row r="245" spans="1:9" x14ac:dyDescent="0.4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45">
      <c r="A246" s="258" t="s">
        <v>3211</v>
      </c>
      <c r="B246" s="296" t="s">
        <v>492</v>
      </c>
      <c r="C246" s="294" t="s">
        <v>548</v>
      </c>
      <c r="D246" s="294" t="s">
        <v>492</v>
      </c>
      <c r="E246" s="294" t="s">
        <v>492</v>
      </c>
      <c r="F246" s="294" t="s">
        <v>492</v>
      </c>
      <c r="G246" s="296" t="s">
        <v>492</v>
      </c>
      <c r="H246" s="296">
        <v>1.9584458055900002E-3</v>
      </c>
      <c r="I246" s="296">
        <v>2.75126384502E-3</v>
      </c>
    </row>
    <row r="247" spans="1:9" x14ac:dyDescent="0.45">
      <c r="A247" s="258" t="s">
        <v>3221</v>
      </c>
      <c r="B247" s="294" t="s">
        <v>519</v>
      </c>
      <c r="C247" s="294" t="s">
        <v>548</v>
      </c>
      <c r="D247" s="295" t="s">
        <v>187</v>
      </c>
      <c r="E247" s="295" t="s">
        <v>187</v>
      </c>
      <c r="F247" s="295" t="s">
        <v>187</v>
      </c>
      <c r="G247" s="294" t="s">
        <v>519</v>
      </c>
      <c r="H247" s="294" t="s">
        <v>519</v>
      </c>
      <c r="I247" s="294" t="s">
        <v>519</v>
      </c>
    </row>
    <row r="248" spans="1:9" x14ac:dyDescent="0.4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4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4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4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45">
      <c r="A252" s="258" t="s">
        <v>3222</v>
      </c>
      <c r="B252" s="294" t="s">
        <v>492</v>
      </c>
      <c r="C252" s="294" t="s">
        <v>548</v>
      </c>
      <c r="D252" s="295" t="s">
        <v>187</v>
      </c>
      <c r="E252" s="295" t="s">
        <v>187</v>
      </c>
      <c r="F252" s="295" t="s">
        <v>187</v>
      </c>
      <c r="G252" s="294" t="s">
        <v>492</v>
      </c>
      <c r="H252" s="294">
        <v>1.0526893401586801</v>
      </c>
      <c r="I252" s="294">
        <v>1.3709364421000001E-4</v>
      </c>
    </row>
    <row r="253" spans="1:9" x14ac:dyDescent="0.45">
      <c r="A253" s="269" t="s">
        <v>576</v>
      </c>
      <c r="B253" s="296" t="s">
        <v>492</v>
      </c>
      <c r="C253" s="294" t="s">
        <v>548</v>
      </c>
      <c r="D253" s="294" t="s">
        <v>492</v>
      </c>
      <c r="E253" s="294" t="s">
        <v>492</v>
      </c>
      <c r="F253" s="294" t="s">
        <v>492</v>
      </c>
      <c r="G253" s="296" t="s">
        <v>492</v>
      </c>
      <c r="H253" s="296">
        <v>1.0526893401586801</v>
      </c>
      <c r="I253" s="296">
        <v>1.3709364421000001E-4</v>
      </c>
    </row>
    <row r="254" spans="1:9" x14ac:dyDescent="0.4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45">
      <c r="A255" s="258" t="s">
        <v>3211</v>
      </c>
      <c r="B255" s="296" t="s">
        <v>492</v>
      </c>
      <c r="C255" s="294" t="s">
        <v>548</v>
      </c>
      <c r="D255" s="294" t="s">
        <v>492</v>
      </c>
      <c r="E255" s="294" t="s">
        <v>492</v>
      </c>
      <c r="F255" s="294" t="s">
        <v>492</v>
      </c>
      <c r="G255" s="296" t="s">
        <v>492</v>
      </c>
      <c r="H255" s="296">
        <v>2.1488777387999999E-3</v>
      </c>
      <c r="I255" s="296">
        <v>1.21293212369E-3</v>
      </c>
    </row>
    <row r="256" spans="1:9" x14ac:dyDescent="0.45">
      <c r="A256" s="258" t="s">
        <v>3221</v>
      </c>
      <c r="B256" s="294" t="s">
        <v>519</v>
      </c>
      <c r="C256" s="294" t="s">
        <v>548</v>
      </c>
      <c r="D256" s="295" t="s">
        <v>187</v>
      </c>
      <c r="E256" s="295" t="s">
        <v>187</v>
      </c>
      <c r="F256" s="295" t="s">
        <v>187</v>
      </c>
      <c r="G256" s="294" t="s">
        <v>519</v>
      </c>
      <c r="H256" s="294" t="s">
        <v>519</v>
      </c>
      <c r="I256" s="294" t="s">
        <v>519</v>
      </c>
    </row>
    <row r="257" spans="1:9" x14ac:dyDescent="0.4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4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45">
      <c r="A259" s="258" t="s">
        <v>573</v>
      </c>
      <c r="B259" s="296" t="s">
        <v>519</v>
      </c>
      <c r="C259" s="294" t="s">
        <v>548</v>
      </c>
      <c r="D259" s="294" t="s">
        <v>519</v>
      </c>
      <c r="E259" s="294" t="s">
        <v>519</v>
      </c>
      <c r="F259" s="294" t="s">
        <v>519</v>
      </c>
      <c r="G259" s="296" t="s">
        <v>519</v>
      </c>
      <c r="H259" s="296" t="s">
        <v>519</v>
      </c>
      <c r="I259" s="296" t="s">
        <v>519</v>
      </c>
    </row>
    <row r="260" spans="1:9" x14ac:dyDescent="0.45">
      <c r="A260" s="258" t="s">
        <v>574</v>
      </c>
      <c r="B260" s="296" t="s">
        <v>519</v>
      </c>
      <c r="C260" s="294" t="s">
        <v>548</v>
      </c>
      <c r="D260" s="294" t="s">
        <v>519</v>
      </c>
      <c r="E260" s="294" t="s">
        <v>519</v>
      </c>
      <c r="F260" s="294" t="s">
        <v>519</v>
      </c>
      <c r="G260" s="296" t="s">
        <v>519</v>
      </c>
      <c r="H260" s="296" t="s">
        <v>519</v>
      </c>
      <c r="I260" s="296" t="s">
        <v>519</v>
      </c>
    </row>
    <row r="261" spans="1:9" x14ac:dyDescent="0.45">
      <c r="A261" s="258" t="s">
        <v>3220</v>
      </c>
      <c r="B261" s="294" t="s">
        <v>519</v>
      </c>
      <c r="C261" s="294" t="s">
        <v>548</v>
      </c>
      <c r="D261" s="295" t="s">
        <v>187</v>
      </c>
      <c r="E261" s="295" t="s">
        <v>187</v>
      </c>
      <c r="F261" s="295" t="s">
        <v>187</v>
      </c>
      <c r="G261" s="294" t="s">
        <v>519</v>
      </c>
      <c r="H261" s="294" t="s">
        <v>519</v>
      </c>
      <c r="I261" s="294" t="s">
        <v>519</v>
      </c>
    </row>
    <row r="262" spans="1:9" x14ac:dyDescent="0.45">
      <c r="A262" s="258" t="s">
        <v>551</v>
      </c>
      <c r="B262" s="296" t="s">
        <v>519</v>
      </c>
      <c r="C262" s="294" t="s">
        <v>548</v>
      </c>
      <c r="D262" s="294" t="s">
        <v>519</v>
      </c>
      <c r="E262" s="294" t="s">
        <v>519</v>
      </c>
      <c r="F262" s="294" t="s">
        <v>519</v>
      </c>
      <c r="G262" s="296" t="s">
        <v>519</v>
      </c>
      <c r="H262" s="296" t="s">
        <v>519</v>
      </c>
      <c r="I262" s="296" t="s">
        <v>519</v>
      </c>
    </row>
    <row r="263" spans="1:9" x14ac:dyDescent="0.45">
      <c r="A263" s="258" t="s">
        <v>3211</v>
      </c>
      <c r="B263" s="296" t="s">
        <v>492</v>
      </c>
      <c r="C263" s="294" t="s">
        <v>548</v>
      </c>
      <c r="D263" s="294" t="s">
        <v>492</v>
      </c>
      <c r="E263" s="294" t="s">
        <v>517</v>
      </c>
      <c r="F263" s="294" t="s">
        <v>517</v>
      </c>
      <c r="G263" s="296" t="s">
        <v>492</v>
      </c>
      <c r="H263" s="296" t="s">
        <v>517</v>
      </c>
      <c r="I263" s="296" t="s">
        <v>517</v>
      </c>
    </row>
    <row r="264" spans="1:9" x14ac:dyDescent="0.45">
      <c r="A264" s="258" t="s">
        <v>3221</v>
      </c>
      <c r="B264" s="294" t="s">
        <v>519</v>
      </c>
      <c r="C264" s="294" t="s">
        <v>548</v>
      </c>
      <c r="D264" s="295" t="s">
        <v>187</v>
      </c>
      <c r="E264" s="295" t="s">
        <v>187</v>
      </c>
      <c r="F264" s="295" t="s">
        <v>187</v>
      </c>
      <c r="G264" s="294" t="s">
        <v>519</v>
      </c>
      <c r="H264" s="294" t="s">
        <v>519</v>
      </c>
      <c r="I264" s="294" t="s">
        <v>519</v>
      </c>
    </row>
    <row r="265" spans="1:9" x14ac:dyDescent="0.45">
      <c r="A265" s="272" t="s">
        <v>580</v>
      </c>
      <c r="B265" s="294" t="s">
        <v>519</v>
      </c>
      <c r="C265" s="294" t="s">
        <v>548</v>
      </c>
      <c r="D265" s="295" t="s">
        <v>187</v>
      </c>
      <c r="E265" s="295" t="s">
        <v>187</v>
      </c>
      <c r="F265" s="295" t="s">
        <v>187</v>
      </c>
      <c r="G265" s="294" t="s">
        <v>519</v>
      </c>
      <c r="H265" s="294" t="s">
        <v>524</v>
      </c>
      <c r="I265" s="294" t="s">
        <v>524</v>
      </c>
    </row>
    <row r="266" spans="1:9" x14ac:dyDescent="0.45">
      <c r="A266" s="263" t="s">
        <v>581</v>
      </c>
      <c r="B266" s="294" t="s">
        <v>519</v>
      </c>
      <c r="C266" s="294" t="s">
        <v>548</v>
      </c>
      <c r="D266" s="295" t="s">
        <v>187</v>
      </c>
      <c r="E266" s="295" t="s">
        <v>187</v>
      </c>
      <c r="F266" s="295" t="s">
        <v>187</v>
      </c>
      <c r="G266" s="294" t="s">
        <v>519</v>
      </c>
      <c r="H266" s="294" t="s">
        <v>524</v>
      </c>
      <c r="I266" s="294" t="s">
        <v>524</v>
      </c>
    </row>
    <row r="267" spans="1:9" x14ac:dyDescent="0.45">
      <c r="A267" s="269" t="s">
        <v>572</v>
      </c>
      <c r="B267" s="296" t="s">
        <v>519</v>
      </c>
      <c r="C267" s="294" t="s">
        <v>548</v>
      </c>
      <c r="D267" s="294" t="s">
        <v>519</v>
      </c>
      <c r="E267" s="294" t="s">
        <v>492</v>
      </c>
      <c r="F267" s="294" t="s">
        <v>492</v>
      </c>
      <c r="G267" s="296" t="s">
        <v>519</v>
      </c>
      <c r="H267" s="296" t="s">
        <v>492</v>
      </c>
      <c r="I267" s="296" t="s">
        <v>492</v>
      </c>
    </row>
    <row r="268" spans="1:9" x14ac:dyDescent="0.45">
      <c r="A268" s="269" t="s">
        <v>582</v>
      </c>
      <c r="B268" s="296" t="s">
        <v>519</v>
      </c>
      <c r="C268" s="294" t="s">
        <v>548</v>
      </c>
      <c r="D268" s="294" t="s">
        <v>519</v>
      </c>
      <c r="E268" s="294" t="s">
        <v>492</v>
      </c>
      <c r="F268" s="294" t="s">
        <v>492</v>
      </c>
      <c r="G268" s="296" t="s">
        <v>519</v>
      </c>
      <c r="H268" s="296" t="s">
        <v>492</v>
      </c>
      <c r="I268" s="296" t="s">
        <v>492</v>
      </c>
    </row>
    <row r="269" spans="1:9" x14ac:dyDescent="0.45">
      <c r="A269" s="269" t="s">
        <v>583</v>
      </c>
      <c r="B269" s="296" t="s">
        <v>519</v>
      </c>
      <c r="C269" s="294" t="s">
        <v>548</v>
      </c>
      <c r="D269" s="294" t="s">
        <v>519</v>
      </c>
      <c r="E269" s="294" t="s">
        <v>492</v>
      </c>
      <c r="F269" s="294" t="s">
        <v>492</v>
      </c>
      <c r="G269" s="296" t="s">
        <v>519</v>
      </c>
      <c r="H269" s="296" t="s">
        <v>492</v>
      </c>
      <c r="I269" s="296" t="s">
        <v>492</v>
      </c>
    </row>
    <row r="270" spans="1:9" x14ac:dyDescent="0.45">
      <c r="A270" s="269" t="s">
        <v>584</v>
      </c>
      <c r="B270" s="294" t="s">
        <v>519</v>
      </c>
      <c r="C270" s="294" t="s">
        <v>548</v>
      </c>
      <c r="D270" s="295" t="s">
        <v>187</v>
      </c>
      <c r="E270" s="295" t="s">
        <v>187</v>
      </c>
      <c r="F270" s="295" t="s">
        <v>187</v>
      </c>
      <c r="G270" s="294" t="s">
        <v>519</v>
      </c>
      <c r="H270" s="294" t="s">
        <v>492</v>
      </c>
      <c r="I270" s="294" t="s">
        <v>492</v>
      </c>
    </row>
    <row r="271" spans="1:9" x14ac:dyDescent="0.45">
      <c r="A271" s="269" t="s">
        <v>557</v>
      </c>
      <c r="B271" s="296" t="s">
        <v>519</v>
      </c>
      <c r="C271" s="294" t="s">
        <v>548</v>
      </c>
      <c r="D271" s="294" t="s">
        <v>519</v>
      </c>
      <c r="E271" s="294" t="s">
        <v>492</v>
      </c>
      <c r="F271" s="294" t="s">
        <v>492</v>
      </c>
      <c r="G271" s="296" t="s">
        <v>519</v>
      </c>
      <c r="H271" s="296" t="s">
        <v>492</v>
      </c>
      <c r="I271" s="296" t="s">
        <v>492</v>
      </c>
    </row>
    <row r="272" spans="1:9" x14ac:dyDescent="0.45">
      <c r="A272" s="269" t="s">
        <v>92</v>
      </c>
      <c r="B272" s="296" t="s">
        <v>519</v>
      </c>
      <c r="C272" s="294" t="s">
        <v>548</v>
      </c>
      <c r="D272" s="294" t="s">
        <v>519</v>
      </c>
      <c r="E272" s="294" t="s">
        <v>492</v>
      </c>
      <c r="F272" s="294" t="s">
        <v>492</v>
      </c>
      <c r="G272" s="296" t="s">
        <v>519</v>
      </c>
      <c r="H272" s="296" t="s">
        <v>492</v>
      </c>
      <c r="I272" s="296" t="s">
        <v>492</v>
      </c>
    </row>
    <row r="273" spans="1:10" x14ac:dyDescent="0.45">
      <c r="A273" s="269" t="s">
        <v>585</v>
      </c>
      <c r="B273" s="294" t="s">
        <v>519</v>
      </c>
      <c r="C273" s="294" t="s">
        <v>548</v>
      </c>
      <c r="D273" s="295" t="s">
        <v>187</v>
      </c>
      <c r="E273" s="295" t="s">
        <v>187</v>
      </c>
      <c r="F273" s="295" t="s">
        <v>187</v>
      </c>
      <c r="G273" s="294" t="s">
        <v>519</v>
      </c>
      <c r="H273" s="294" t="s">
        <v>490</v>
      </c>
      <c r="I273" s="294" t="s">
        <v>490</v>
      </c>
    </row>
    <row r="274" spans="1:10" x14ac:dyDescent="0.4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4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45">
      <c r="A276" s="258" t="s">
        <v>550</v>
      </c>
      <c r="B276" s="296" t="s">
        <v>519</v>
      </c>
      <c r="C276" s="294" t="s">
        <v>548</v>
      </c>
      <c r="D276" s="294" t="s">
        <v>519</v>
      </c>
      <c r="E276" s="294" t="s">
        <v>519</v>
      </c>
      <c r="F276" s="294" t="s">
        <v>519</v>
      </c>
      <c r="G276" s="296" t="s">
        <v>519</v>
      </c>
      <c r="H276" s="296" t="s">
        <v>519</v>
      </c>
      <c r="I276" s="296" t="s">
        <v>519</v>
      </c>
    </row>
    <row r="277" spans="1:10" x14ac:dyDescent="0.45">
      <c r="A277" s="258" t="s">
        <v>551</v>
      </c>
      <c r="B277" s="296" t="s">
        <v>492</v>
      </c>
      <c r="C277" s="294" t="s">
        <v>548</v>
      </c>
      <c r="D277" s="294" t="s">
        <v>492</v>
      </c>
      <c r="E277" s="294" t="s">
        <v>492</v>
      </c>
      <c r="F277" s="294" t="s">
        <v>492</v>
      </c>
      <c r="G277" s="296" t="s">
        <v>492</v>
      </c>
      <c r="H277" s="296" t="s">
        <v>492</v>
      </c>
      <c r="I277" s="296" t="s">
        <v>492</v>
      </c>
    </row>
    <row r="278" spans="1:10" x14ac:dyDescent="0.45">
      <c r="A278" s="258" t="s">
        <v>3211</v>
      </c>
      <c r="B278" s="296" t="s">
        <v>492</v>
      </c>
      <c r="C278" s="294" t="s">
        <v>548</v>
      </c>
      <c r="D278" s="294" t="s">
        <v>492</v>
      </c>
      <c r="E278" s="294" t="s">
        <v>517</v>
      </c>
      <c r="F278" s="294" t="s">
        <v>517</v>
      </c>
      <c r="G278" s="296" t="s">
        <v>492</v>
      </c>
      <c r="H278" s="296" t="s">
        <v>517</v>
      </c>
      <c r="I278" s="296" t="s">
        <v>517</v>
      </c>
    </row>
    <row r="279" spans="1:10" x14ac:dyDescent="0.45">
      <c r="A279" s="258" t="s">
        <v>3223</v>
      </c>
      <c r="B279" s="294" t="s">
        <v>492</v>
      </c>
      <c r="C279" s="294" t="s">
        <v>548</v>
      </c>
      <c r="D279" s="295" t="s">
        <v>187</v>
      </c>
      <c r="E279" s="295" t="s">
        <v>187</v>
      </c>
      <c r="F279" s="295" t="s">
        <v>187</v>
      </c>
      <c r="G279" s="294" t="s">
        <v>492</v>
      </c>
      <c r="H279" s="294" t="s">
        <v>490</v>
      </c>
      <c r="I279" s="294" t="s">
        <v>490</v>
      </c>
    </row>
    <row r="280" spans="1:10" x14ac:dyDescent="0.4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4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4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45">
      <c r="A283" s="258" t="s">
        <v>572</v>
      </c>
      <c r="B283" s="296" t="s">
        <v>492</v>
      </c>
      <c r="C283" s="294" t="s">
        <v>548</v>
      </c>
      <c r="D283" s="294" t="s">
        <v>492</v>
      </c>
      <c r="E283" s="294" t="s">
        <v>492</v>
      </c>
      <c r="F283" s="294" t="s">
        <v>492</v>
      </c>
      <c r="G283" s="296" t="s">
        <v>492</v>
      </c>
      <c r="H283" s="296" t="s">
        <v>492</v>
      </c>
      <c r="I283" s="296" t="s">
        <v>492</v>
      </c>
    </row>
    <row r="284" spans="1:10" x14ac:dyDescent="0.45">
      <c r="A284" s="258" t="s">
        <v>3225</v>
      </c>
      <c r="B284" s="294" t="s">
        <v>519</v>
      </c>
      <c r="C284" s="294" t="s">
        <v>548</v>
      </c>
      <c r="D284" s="295" t="s">
        <v>187</v>
      </c>
      <c r="E284" s="295" t="s">
        <v>187</v>
      </c>
      <c r="F284" s="295" t="s">
        <v>187</v>
      </c>
      <c r="G284" s="294" t="s">
        <v>519</v>
      </c>
      <c r="H284" s="294" t="s">
        <v>490</v>
      </c>
      <c r="I284" s="294" t="s">
        <v>490</v>
      </c>
    </row>
    <row r="285" spans="1:10" x14ac:dyDescent="0.45">
      <c r="A285" s="258" t="s">
        <v>551</v>
      </c>
      <c r="B285" s="296" t="s">
        <v>517</v>
      </c>
      <c r="C285" s="294" t="s">
        <v>548</v>
      </c>
      <c r="D285" s="294" t="s">
        <v>517</v>
      </c>
      <c r="E285" s="294" t="s">
        <v>492</v>
      </c>
      <c r="F285" s="294" t="s">
        <v>492</v>
      </c>
      <c r="G285" s="296" t="s">
        <v>517</v>
      </c>
      <c r="H285" s="296" t="s">
        <v>492</v>
      </c>
      <c r="I285" s="296" t="s">
        <v>492</v>
      </c>
      <c r="J285" s="49" t="s">
        <v>490</v>
      </c>
    </row>
    <row r="286" spans="1:10" x14ac:dyDescent="0.45">
      <c r="A286" s="258" t="s">
        <v>3211</v>
      </c>
      <c r="B286" s="296" t="s">
        <v>492</v>
      </c>
      <c r="C286" s="294" t="s">
        <v>548</v>
      </c>
      <c r="D286" s="294" t="s">
        <v>492</v>
      </c>
      <c r="E286" s="294" t="s">
        <v>517</v>
      </c>
      <c r="F286" s="294" t="s">
        <v>517</v>
      </c>
      <c r="G286" s="296" t="s">
        <v>492</v>
      </c>
      <c r="H286" s="296" t="s">
        <v>517</v>
      </c>
      <c r="I286" s="296" t="s">
        <v>517</v>
      </c>
      <c r="J286" s="49" t="s">
        <v>490</v>
      </c>
    </row>
    <row r="287" spans="1:10" x14ac:dyDescent="0.45">
      <c r="A287" s="258" t="s">
        <v>3226</v>
      </c>
      <c r="B287" s="294" t="s">
        <v>519</v>
      </c>
      <c r="C287" s="294" t="s">
        <v>548</v>
      </c>
      <c r="D287" s="295" t="s">
        <v>187</v>
      </c>
      <c r="E287" s="295" t="s">
        <v>187</v>
      </c>
      <c r="F287" s="295" t="s">
        <v>187</v>
      </c>
      <c r="G287" s="294" t="s">
        <v>519</v>
      </c>
      <c r="H287" s="294" t="s">
        <v>490</v>
      </c>
      <c r="I287" s="294" t="s">
        <v>490</v>
      </c>
      <c r="J287" s="49" t="s">
        <v>490</v>
      </c>
    </row>
    <row r="288" spans="1:10" x14ac:dyDescent="0.4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4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45">
      <c r="A290" s="266" t="s">
        <v>550</v>
      </c>
      <c r="B290" s="294" t="s">
        <v>519</v>
      </c>
      <c r="C290" s="294" t="s">
        <v>548</v>
      </c>
      <c r="D290" s="294" t="s">
        <v>519</v>
      </c>
      <c r="E290" s="294" t="s">
        <v>519</v>
      </c>
      <c r="F290" s="294" t="s">
        <v>519</v>
      </c>
      <c r="G290" s="294" t="s">
        <v>519</v>
      </c>
      <c r="H290" s="294" t="s">
        <v>519</v>
      </c>
      <c r="I290" s="294" t="s">
        <v>519</v>
      </c>
      <c r="J290" s="49" t="s">
        <v>490</v>
      </c>
    </row>
    <row r="291" spans="1:10" x14ac:dyDescent="0.4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45">
      <c r="A292" s="266" t="s">
        <v>3214</v>
      </c>
      <c r="B292" s="294" t="s">
        <v>564</v>
      </c>
      <c r="C292" s="294" t="s">
        <v>548</v>
      </c>
      <c r="D292" s="294" t="s">
        <v>564</v>
      </c>
      <c r="E292" s="294" t="s">
        <v>519</v>
      </c>
      <c r="F292" s="294" t="s">
        <v>519</v>
      </c>
      <c r="G292" s="294" t="s">
        <v>564</v>
      </c>
      <c r="H292" s="294" t="s">
        <v>519</v>
      </c>
      <c r="I292" s="294" t="s">
        <v>519</v>
      </c>
      <c r="J292" s="49" t="s">
        <v>490</v>
      </c>
    </row>
    <row r="293" spans="1:10" x14ac:dyDescent="0.45">
      <c r="A293" s="266" t="s">
        <v>3216</v>
      </c>
      <c r="B293" s="294" t="s">
        <v>492</v>
      </c>
      <c r="C293" s="294" t="s">
        <v>548</v>
      </c>
      <c r="D293" s="294" t="s">
        <v>492</v>
      </c>
      <c r="E293" s="294" t="s">
        <v>589</v>
      </c>
      <c r="F293" s="294" t="s">
        <v>589</v>
      </c>
      <c r="G293" s="294" t="s">
        <v>492</v>
      </c>
      <c r="H293" s="294" t="s">
        <v>589</v>
      </c>
      <c r="I293" s="294" t="s">
        <v>589</v>
      </c>
      <c r="J293" s="49" t="s">
        <v>490</v>
      </c>
    </row>
    <row r="294" spans="1:10" x14ac:dyDescent="0.4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45">
      <c r="A295" s="266" t="s">
        <v>549</v>
      </c>
      <c r="B295" s="296" t="s">
        <v>517</v>
      </c>
      <c r="C295" s="294" t="s">
        <v>548</v>
      </c>
      <c r="D295" s="294" t="s">
        <v>517</v>
      </c>
      <c r="E295" s="294" t="s">
        <v>517</v>
      </c>
      <c r="F295" s="294" t="s">
        <v>517</v>
      </c>
      <c r="G295" s="296" t="s">
        <v>517</v>
      </c>
      <c r="H295" s="296" t="s">
        <v>517</v>
      </c>
      <c r="I295" s="296" t="s">
        <v>517</v>
      </c>
      <c r="J295" s="49" t="s">
        <v>490</v>
      </c>
    </row>
    <row r="296" spans="1:10" x14ac:dyDescent="0.45">
      <c r="A296" s="266" t="s">
        <v>550</v>
      </c>
      <c r="B296" s="296" t="s">
        <v>519</v>
      </c>
      <c r="C296" s="294" t="s">
        <v>548</v>
      </c>
      <c r="D296" s="294" t="s">
        <v>519</v>
      </c>
      <c r="E296" s="294" t="s">
        <v>519</v>
      </c>
      <c r="F296" s="294" t="s">
        <v>519</v>
      </c>
      <c r="G296" s="296" t="s">
        <v>519</v>
      </c>
      <c r="H296" s="296" t="s">
        <v>519</v>
      </c>
      <c r="I296" s="296" t="s">
        <v>519</v>
      </c>
      <c r="J296" s="49" t="s">
        <v>490</v>
      </c>
    </row>
    <row r="297" spans="1:10" x14ac:dyDescent="0.4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45">
      <c r="A298" s="266" t="s">
        <v>3214</v>
      </c>
      <c r="B298" s="296" t="s">
        <v>492</v>
      </c>
      <c r="C298" s="294" t="s">
        <v>548</v>
      </c>
      <c r="D298" s="294" t="s">
        <v>492</v>
      </c>
      <c r="E298" s="294" t="s">
        <v>519</v>
      </c>
      <c r="F298" s="294" t="s">
        <v>519</v>
      </c>
      <c r="G298" s="296" t="s">
        <v>492</v>
      </c>
      <c r="H298" s="296" t="s">
        <v>519</v>
      </c>
      <c r="I298" s="296" t="s">
        <v>519</v>
      </c>
      <c r="J298" s="49" t="s">
        <v>490</v>
      </c>
    </row>
    <row r="299" spans="1:10" x14ac:dyDescent="0.45">
      <c r="A299" s="266" t="s">
        <v>3216</v>
      </c>
      <c r="B299" s="296" t="s">
        <v>492</v>
      </c>
      <c r="C299" s="294" t="s">
        <v>548</v>
      </c>
      <c r="D299" s="294" t="s">
        <v>492</v>
      </c>
      <c r="E299" s="294" t="s">
        <v>519</v>
      </c>
      <c r="F299" s="294" t="s">
        <v>519</v>
      </c>
      <c r="G299" s="296" t="s">
        <v>492</v>
      </c>
      <c r="H299" s="296" t="s">
        <v>519</v>
      </c>
      <c r="I299" s="296" t="s">
        <v>519</v>
      </c>
      <c r="J299" s="49" t="s">
        <v>490</v>
      </c>
    </row>
    <row r="300" spans="1:10" x14ac:dyDescent="0.4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4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4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45">
      <c r="A303" s="263" t="s">
        <v>556</v>
      </c>
      <c r="B303" s="296" t="s">
        <v>519</v>
      </c>
      <c r="C303" s="294" t="s">
        <v>548</v>
      </c>
      <c r="D303" s="294" t="s">
        <v>519</v>
      </c>
      <c r="E303" s="294" t="s">
        <v>519</v>
      </c>
      <c r="F303" s="294" t="s">
        <v>519</v>
      </c>
      <c r="G303" s="296" t="s">
        <v>519</v>
      </c>
      <c r="H303" s="296" t="s">
        <v>519</v>
      </c>
      <c r="I303" s="296" t="s">
        <v>519</v>
      </c>
      <c r="J303" s="49" t="s">
        <v>490</v>
      </c>
    </row>
    <row r="304" spans="1:10" x14ac:dyDescent="0.4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45">
      <c r="A305" s="263" t="s">
        <v>558</v>
      </c>
      <c r="B305" s="296" t="s">
        <v>519</v>
      </c>
      <c r="C305" s="294" t="s">
        <v>548</v>
      </c>
      <c r="D305" s="294" t="s">
        <v>519</v>
      </c>
      <c r="E305" s="294" t="s">
        <v>519</v>
      </c>
      <c r="F305" s="294" t="s">
        <v>519</v>
      </c>
      <c r="G305" s="296" t="s">
        <v>519</v>
      </c>
      <c r="H305" s="296" t="s">
        <v>519</v>
      </c>
      <c r="I305" s="296" t="s">
        <v>519</v>
      </c>
      <c r="J305" s="49" t="s">
        <v>490</v>
      </c>
    </row>
    <row r="306" spans="1:10" x14ac:dyDescent="0.45">
      <c r="A306" s="263" t="s">
        <v>92</v>
      </c>
      <c r="B306" s="296" t="s">
        <v>492</v>
      </c>
      <c r="C306" s="294" t="s">
        <v>548</v>
      </c>
      <c r="D306" s="294" t="s">
        <v>492</v>
      </c>
      <c r="E306" s="294" t="s">
        <v>517</v>
      </c>
      <c r="F306" s="294" t="s">
        <v>517</v>
      </c>
      <c r="G306" s="296" t="s">
        <v>492</v>
      </c>
      <c r="H306" s="296" t="s">
        <v>517</v>
      </c>
      <c r="I306" s="296" t="s">
        <v>517</v>
      </c>
      <c r="J306" s="49" t="s">
        <v>490</v>
      </c>
    </row>
    <row r="307" spans="1:10" x14ac:dyDescent="0.4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4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4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4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4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4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4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4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4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4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4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4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4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4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4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4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4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4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45">
      <c r="A325" s="269" t="s">
        <v>558</v>
      </c>
      <c r="B325" s="296" t="s">
        <v>519</v>
      </c>
      <c r="C325" s="294" t="s">
        <v>548</v>
      </c>
      <c r="D325" s="294" t="s">
        <v>519</v>
      </c>
      <c r="E325" s="294" t="s">
        <v>519</v>
      </c>
      <c r="F325" s="294" t="s">
        <v>519</v>
      </c>
      <c r="G325" s="296" t="s">
        <v>519</v>
      </c>
      <c r="H325" s="296" t="s">
        <v>519</v>
      </c>
      <c r="I325" s="296" t="s">
        <v>519</v>
      </c>
      <c r="J325" s="296" t="s">
        <v>519</v>
      </c>
    </row>
    <row r="326" spans="1:10" x14ac:dyDescent="0.45">
      <c r="A326" s="269" t="s">
        <v>559</v>
      </c>
      <c r="B326" s="296" t="s">
        <v>519</v>
      </c>
      <c r="C326" s="294" t="s">
        <v>548</v>
      </c>
      <c r="D326" s="294" t="s">
        <v>519</v>
      </c>
      <c r="E326" s="294" t="s">
        <v>519</v>
      </c>
      <c r="F326" s="294" t="s">
        <v>519</v>
      </c>
      <c r="G326" s="296" t="s">
        <v>519</v>
      </c>
      <c r="H326" s="296" t="s">
        <v>519</v>
      </c>
      <c r="I326" s="296" t="s">
        <v>519</v>
      </c>
      <c r="J326" s="296" t="s">
        <v>519</v>
      </c>
    </row>
    <row r="327" spans="1:10" x14ac:dyDescent="0.4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4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4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4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4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4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4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4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4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4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4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4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4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45">
      <c r="A340" s="269" t="s">
        <v>558</v>
      </c>
      <c r="B340" s="296" t="s">
        <v>519</v>
      </c>
      <c r="C340" s="294" t="s">
        <v>548</v>
      </c>
      <c r="D340" s="294" t="s">
        <v>519</v>
      </c>
      <c r="E340" s="294" t="s">
        <v>519</v>
      </c>
      <c r="F340" s="294" t="s">
        <v>519</v>
      </c>
      <c r="G340" s="296" t="s">
        <v>519</v>
      </c>
      <c r="H340" s="296" t="s">
        <v>519</v>
      </c>
      <c r="I340" s="296" t="s">
        <v>519</v>
      </c>
      <c r="J340" s="296" t="s">
        <v>519</v>
      </c>
    </row>
    <row r="341" spans="1:10" x14ac:dyDescent="0.45">
      <c r="A341" s="269" t="s">
        <v>559</v>
      </c>
      <c r="B341" s="296" t="s">
        <v>519</v>
      </c>
      <c r="C341" s="294" t="s">
        <v>548</v>
      </c>
      <c r="D341" s="294" t="s">
        <v>519</v>
      </c>
      <c r="E341" s="294" t="s">
        <v>519</v>
      </c>
      <c r="F341" s="294" t="s">
        <v>519</v>
      </c>
      <c r="G341" s="296" t="s">
        <v>519</v>
      </c>
      <c r="H341" s="296" t="s">
        <v>519</v>
      </c>
      <c r="I341" s="296" t="s">
        <v>519</v>
      </c>
      <c r="J341" s="296" t="s">
        <v>519</v>
      </c>
    </row>
    <row r="342" spans="1:10" x14ac:dyDescent="0.4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4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4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4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4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4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4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4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4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4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4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4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4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4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4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4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45">
      <c r="A358" s="258" t="s">
        <v>572</v>
      </c>
      <c r="B358" s="296" t="s">
        <v>492</v>
      </c>
      <c r="C358" s="294" t="s">
        <v>548</v>
      </c>
      <c r="D358" s="294" t="s">
        <v>492</v>
      </c>
      <c r="E358" s="294" t="s">
        <v>492</v>
      </c>
      <c r="F358" s="294" t="s">
        <v>492</v>
      </c>
      <c r="G358" s="296" t="s">
        <v>492</v>
      </c>
      <c r="H358" s="296" t="s">
        <v>492</v>
      </c>
      <c r="I358" s="296" t="s">
        <v>492</v>
      </c>
      <c r="J358" s="295" t="s">
        <v>187</v>
      </c>
    </row>
    <row r="359" spans="1:10" x14ac:dyDescent="0.45">
      <c r="A359" s="258" t="s">
        <v>573</v>
      </c>
      <c r="B359" s="296" t="s">
        <v>492</v>
      </c>
      <c r="C359" s="294" t="s">
        <v>548</v>
      </c>
      <c r="D359" s="294" t="s">
        <v>492</v>
      </c>
      <c r="E359" s="294" t="s">
        <v>492</v>
      </c>
      <c r="F359" s="294" t="s">
        <v>492</v>
      </c>
      <c r="G359" s="296" t="s">
        <v>492</v>
      </c>
      <c r="H359" s="296" t="s">
        <v>492</v>
      </c>
      <c r="I359" s="296" t="s">
        <v>492</v>
      </c>
      <c r="J359" s="295" t="s">
        <v>187</v>
      </c>
    </row>
    <row r="360" spans="1:10" x14ac:dyDescent="0.45">
      <c r="A360" s="258" t="s">
        <v>574</v>
      </c>
      <c r="B360" s="296" t="s">
        <v>492</v>
      </c>
      <c r="C360" s="294" t="s">
        <v>548</v>
      </c>
      <c r="D360" s="294" t="s">
        <v>492</v>
      </c>
      <c r="E360" s="294" t="s">
        <v>492</v>
      </c>
      <c r="F360" s="294" t="s">
        <v>492</v>
      </c>
      <c r="G360" s="296" t="s">
        <v>492</v>
      </c>
      <c r="H360" s="296" t="s">
        <v>492</v>
      </c>
      <c r="I360" s="296" t="s">
        <v>492</v>
      </c>
      <c r="J360" s="295" t="s">
        <v>187</v>
      </c>
    </row>
    <row r="361" spans="1:10" x14ac:dyDescent="0.4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45">
      <c r="A362" s="258" t="s">
        <v>551</v>
      </c>
      <c r="B362" s="296" t="s">
        <v>492</v>
      </c>
      <c r="C362" s="294" t="s">
        <v>548</v>
      </c>
      <c r="D362" s="294" t="s">
        <v>492</v>
      </c>
      <c r="E362" s="294" t="s">
        <v>492</v>
      </c>
      <c r="F362" s="294" t="s">
        <v>492</v>
      </c>
      <c r="G362" s="296" t="s">
        <v>492</v>
      </c>
      <c r="H362" s="296" t="s">
        <v>492</v>
      </c>
      <c r="I362" s="296" t="s">
        <v>492</v>
      </c>
      <c r="J362" s="295" t="s">
        <v>187</v>
      </c>
    </row>
    <row r="363" spans="1:10" x14ac:dyDescent="0.4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4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4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45">
      <c r="A366" s="258" t="s">
        <v>586</v>
      </c>
      <c r="B366" s="296" t="s">
        <v>492</v>
      </c>
      <c r="C366" s="294" t="s">
        <v>548</v>
      </c>
      <c r="D366" s="294" t="s">
        <v>492</v>
      </c>
      <c r="E366" s="294" t="s">
        <v>492</v>
      </c>
      <c r="F366" s="294" t="s">
        <v>492</v>
      </c>
      <c r="G366" s="296" t="s">
        <v>492</v>
      </c>
      <c r="H366" s="296" t="s">
        <v>492</v>
      </c>
      <c r="I366" s="296" t="s">
        <v>492</v>
      </c>
      <c r="J366" s="295" t="s">
        <v>187</v>
      </c>
    </row>
    <row r="367" spans="1:10" x14ac:dyDescent="0.45">
      <c r="A367" s="258" t="s">
        <v>587</v>
      </c>
      <c r="B367" s="296" t="s">
        <v>492</v>
      </c>
      <c r="C367" s="294" t="s">
        <v>548</v>
      </c>
      <c r="D367" s="294" t="s">
        <v>492</v>
      </c>
      <c r="E367" s="294" t="s">
        <v>492</v>
      </c>
      <c r="F367" s="294" t="s">
        <v>492</v>
      </c>
      <c r="G367" s="296" t="s">
        <v>492</v>
      </c>
      <c r="H367" s="296" t="s">
        <v>492</v>
      </c>
      <c r="I367" s="296" t="s">
        <v>492</v>
      </c>
      <c r="J367" s="295" t="s">
        <v>187</v>
      </c>
    </row>
    <row r="368" spans="1:10" x14ac:dyDescent="0.45">
      <c r="A368" s="258" t="s">
        <v>572</v>
      </c>
      <c r="B368" s="296" t="s">
        <v>492</v>
      </c>
      <c r="C368" s="294" t="s">
        <v>548</v>
      </c>
      <c r="D368" s="294" t="s">
        <v>492</v>
      </c>
      <c r="E368" s="294" t="s">
        <v>492</v>
      </c>
      <c r="F368" s="294" t="s">
        <v>492</v>
      </c>
      <c r="G368" s="296" t="s">
        <v>492</v>
      </c>
      <c r="H368" s="296" t="s">
        <v>492</v>
      </c>
      <c r="I368" s="296" t="s">
        <v>492</v>
      </c>
      <c r="J368" s="295" t="s">
        <v>187</v>
      </c>
    </row>
    <row r="369" spans="1:10" x14ac:dyDescent="0.4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45">
      <c r="A370" s="258" t="s">
        <v>551</v>
      </c>
      <c r="B370" s="296" t="s">
        <v>492</v>
      </c>
      <c r="C370" s="294" t="s">
        <v>548</v>
      </c>
      <c r="D370" s="294" t="s">
        <v>492</v>
      </c>
      <c r="E370" s="294" t="s">
        <v>492</v>
      </c>
      <c r="F370" s="294" t="s">
        <v>492</v>
      </c>
      <c r="G370" s="296" t="s">
        <v>492</v>
      </c>
      <c r="H370" s="296" t="s">
        <v>492</v>
      </c>
      <c r="I370" s="296" t="s">
        <v>492</v>
      </c>
      <c r="J370" s="295" t="s">
        <v>187</v>
      </c>
    </row>
    <row r="371" spans="1:10" x14ac:dyDescent="0.4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4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4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4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4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45">
      <c r="A376" s="263" t="s">
        <v>555</v>
      </c>
      <c r="B376" s="296" t="s">
        <v>490</v>
      </c>
      <c r="C376" s="294" t="s">
        <v>548</v>
      </c>
      <c r="D376" s="294" t="s">
        <v>490</v>
      </c>
      <c r="E376" s="294" t="s">
        <v>490</v>
      </c>
      <c r="F376" s="294" t="s">
        <v>490</v>
      </c>
      <c r="G376" s="296" t="s">
        <v>490</v>
      </c>
      <c r="H376" s="296" t="s">
        <v>490</v>
      </c>
      <c r="I376" s="296" t="s">
        <v>490</v>
      </c>
      <c r="J376" s="296" t="s">
        <v>490</v>
      </c>
    </row>
    <row r="377" spans="1:10" x14ac:dyDescent="0.45">
      <c r="A377" s="263" t="s">
        <v>556</v>
      </c>
      <c r="B377" s="296" t="s">
        <v>490</v>
      </c>
      <c r="C377" s="294" t="s">
        <v>548</v>
      </c>
      <c r="D377" s="294" t="s">
        <v>490</v>
      </c>
      <c r="E377" s="294" t="s">
        <v>490</v>
      </c>
      <c r="F377" s="294" t="s">
        <v>490</v>
      </c>
      <c r="G377" s="296" t="s">
        <v>490</v>
      </c>
      <c r="H377" s="296" t="s">
        <v>490</v>
      </c>
      <c r="I377" s="296" t="s">
        <v>490</v>
      </c>
      <c r="J377" s="296" t="s">
        <v>490</v>
      </c>
    </row>
    <row r="378" spans="1:10" x14ac:dyDescent="0.45">
      <c r="A378" s="263" t="s">
        <v>557</v>
      </c>
      <c r="B378" s="296" t="s">
        <v>490</v>
      </c>
      <c r="C378" s="294" t="s">
        <v>548</v>
      </c>
      <c r="D378" s="294" t="s">
        <v>490</v>
      </c>
      <c r="E378" s="294" t="s">
        <v>490</v>
      </c>
      <c r="F378" s="294" t="s">
        <v>490</v>
      </c>
      <c r="G378" s="296" t="s">
        <v>490</v>
      </c>
      <c r="H378" s="296" t="s">
        <v>490</v>
      </c>
      <c r="I378" s="296" t="s">
        <v>490</v>
      </c>
      <c r="J378" s="296" t="s">
        <v>490</v>
      </c>
    </row>
    <row r="379" spans="1:10" x14ac:dyDescent="0.4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45">
      <c r="A380" s="263" t="s">
        <v>559</v>
      </c>
      <c r="B380" s="296" t="s">
        <v>519</v>
      </c>
      <c r="C380" s="294" t="s">
        <v>548</v>
      </c>
      <c r="D380" s="294" t="s">
        <v>519</v>
      </c>
      <c r="E380" s="294" t="s">
        <v>519</v>
      </c>
      <c r="F380" s="294" t="s">
        <v>519</v>
      </c>
      <c r="G380" s="296" t="s">
        <v>519</v>
      </c>
      <c r="H380" s="296" t="s">
        <v>519</v>
      </c>
      <c r="I380" s="296" t="s">
        <v>519</v>
      </c>
      <c r="J380" s="296" t="s">
        <v>519</v>
      </c>
    </row>
    <row r="381" spans="1:10" x14ac:dyDescent="0.45">
      <c r="A381" s="263" t="s">
        <v>92</v>
      </c>
      <c r="B381" s="296" t="s">
        <v>490</v>
      </c>
      <c r="C381" s="294" t="s">
        <v>548</v>
      </c>
      <c r="D381" s="294" t="s">
        <v>490</v>
      </c>
      <c r="E381" s="294" t="s">
        <v>490</v>
      </c>
      <c r="F381" s="294" t="s">
        <v>490</v>
      </c>
      <c r="G381" s="296" t="s">
        <v>490</v>
      </c>
      <c r="H381" s="296" t="s">
        <v>490</v>
      </c>
      <c r="I381" s="296" t="s">
        <v>490</v>
      </c>
      <c r="J381" s="296" t="s">
        <v>490</v>
      </c>
    </row>
    <row r="382" spans="1:10" x14ac:dyDescent="0.4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4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4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4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45">
      <c r="A386" s="263" t="s">
        <v>558</v>
      </c>
      <c r="B386" s="296" t="s">
        <v>519</v>
      </c>
      <c r="C386" s="294" t="s">
        <v>548</v>
      </c>
      <c r="D386" s="294" t="s">
        <v>519</v>
      </c>
      <c r="E386" s="294" t="s">
        <v>519</v>
      </c>
      <c r="F386" s="294" t="s">
        <v>519</v>
      </c>
      <c r="G386" s="296" t="s">
        <v>519</v>
      </c>
      <c r="H386" s="296" t="s">
        <v>519</v>
      </c>
      <c r="I386" s="296" t="s">
        <v>519</v>
      </c>
      <c r="J386" s="296" t="s">
        <v>519</v>
      </c>
    </row>
    <row r="387" spans="1:10" x14ac:dyDescent="0.45">
      <c r="A387" s="263" t="s">
        <v>559</v>
      </c>
      <c r="B387" s="296" t="s">
        <v>519</v>
      </c>
      <c r="C387" s="294" t="s">
        <v>548</v>
      </c>
      <c r="D387" s="294" t="s">
        <v>519</v>
      </c>
      <c r="E387" s="294" t="s">
        <v>519</v>
      </c>
      <c r="F387" s="294" t="s">
        <v>519</v>
      </c>
      <c r="G387" s="296" t="s">
        <v>519</v>
      </c>
      <c r="H387" s="296" t="s">
        <v>519</v>
      </c>
      <c r="I387" s="296" t="s">
        <v>519</v>
      </c>
      <c r="J387" s="296" t="s">
        <v>519</v>
      </c>
    </row>
    <row r="388" spans="1:10" x14ac:dyDescent="0.45">
      <c r="A388" s="263" t="s">
        <v>92</v>
      </c>
      <c r="B388" s="296" t="s">
        <v>517</v>
      </c>
      <c r="C388" s="294" t="s">
        <v>548</v>
      </c>
      <c r="D388" s="294" t="s">
        <v>513</v>
      </c>
      <c r="E388" s="294" t="s">
        <v>517</v>
      </c>
      <c r="F388" s="294" t="s">
        <v>517</v>
      </c>
      <c r="G388" s="296" t="s">
        <v>517</v>
      </c>
      <c r="H388" s="296" t="s">
        <v>517</v>
      </c>
      <c r="I388" s="296" t="s">
        <v>517</v>
      </c>
      <c r="J388" s="296" t="s">
        <v>490</v>
      </c>
    </row>
    <row r="389" spans="1:10" x14ac:dyDescent="0.4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4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4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4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45">
      <c r="A393" s="263" t="s">
        <v>558</v>
      </c>
      <c r="B393" s="296" t="s">
        <v>519</v>
      </c>
      <c r="C393" s="294" t="s">
        <v>548</v>
      </c>
      <c r="D393" s="294" t="s">
        <v>519</v>
      </c>
      <c r="E393" s="294" t="s">
        <v>519</v>
      </c>
      <c r="F393" s="294" t="s">
        <v>519</v>
      </c>
      <c r="G393" s="296" t="s">
        <v>519</v>
      </c>
      <c r="H393" s="296" t="s">
        <v>519</v>
      </c>
      <c r="I393" s="296" t="s">
        <v>519</v>
      </c>
      <c r="J393" s="296" t="s">
        <v>519</v>
      </c>
    </row>
    <row r="394" spans="1:10" x14ac:dyDescent="0.45">
      <c r="A394" s="263" t="s">
        <v>559</v>
      </c>
      <c r="B394" s="296" t="s">
        <v>519</v>
      </c>
      <c r="C394" s="294" t="s">
        <v>548</v>
      </c>
      <c r="D394" s="294" t="s">
        <v>519</v>
      </c>
      <c r="E394" s="294" t="s">
        <v>519</v>
      </c>
      <c r="F394" s="294" t="s">
        <v>519</v>
      </c>
      <c r="G394" s="296" t="s">
        <v>519</v>
      </c>
      <c r="H394" s="296" t="s">
        <v>519</v>
      </c>
      <c r="I394" s="296" t="s">
        <v>519</v>
      </c>
      <c r="J394" s="296" t="s">
        <v>519</v>
      </c>
    </row>
    <row r="395" spans="1:10" x14ac:dyDescent="0.45">
      <c r="A395" s="263" t="s">
        <v>92</v>
      </c>
      <c r="B395" s="296" t="s">
        <v>490</v>
      </c>
      <c r="C395" s="294" t="s">
        <v>548</v>
      </c>
      <c r="D395" s="294" t="s">
        <v>490</v>
      </c>
      <c r="E395" s="294" t="s">
        <v>490</v>
      </c>
      <c r="F395" s="294" t="s">
        <v>490</v>
      </c>
      <c r="G395" s="296" t="s">
        <v>490</v>
      </c>
      <c r="H395" s="296" t="s">
        <v>490</v>
      </c>
      <c r="I395" s="296" t="s">
        <v>490</v>
      </c>
      <c r="J395" s="296" t="s">
        <v>490</v>
      </c>
    </row>
    <row r="396" spans="1:10" x14ac:dyDescent="0.4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4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4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556</v>
      </c>
      <c r="B399" s="296" t="s">
        <v>519</v>
      </c>
      <c r="C399" s="294" t="s">
        <v>548</v>
      </c>
      <c r="D399" s="294" t="s">
        <v>519</v>
      </c>
      <c r="E399" s="294" t="s">
        <v>519</v>
      </c>
      <c r="F399" s="294" t="s">
        <v>519</v>
      </c>
      <c r="G399" s="296" t="s">
        <v>519</v>
      </c>
      <c r="H399" s="296" t="s">
        <v>519</v>
      </c>
      <c r="I399" s="296" t="s">
        <v>519</v>
      </c>
      <c r="J399" s="295" t="s">
        <v>187</v>
      </c>
    </row>
    <row r="400" spans="1:10" x14ac:dyDescent="0.45">
      <c r="A400" s="263" t="s">
        <v>557</v>
      </c>
      <c r="B400" s="296" t="s">
        <v>519</v>
      </c>
      <c r="C400" s="294" t="s">
        <v>548</v>
      </c>
      <c r="D400" s="294" t="s">
        <v>519</v>
      </c>
      <c r="E400" s="294" t="s">
        <v>519</v>
      </c>
      <c r="F400" s="294" t="s">
        <v>519</v>
      </c>
      <c r="G400" s="296" t="s">
        <v>519</v>
      </c>
      <c r="H400" s="296" t="s">
        <v>519</v>
      </c>
      <c r="I400" s="296" t="s">
        <v>519</v>
      </c>
      <c r="J400" s="295" t="s">
        <v>187</v>
      </c>
    </row>
    <row r="401" spans="1:13" x14ac:dyDescent="0.45">
      <c r="A401" s="263" t="s">
        <v>558</v>
      </c>
      <c r="B401" s="296" t="s">
        <v>519</v>
      </c>
      <c r="C401" s="294" t="s">
        <v>548</v>
      </c>
      <c r="D401" s="294" t="s">
        <v>519</v>
      </c>
      <c r="E401" s="294" t="s">
        <v>519</v>
      </c>
      <c r="F401" s="294" t="s">
        <v>519</v>
      </c>
      <c r="G401" s="296" t="s">
        <v>519</v>
      </c>
      <c r="H401" s="296" t="s">
        <v>519</v>
      </c>
      <c r="I401" s="296" t="s">
        <v>519</v>
      </c>
      <c r="J401" s="295" t="s">
        <v>187</v>
      </c>
    </row>
    <row r="402" spans="1:13" x14ac:dyDescent="0.45">
      <c r="A402" s="263" t="s">
        <v>92</v>
      </c>
      <c r="B402" s="296" t="s">
        <v>519</v>
      </c>
      <c r="C402" s="294" t="s">
        <v>548</v>
      </c>
      <c r="D402" s="294" t="s">
        <v>519</v>
      </c>
      <c r="E402" s="294" t="s">
        <v>519</v>
      </c>
      <c r="F402" s="294" t="s">
        <v>519</v>
      </c>
      <c r="G402" s="296" t="s">
        <v>519</v>
      </c>
      <c r="H402" s="296" t="s">
        <v>519</v>
      </c>
      <c r="I402" s="296" t="s">
        <v>519</v>
      </c>
      <c r="J402" s="295" t="s">
        <v>187</v>
      </c>
    </row>
    <row r="403" spans="1:13" x14ac:dyDescent="0.45">
      <c r="A403" s="52" t="s">
        <v>606</v>
      </c>
      <c r="B403" s="297"/>
      <c r="C403" s="297"/>
      <c r="D403" s="297"/>
      <c r="E403" s="297"/>
      <c r="F403" s="297"/>
      <c r="G403" s="297"/>
      <c r="H403" s="297"/>
      <c r="I403" s="297"/>
      <c r="J403" s="297"/>
    </row>
    <row r="404" spans="1:13" x14ac:dyDescent="0.45">
      <c r="A404" s="53" t="s">
        <v>607</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4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4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53" t="s">
        <v>609</v>
      </c>
      <c r="B410" s="453"/>
      <c r="C410" s="453"/>
      <c r="D410" s="453"/>
      <c r="E410" s="453"/>
      <c r="F410" s="453"/>
      <c r="G410" s="453"/>
      <c r="H410" s="199"/>
      <c r="I410" s="199"/>
      <c r="J410" s="199"/>
      <c r="K410" s="199"/>
      <c r="L410" s="199"/>
      <c r="M410" s="41" t="s">
        <v>474</v>
      </c>
    </row>
    <row r="411" spans="1:13" ht="15.4" x14ac:dyDescent="0.45">
      <c r="A411" s="194" t="s">
        <v>719</v>
      </c>
      <c r="B411" s="44"/>
      <c r="C411" s="44"/>
      <c r="D411" s="44"/>
      <c r="E411" s="44"/>
      <c r="F411" s="44"/>
      <c r="G411" s="44"/>
      <c r="H411" s="199"/>
      <c r="I411" s="199"/>
      <c r="J411" s="199"/>
      <c r="K411" s="199"/>
      <c r="L411" s="199"/>
      <c r="M411" s="41" t="s">
        <v>3371</v>
      </c>
    </row>
    <row r="412" spans="1:13" x14ac:dyDescent="0.45">
      <c r="A412" s="201"/>
      <c r="B412" s="199"/>
      <c r="C412" s="199"/>
      <c r="D412" s="199"/>
      <c r="E412" s="199"/>
      <c r="F412" s="199"/>
      <c r="G412" s="199"/>
      <c r="H412" s="199"/>
      <c r="I412" s="199"/>
      <c r="J412" s="199"/>
      <c r="K412" s="199"/>
      <c r="L412" s="200"/>
      <c r="M412" s="41" t="s">
        <v>475</v>
      </c>
    </row>
    <row r="413" spans="1:13" x14ac:dyDescent="0.45">
      <c r="A413" s="199"/>
      <c r="B413" s="199"/>
      <c r="C413" s="199"/>
      <c r="D413" s="199"/>
      <c r="E413" s="199"/>
      <c r="F413" s="199"/>
      <c r="G413" s="199"/>
      <c r="H413" s="199"/>
      <c r="I413" s="199"/>
      <c r="J413" s="199"/>
      <c r="K413" s="199"/>
      <c r="L413" s="199"/>
      <c r="M413" s="202"/>
    </row>
    <row r="414" spans="1:13" ht="24.75" x14ac:dyDescent="0.4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4.65" thickBot="1" x14ac:dyDescent="0.5">
      <c r="A415" s="209"/>
      <c r="B415" s="476" t="s">
        <v>484</v>
      </c>
      <c r="C415" s="476"/>
      <c r="D415" s="477"/>
      <c r="E415" s="478" t="s">
        <v>617</v>
      </c>
      <c r="F415" s="476"/>
      <c r="G415" s="477"/>
      <c r="H415" s="478" t="s">
        <v>484</v>
      </c>
      <c r="I415" s="479"/>
      <c r="J415" s="479"/>
      <c r="K415" s="479"/>
      <c r="L415" s="479"/>
      <c r="M415" s="480"/>
    </row>
    <row r="416" spans="1:13" ht="14.65" thickTop="1" x14ac:dyDescent="0.4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4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4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4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4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4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4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4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4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4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4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4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4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4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4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4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4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4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4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4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4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4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4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4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4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4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4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4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4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4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4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4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4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4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4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4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4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4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4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4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4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4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4" x14ac:dyDescent="0.4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6.4" thickBot="1" x14ac:dyDescent="0.5">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4.65" thickTop="1" x14ac:dyDescent="0.4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4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4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4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4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4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4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4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4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4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4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4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4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4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4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4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4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4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4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4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4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4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4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4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4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4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4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4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4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5">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4.65" thickTop="1" x14ac:dyDescent="0.4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4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4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4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4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4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4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28.5" x14ac:dyDescent="0.4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718</v>
      </c>
      <c r="B514" s="199"/>
      <c r="C514" s="199"/>
      <c r="D514" s="199"/>
      <c r="E514" s="199"/>
      <c r="F514" s="200"/>
      <c r="G514" s="41" t="s">
        <v>474</v>
      </c>
    </row>
    <row r="515" spans="1:7" ht="15" x14ac:dyDescent="0.45">
      <c r="A515" s="214" t="s">
        <v>719</v>
      </c>
      <c r="B515" s="199"/>
      <c r="C515" s="199"/>
      <c r="D515" s="199"/>
      <c r="E515" s="199"/>
      <c r="F515" s="200"/>
      <c r="G515" s="41" t="s">
        <v>3371</v>
      </c>
    </row>
    <row r="516" spans="1:7" x14ac:dyDescent="0.45">
      <c r="A516" s="199"/>
      <c r="B516" s="199"/>
      <c r="C516" s="199"/>
      <c r="D516" s="199"/>
      <c r="E516" s="199"/>
      <c r="F516" s="200"/>
      <c r="G516" s="41" t="s">
        <v>475</v>
      </c>
    </row>
    <row r="517" spans="1:7" x14ac:dyDescent="0.45">
      <c r="A517" s="199"/>
      <c r="B517" s="199"/>
      <c r="C517" s="199"/>
      <c r="D517" s="199"/>
      <c r="E517" s="199"/>
      <c r="F517" s="213"/>
      <c r="G517" s="199"/>
    </row>
    <row r="518" spans="1:7" x14ac:dyDescent="0.45">
      <c r="A518" s="283" t="s">
        <v>720</v>
      </c>
      <c r="B518" s="284" t="s">
        <v>477</v>
      </c>
      <c r="C518" s="208" t="s">
        <v>478</v>
      </c>
      <c r="D518" s="208" t="s">
        <v>479</v>
      </c>
      <c r="E518" s="208" t="s">
        <v>615</v>
      </c>
      <c r="F518" s="227" t="s">
        <v>481</v>
      </c>
      <c r="G518" s="227" t="s">
        <v>482</v>
      </c>
    </row>
    <row r="519" spans="1:7" ht="14.65" thickBot="1" x14ac:dyDescent="0.5">
      <c r="A519" s="285" t="s">
        <v>721</v>
      </c>
      <c r="B519" s="476" t="s">
        <v>484</v>
      </c>
      <c r="C519" s="476"/>
      <c r="D519" s="476"/>
      <c r="E519" s="476"/>
      <c r="F519" s="476"/>
      <c r="G519" s="477"/>
    </row>
    <row r="520" spans="1:7" ht="14.65" thickTop="1" x14ac:dyDescent="0.45">
      <c r="A520" s="286" t="s">
        <v>722</v>
      </c>
      <c r="B520" s="298">
        <v>7853.7090592547993</v>
      </c>
      <c r="C520" s="298">
        <v>9418.7606550076798</v>
      </c>
      <c r="D520" s="298">
        <v>1108.4205949512345</v>
      </c>
      <c r="E520" s="298">
        <v>14.91067980114685</v>
      </c>
      <c r="F520" s="298">
        <v>363.40666610922074</v>
      </c>
      <c r="G520" s="298" t="s">
        <v>490</v>
      </c>
    </row>
    <row r="521" spans="1:7" x14ac:dyDescent="0.45">
      <c r="A521" s="303" t="s">
        <v>723</v>
      </c>
      <c r="B521" s="295" t="s">
        <v>187</v>
      </c>
      <c r="C521" s="298">
        <v>8681.5577516158737</v>
      </c>
      <c r="D521" s="298">
        <v>54.694930480826123</v>
      </c>
      <c r="E521" s="295" t="s">
        <v>187</v>
      </c>
      <c r="F521" s="295" t="s">
        <v>187</v>
      </c>
      <c r="G521" s="298" t="s">
        <v>490</v>
      </c>
    </row>
    <row r="522" spans="1:7" x14ac:dyDescent="0.45">
      <c r="A522" s="303" t="s">
        <v>724</v>
      </c>
      <c r="B522" s="295" t="s">
        <v>187</v>
      </c>
      <c r="C522" s="298">
        <v>6721.72746699257</v>
      </c>
      <c r="D522" s="295" t="s">
        <v>187</v>
      </c>
      <c r="E522" s="295" t="s">
        <v>187</v>
      </c>
      <c r="F522" s="295" t="s">
        <v>187</v>
      </c>
      <c r="G522" s="295" t="s">
        <v>187</v>
      </c>
    </row>
    <row r="523" spans="1:7" x14ac:dyDescent="0.45">
      <c r="A523" s="310" t="s">
        <v>3375</v>
      </c>
      <c r="B523" s="295" t="s">
        <v>187</v>
      </c>
      <c r="C523" s="298">
        <v>6459.5584610062451</v>
      </c>
      <c r="D523" s="295" t="s">
        <v>187</v>
      </c>
      <c r="E523" s="295" t="s">
        <v>187</v>
      </c>
      <c r="F523" s="295" t="s">
        <v>187</v>
      </c>
      <c r="G523" s="295" t="s">
        <v>187</v>
      </c>
    </row>
    <row r="524" spans="1:7" x14ac:dyDescent="0.45">
      <c r="A524" s="311" t="s">
        <v>725</v>
      </c>
      <c r="B524" s="295" t="s">
        <v>187</v>
      </c>
      <c r="C524" s="295" t="s">
        <v>187</v>
      </c>
      <c r="D524" s="295" t="s">
        <v>187</v>
      </c>
      <c r="E524" s="295" t="s">
        <v>187</v>
      </c>
      <c r="F524" s="295" t="s">
        <v>187</v>
      </c>
      <c r="G524" s="295" t="s">
        <v>187</v>
      </c>
    </row>
    <row r="525" spans="1:7" x14ac:dyDescent="0.45">
      <c r="A525" s="312" t="s">
        <v>726</v>
      </c>
      <c r="B525" s="295" t="s">
        <v>187</v>
      </c>
      <c r="C525" s="298" t="s">
        <v>187</v>
      </c>
      <c r="D525" s="295" t="s">
        <v>187</v>
      </c>
      <c r="E525" s="295" t="s">
        <v>187</v>
      </c>
      <c r="F525" s="295" t="s">
        <v>187</v>
      </c>
      <c r="G525" s="295" t="s">
        <v>187</v>
      </c>
    </row>
    <row r="526" spans="1:7" x14ac:dyDescent="0.45">
      <c r="A526" s="312" t="s">
        <v>727</v>
      </c>
      <c r="B526" s="295" t="s">
        <v>187</v>
      </c>
      <c r="C526" s="298" t="s">
        <v>187</v>
      </c>
      <c r="D526" s="295" t="s">
        <v>187</v>
      </c>
      <c r="E526" s="295" t="s">
        <v>187</v>
      </c>
      <c r="F526" s="295" t="s">
        <v>187</v>
      </c>
      <c r="G526" s="295" t="s">
        <v>187</v>
      </c>
    </row>
    <row r="527" spans="1:7" x14ac:dyDescent="0.45">
      <c r="A527" s="311" t="s">
        <v>728</v>
      </c>
      <c r="B527" s="295" t="s">
        <v>187</v>
      </c>
      <c r="C527" s="295" t="s">
        <v>187</v>
      </c>
      <c r="D527" s="295" t="s">
        <v>187</v>
      </c>
      <c r="E527" s="295" t="s">
        <v>187</v>
      </c>
      <c r="F527" s="295" t="s">
        <v>187</v>
      </c>
      <c r="G527" s="295" t="s">
        <v>187</v>
      </c>
    </row>
    <row r="528" spans="1:7" x14ac:dyDescent="0.45">
      <c r="A528" s="312" t="s">
        <v>729</v>
      </c>
      <c r="B528" s="295" t="s">
        <v>187</v>
      </c>
      <c r="C528" s="298" t="s">
        <v>187</v>
      </c>
      <c r="D528" s="295" t="s">
        <v>187</v>
      </c>
      <c r="E528" s="295" t="s">
        <v>187</v>
      </c>
      <c r="F528" s="295" t="s">
        <v>187</v>
      </c>
      <c r="G528" s="295" t="s">
        <v>187</v>
      </c>
    </row>
    <row r="529" spans="1:7" x14ac:dyDescent="0.45">
      <c r="A529" s="312" t="s">
        <v>730</v>
      </c>
      <c r="B529" s="295" t="s">
        <v>187</v>
      </c>
      <c r="C529" s="298" t="s">
        <v>187</v>
      </c>
      <c r="D529" s="295" t="s">
        <v>187</v>
      </c>
      <c r="E529" s="295" t="s">
        <v>187</v>
      </c>
      <c r="F529" s="295" t="s">
        <v>187</v>
      </c>
      <c r="G529" s="295" t="s">
        <v>187</v>
      </c>
    </row>
    <row r="530" spans="1:7" x14ac:dyDescent="0.45">
      <c r="A530" s="312" t="s">
        <v>731</v>
      </c>
      <c r="B530" s="295" t="s">
        <v>187</v>
      </c>
      <c r="C530" s="298" t="s">
        <v>187</v>
      </c>
      <c r="D530" s="295" t="s">
        <v>187</v>
      </c>
      <c r="E530" s="295" t="s">
        <v>187</v>
      </c>
      <c r="F530" s="295" t="s">
        <v>187</v>
      </c>
      <c r="G530" s="295" t="s">
        <v>187</v>
      </c>
    </row>
    <row r="531" spans="1:7" x14ac:dyDescent="0.45">
      <c r="A531" s="311" t="s">
        <v>732</v>
      </c>
      <c r="B531" s="295" t="s">
        <v>187</v>
      </c>
      <c r="C531" s="295" t="s">
        <v>187</v>
      </c>
      <c r="D531" s="295" t="s">
        <v>187</v>
      </c>
      <c r="E531" s="295" t="s">
        <v>187</v>
      </c>
      <c r="F531" s="295" t="s">
        <v>187</v>
      </c>
      <c r="G531" s="295" t="s">
        <v>187</v>
      </c>
    </row>
    <row r="532" spans="1:7" x14ac:dyDescent="0.45">
      <c r="A532" s="312" t="s">
        <v>3376</v>
      </c>
      <c r="B532" s="295" t="s">
        <v>187</v>
      </c>
      <c r="C532" s="298">
        <v>6459.5584610062451</v>
      </c>
      <c r="D532" s="295" t="s">
        <v>187</v>
      </c>
      <c r="E532" s="295" t="s">
        <v>187</v>
      </c>
      <c r="F532" s="295" t="s">
        <v>187</v>
      </c>
      <c r="G532" s="295" t="s">
        <v>187</v>
      </c>
    </row>
    <row r="533" spans="1:7" x14ac:dyDescent="0.45">
      <c r="A533" s="313" t="s">
        <v>735</v>
      </c>
      <c r="B533" s="295" t="s">
        <v>187</v>
      </c>
      <c r="C533" s="298">
        <v>473.19623090020355</v>
      </c>
      <c r="D533" s="295"/>
      <c r="E533" s="295" t="s">
        <v>187</v>
      </c>
      <c r="F533" s="295" t="s">
        <v>187</v>
      </c>
      <c r="G533" s="295"/>
    </row>
    <row r="534" spans="1:7" x14ac:dyDescent="0.45">
      <c r="A534" s="313" t="s">
        <v>736</v>
      </c>
      <c r="B534" s="295" t="s">
        <v>187</v>
      </c>
      <c r="C534" s="298">
        <v>299.39799460361405</v>
      </c>
      <c r="D534" s="295"/>
      <c r="E534" s="295" t="s">
        <v>187</v>
      </c>
      <c r="F534" s="295" t="s">
        <v>187</v>
      </c>
      <c r="G534" s="295"/>
    </row>
    <row r="535" spans="1:7" x14ac:dyDescent="0.45">
      <c r="A535" s="313" t="s">
        <v>737</v>
      </c>
      <c r="B535" s="295" t="s">
        <v>187</v>
      </c>
      <c r="C535" s="298">
        <v>3035.0507480212009</v>
      </c>
      <c r="D535" s="295"/>
      <c r="E535" s="295" t="s">
        <v>187</v>
      </c>
      <c r="F535" s="295" t="s">
        <v>187</v>
      </c>
      <c r="G535" s="295"/>
    </row>
    <row r="536" spans="1:7" x14ac:dyDescent="0.45">
      <c r="A536" s="313" t="s">
        <v>738</v>
      </c>
      <c r="B536" s="295" t="s">
        <v>187</v>
      </c>
      <c r="C536" s="298">
        <v>251.93525163617798</v>
      </c>
      <c r="D536" s="295"/>
      <c r="E536" s="295" t="s">
        <v>187</v>
      </c>
      <c r="F536" s="295" t="s">
        <v>187</v>
      </c>
      <c r="G536" s="295"/>
    </row>
    <row r="537" spans="1:7" x14ac:dyDescent="0.45">
      <c r="A537" s="313" t="s">
        <v>739</v>
      </c>
      <c r="B537" s="295" t="s">
        <v>187</v>
      </c>
      <c r="C537" s="298">
        <v>297.36246326322032</v>
      </c>
      <c r="D537" s="295"/>
      <c r="E537" s="295" t="s">
        <v>187</v>
      </c>
      <c r="F537" s="295" t="s">
        <v>187</v>
      </c>
      <c r="G537" s="295"/>
    </row>
    <row r="538" spans="1:7" x14ac:dyDescent="0.45">
      <c r="A538" s="313" t="s">
        <v>740</v>
      </c>
      <c r="B538" s="295" t="s">
        <v>187</v>
      </c>
      <c r="C538" s="298">
        <v>309.95636595734669</v>
      </c>
      <c r="D538" s="295"/>
      <c r="E538" s="295" t="s">
        <v>187</v>
      </c>
      <c r="F538" s="295" t="s">
        <v>187</v>
      </c>
      <c r="G538" s="295"/>
    </row>
    <row r="539" spans="1:7" x14ac:dyDescent="0.45">
      <c r="A539" s="313" t="s">
        <v>741</v>
      </c>
      <c r="B539" s="295" t="s">
        <v>187</v>
      </c>
      <c r="C539" s="298">
        <v>178.40438707912745</v>
      </c>
      <c r="D539" s="295"/>
      <c r="E539" s="295" t="s">
        <v>187</v>
      </c>
      <c r="F539" s="295" t="s">
        <v>187</v>
      </c>
      <c r="G539" s="295"/>
    </row>
    <row r="540" spans="1:7" x14ac:dyDescent="0.45">
      <c r="A540" s="313" t="s">
        <v>742</v>
      </c>
      <c r="B540" s="295" t="s">
        <v>187</v>
      </c>
      <c r="C540" s="298">
        <v>214.11005793654462</v>
      </c>
      <c r="D540" s="295"/>
      <c r="E540" s="295" t="s">
        <v>187</v>
      </c>
      <c r="F540" s="295" t="s">
        <v>187</v>
      </c>
      <c r="G540" s="295"/>
    </row>
    <row r="541" spans="1:7" x14ac:dyDescent="0.45">
      <c r="A541" s="313" t="s">
        <v>743</v>
      </c>
      <c r="B541" s="295" t="s">
        <v>187</v>
      </c>
      <c r="C541" s="298">
        <v>1167.114207479091</v>
      </c>
      <c r="D541" s="295"/>
      <c r="E541" s="295" t="s">
        <v>187</v>
      </c>
      <c r="F541" s="295" t="s">
        <v>187</v>
      </c>
      <c r="G541" s="295"/>
    </row>
    <row r="542" spans="1:7" x14ac:dyDescent="0.45">
      <c r="A542" s="313" t="s">
        <v>3108</v>
      </c>
      <c r="B542" s="295" t="s">
        <v>187</v>
      </c>
      <c r="C542" s="298">
        <v>178.70274178817721</v>
      </c>
      <c r="D542" s="295"/>
      <c r="E542" s="295" t="s">
        <v>187</v>
      </c>
      <c r="F542" s="295" t="s">
        <v>187</v>
      </c>
      <c r="G542" s="295"/>
    </row>
    <row r="543" spans="1:7" x14ac:dyDescent="0.45">
      <c r="A543" s="313" t="s">
        <v>3109</v>
      </c>
      <c r="B543" s="295" t="s">
        <v>187</v>
      </c>
      <c r="C543" s="298">
        <v>54.328012341541672</v>
      </c>
      <c r="D543" s="295"/>
      <c r="E543" s="295" t="s">
        <v>187</v>
      </c>
      <c r="F543" s="295" t="s">
        <v>187</v>
      </c>
      <c r="G543" s="295"/>
    </row>
    <row r="544" spans="1:7" x14ac:dyDescent="0.45">
      <c r="A544" s="310" t="s">
        <v>744</v>
      </c>
      <c r="B544" s="295" t="s">
        <v>187</v>
      </c>
      <c r="C544" s="298">
        <v>55.215000000000003</v>
      </c>
      <c r="D544" s="295" t="s">
        <v>187</v>
      </c>
      <c r="E544" s="295" t="s">
        <v>187</v>
      </c>
      <c r="F544" s="295" t="s">
        <v>187</v>
      </c>
      <c r="G544" s="295" t="s">
        <v>187</v>
      </c>
    </row>
    <row r="545" spans="1:7" x14ac:dyDescent="0.45">
      <c r="A545" s="310" t="s">
        <v>745</v>
      </c>
      <c r="B545" s="295" t="s">
        <v>187</v>
      </c>
      <c r="C545" s="298">
        <v>91.609200000000001</v>
      </c>
      <c r="D545" s="295" t="s">
        <v>187</v>
      </c>
      <c r="E545" s="295" t="s">
        <v>187</v>
      </c>
      <c r="F545" s="295" t="s">
        <v>187</v>
      </c>
      <c r="G545" s="295" t="s">
        <v>187</v>
      </c>
    </row>
    <row r="546" spans="1:7" x14ac:dyDescent="0.45">
      <c r="A546" s="310" t="s">
        <v>746</v>
      </c>
      <c r="B546" s="295" t="s">
        <v>187</v>
      </c>
      <c r="C546" s="298">
        <v>115.34480598632427</v>
      </c>
      <c r="D546" s="295" t="s">
        <v>187</v>
      </c>
      <c r="E546" s="295" t="s">
        <v>187</v>
      </c>
      <c r="F546" s="295" t="s">
        <v>187</v>
      </c>
      <c r="G546" s="295" t="s">
        <v>187</v>
      </c>
    </row>
    <row r="547" spans="1:7" x14ac:dyDescent="0.45">
      <c r="A547" s="314" t="s">
        <v>747</v>
      </c>
      <c r="B547" s="295" t="s">
        <v>187</v>
      </c>
      <c r="C547" s="298" t="s">
        <v>517</v>
      </c>
      <c r="D547" s="295"/>
      <c r="E547" s="295" t="s">
        <v>187</v>
      </c>
      <c r="F547" s="295" t="s">
        <v>187</v>
      </c>
      <c r="G547" s="295"/>
    </row>
    <row r="548" spans="1:7" x14ac:dyDescent="0.45">
      <c r="A548" s="314" t="s">
        <v>748</v>
      </c>
      <c r="B548" s="295" t="s">
        <v>187</v>
      </c>
      <c r="C548" s="298">
        <v>26.068534199999998</v>
      </c>
      <c r="D548" s="295"/>
      <c r="E548" s="295" t="s">
        <v>187</v>
      </c>
      <c r="F548" s="295" t="s">
        <v>187</v>
      </c>
      <c r="G548" s="295"/>
    </row>
    <row r="549" spans="1:7" x14ac:dyDescent="0.45">
      <c r="A549" s="314" t="s">
        <v>749</v>
      </c>
      <c r="B549" s="295" t="s">
        <v>187</v>
      </c>
      <c r="C549" s="298">
        <v>69.750133199999993</v>
      </c>
      <c r="D549" s="295"/>
      <c r="E549" s="295" t="s">
        <v>187</v>
      </c>
      <c r="F549" s="295" t="s">
        <v>187</v>
      </c>
      <c r="G549" s="295"/>
    </row>
    <row r="550" spans="1:7" x14ac:dyDescent="0.45">
      <c r="A550" s="314" t="s">
        <v>750</v>
      </c>
      <c r="B550" s="295" t="s">
        <v>187</v>
      </c>
      <c r="C550" s="298">
        <v>2.1242679999999998</v>
      </c>
      <c r="D550" s="295"/>
      <c r="E550" s="295" t="s">
        <v>187</v>
      </c>
      <c r="F550" s="295" t="s">
        <v>187</v>
      </c>
      <c r="G550" s="295"/>
    </row>
    <row r="551" spans="1:7" x14ac:dyDescent="0.45">
      <c r="A551" s="314" t="s">
        <v>751</v>
      </c>
      <c r="B551" s="295" t="s">
        <v>187</v>
      </c>
      <c r="C551" s="298" t="s">
        <v>517</v>
      </c>
      <c r="D551" s="295"/>
      <c r="E551" s="295" t="s">
        <v>187</v>
      </c>
      <c r="F551" s="295" t="s">
        <v>187</v>
      </c>
      <c r="G551" s="295"/>
    </row>
    <row r="552" spans="1:7" x14ac:dyDescent="0.45">
      <c r="A552" s="315" t="s">
        <v>752</v>
      </c>
      <c r="B552" s="295" t="s">
        <v>187</v>
      </c>
      <c r="C552" s="298">
        <v>17.401870586324279</v>
      </c>
      <c r="D552" s="295" t="s">
        <v>187</v>
      </c>
      <c r="E552" s="295" t="s">
        <v>187</v>
      </c>
      <c r="F552" s="295" t="s">
        <v>187</v>
      </c>
      <c r="G552" s="295" t="s">
        <v>187</v>
      </c>
    </row>
    <row r="553" spans="1:7" x14ac:dyDescent="0.45">
      <c r="A553" s="316" t="s">
        <v>753</v>
      </c>
      <c r="B553" s="295" t="s">
        <v>187</v>
      </c>
      <c r="C553" s="298">
        <v>17.401870586324279</v>
      </c>
      <c r="D553" s="295"/>
      <c r="E553" s="295" t="s">
        <v>187</v>
      </c>
      <c r="F553" s="295" t="s">
        <v>187</v>
      </c>
      <c r="G553" s="295"/>
    </row>
    <row r="554" spans="1:7" x14ac:dyDescent="0.45">
      <c r="A554" s="303" t="s">
        <v>754</v>
      </c>
      <c r="B554" s="295" t="s">
        <v>187</v>
      </c>
      <c r="C554" s="298">
        <v>1959.8302846233032</v>
      </c>
      <c r="D554" s="298">
        <v>54.694930480826123</v>
      </c>
      <c r="E554" s="295" t="s">
        <v>187</v>
      </c>
      <c r="F554" s="295" t="s">
        <v>187</v>
      </c>
      <c r="G554" s="298" t="s">
        <v>490</v>
      </c>
    </row>
    <row r="555" spans="1:7" x14ac:dyDescent="0.45">
      <c r="A555" s="317" t="s">
        <v>3377</v>
      </c>
      <c r="B555" s="295" t="s">
        <v>187</v>
      </c>
      <c r="C555" s="298">
        <v>1009.8520195503449</v>
      </c>
      <c r="D555" s="298">
        <v>42.152764039128421</v>
      </c>
      <c r="E555" s="295" t="s">
        <v>187</v>
      </c>
      <c r="F555" s="295" t="s">
        <v>187</v>
      </c>
      <c r="G555" s="298" t="s">
        <v>490</v>
      </c>
    </row>
    <row r="556" spans="1:7" x14ac:dyDescent="0.45">
      <c r="A556" s="311" t="s">
        <v>725</v>
      </c>
      <c r="B556" s="295" t="s">
        <v>187</v>
      </c>
      <c r="C556" s="295" t="s">
        <v>187</v>
      </c>
      <c r="D556" s="295" t="s">
        <v>187</v>
      </c>
      <c r="E556" s="295" t="s">
        <v>187</v>
      </c>
      <c r="F556" s="295" t="s">
        <v>187</v>
      </c>
      <c r="G556" s="295" t="s">
        <v>187</v>
      </c>
    </row>
    <row r="557" spans="1:7" x14ac:dyDescent="0.45">
      <c r="A557" s="312" t="s">
        <v>726</v>
      </c>
      <c r="B557" s="295" t="s">
        <v>187</v>
      </c>
      <c r="C557" s="298" t="s">
        <v>187</v>
      </c>
      <c r="D557" s="298" t="s">
        <v>187</v>
      </c>
      <c r="E557" s="295" t="s">
        <v>187</v>
      </c>
      <c r="F557" s="295" t="s">
        <v>187</v>
      </c>
      <c r="G557" s="296" t="s">
        <v>187</v>
      </c>
    </row>
    <row r="558" spans="1:7" x14ac:dyDescent="0.45">
      <c r="A558" s="312" t="s">
        <v>727</v>
      </c>
      <c r="B558" s="295" t="s">
        <v>187</v>
      </c>
      <c r="C558" s="298" t="s">
        <v>187</v>
      </c>
      <c r="D558" s="298" t="s">
        <v>187</v>
      </c>
      <c r="E558" s="295" t="s">
        <v>187</v>
      </c>
      <c r="F558" s="295" t="s">
        <v>187</v>
      </c>
      <c r="G558" s="296" t="s">
        <v>187</v>
      </c>
    </row>
    <row r="559" spans="1:7" x14ac:dyDescent="0.45">
      <c r="A559" s="311" t="s">
        <v>728</v>
      </c>
      <c r="B559" s="295" t="s">
        <v>187</v>
      </c>
      <c r="C559" s="295" t="s">
        <v>187</v>
      </c>
      <c r="D559" s="295" t="s">
        <v>187</v>
      </c>
      <c r="E559" s="295" t="s">
        <v>187</v>
      </c>
      <c r="F559" s="295" t="s">
        <v>187</v>
      </c>
      <c r="G559" s="295" t="s">
        <v>187</v>
      </c>
    </row>
    <row r="560" spans="1:7" x14ac:dyDescent="0.45">
      <c r="A560" s="312" t="s">
        <v>729</v>
      </c>
      <c r="B560" s="295" t="s">
        <v>187</v>
      </c>
      <c r="C560" s="298" t="s">
        <v>187</v>
      </c>
      <c r="D560" s="298" t="s">
        <v>187</v>
      </c>
      <c r="E560" s="295" t="s">
        <v>187</v>
      </c>
      <c r="F560" s="295" t="s">
        <v>187</v>
      </c>
      <c r="G560" s="296" t="s">
        <v>187</v>
      </c>
    </row>
    <row r="561" spans="1:7" x14ac:dyDescent="0.45">
      <c r="A561" s="312" t="s">
        <v>730</v>
      </c>
      <c r="B561" s="295" t="s">
        <v>187</v>
      </c>
      <c r="C561" s="298" t="s">
        <v>187</v>
      </c>
      <c r="D561" s="298" t="s">
        <v>187</v>
      </c>
      <c r="E561" s="295" t="s">
        <v>187</v>
      </c>
      <c r="F561" s="295" t="s">
        <v>187</v>
      </c>
      <c r="G561" s="296" t="s">
        <v>187</v>
      </c>
    </row>
    <row r="562" spans="1:7" x14ac:dyDescent="0.45">
      <c r="A562" s="312" t="s">
        <v>731</v>
      </c>
      <c r="B562" s="295" t="s">
        <v>187</v>
      </c>
      <c r="C562" s="298" t="s">
        <v>187</v>
      </c>
      <c r="D562" s="298" t="s">
        <v>187</v>
      </c>
      <c r="E562" s="295" t="s">
        <v>187</v>
      </c>
      <c r="F562" s="295" t="s">
        <v>187</v>
      </c>
      <c r="G562" s="296" t="s">
        <v>187</v>
      </c>
    </row>
    <row r="563" spans="1:7" x14ac:dyDescent="0.45">
      <c r="A563" s="311" t="s">
        <v>732</v>
      </c>
      <c r="B563" s="295" t="s">
        <v>187</v>
      </c>
      <c r="C563" s="295" t="s">
        <v>187</v>
      </c>
      <c r="D563" s="295" t="s">
        <v>187</v>
      </c>
      <c r="E563" s="295" t="s">
        <v>187</v>
      </c>
      <c r="F563" s="295" t="s">
        <v>187</v>
      </c>
      <c r="G563" s="295" t="s">
        <v>187</v>
      </c>
    </row>
    <row r="564" spans="1:7" x14ac:dyDescent="0.45">
      <c r="A564" s="312" t="s">
        <v>3378</v>
      </c>
      <c r="B564" s="295" t="s">
        <v>187</v>
      </c>
      <c r="C564" s="298">
        <v>1009.8520195503449</v>
      </c>
      <c r="D564" s="298">
        <v>42.152764039128421</v>
      </c>
      <c r="E564" s="295" t="s">
        <v>187</v>
      </c>
      <c r="F564" s="295" t="s">
        <v>187</v>
      </c>
      <c r="G564" s="296" t="s">
        <v>490</v>
      </c>
    </row>
    <row r="565" spans="1:7" x14ac:dyDescent="0.45">
      <c r="A565" s="313" t="s">
        <v>733</v>
      </c>
      <c r="B565" s="295" t="s">
        <v>187</v>
      </c>
      <c r="C565" s="298" t="s">
        <v>492</v>
      </c>
      <c r="D565" s="298" t="s">
        <v>492</v>
      </c>
      <c r="E565" s="295" t="s">
        <v>187</v>
      </c>
      <c r="F565" s="295" t="s">
        <v>187</v>
      </c>
      <c r="G565" s="296" t="s">
        <v>490</v>
      </c>
    </row>
    <row r="566" spans="1:7" x14ac:dyDescent="0.45">
      <c r="A566" s="313" t="s">
        <v>734</v>
      </c>
      <c r="B566" s="295" t="s">
        <v>187</v>
      </c>
      <c r="C566" s="298" t="s">
        <v>492</v>
      </c>
      <c r="D566" s="298" t="s">
        <v>492</v>
      </c>
      <c r="E566" s="295" t="s">
        <v>187</v>
      </c>
      <c r="F566" s="295" t="s">
        <v>187</v>
      </c>
      <c r="G566" s="296" t="s">
        <v>490</v>
      </c>
    </row>
    <row r="567" spans="1:7" x14ac:dyDescent="0.45">
      <c r="A567" s="313" t="s">
        <v>735</v>
      </c>
      <c r="B567" s="295" t="s">
        <v>187</v>
      </c>
      <c r="C567" s="298">
        <v>4.2126418231888598</v>
      </c>
      <c r="D567" s="298" t="s">
        <v>492</v>
      </c>
      <c r="E567" s="295" t="s">
        <v>187</v>
      </c>
      <c r="F567" s="295" t="s">
        <v>187</v>
      </c>
      <c r="G567" s="296" t="s">
        <v>490</v>
      </c>
    </row>
    <row r="568" spans="1:7" x14ac:dyDescent="0.45">
      <c r="A568" s="313" t="s">
        <v>736</v>
      </c>
      <c r="B568" s="295" t="s">
        <v>187</v>
      </c>
      <c r="C568" s="298">
        <v>2.7902546389271099</v>
      </c>
      <c r="D568" s="298" t="s">
        <v>492</v>
      </c>
      <c r="E568" s="295" t="s">
        <v>187</v>
      </c>
      <c r="F568" s="295" t="s">
        <v>187</v>
      </c>
      <c r="G568" s="296" t="s">
        <v>490</v>
      </c>
    </row>
    <row r="569" spans="1:7" x14ac:dyDescent="0.45">
      <c r="A569" s="313" t="s">
        <v>737</v>
      </c>
      <c r="B569" s="295" t="s">
        <v>187</v>
      </c>
      <c r="C569" s="298">
        <v>28.497717298240602</v>
      </c>
      <c r="D569" s="298" t="s">
        <v>492</v>
      </c>
      <c r="E569" s="295" t="s">
        <v>187</v>
      </c>
      <c r="F569" s="295" t="s">
        <v>187</v>
      </c>
      <c r="G569" s="296" t="s">
        <v>490</v>
      </c>
    </row>
    <row r="570" spans="1:7" x14ac:dyDescent="0.45">
      <c r="A570" s="313" t="s">
        <v>738</v>
      </c>
      <c r="B570" s="295" t="s">
        <v>187</v>
      </c>
      <c r="C570" s="298">
        <v>6.66034512616306</v>
      </c>
      <c r="D570" s="298">
        <v>7.8425112598720697</v>
      </c>
      <c r="E570" s="295" t="s">
        <v>187</v>
      </c>
      <c r="F570" s="295" t="s">
        <v>187</v>
      </c>
      <c r="G570" s="296" t="s">
        <v>490</v>
      </c>
    </row>
    <row r="571" spans="1:7" x14ac:dyDescent="0.45">
      <c r="A571" s="313" t="s">
        <v>739</v>
      </c>
      <c r="B571" s="295" t="s">
        <v>187</v>
      </c>
      <c r="C571" s="298">
        <v>2.52263043402202</v>
      </c>
      <c r="D571" s="298" t="s">
        <v>492</v>
      </c>
      <c r="E571" s="295" t="s">
        <v>187</v>
      </c>
      <c r="F571" s="295" t="s">
        <v>187</v>
      </c>
      <c r="G571" s="296" t="s">
        <v>490</v>
      </c>
    </row>
    <row r="572" spans="1:7" x14ac:dyDescent="0.45">
      <c r="A572" s="313" t="s">
        <v>740</v>
      </c>
      <c r="B572" s="295" t="s">
        <v>187</v>
      </c>
      <c r="C572" s="298">
        <v>15.278275422757799</v>
      </c>
      <c r="D572" s="298">
        <v>15.52463493848146</v>
      </c>
      <c r="E572" s="295" t="s">
        <v>187</v>
      </c>
      <c r="F572" s="295" t="s">
        <v>187</v>
      </c>
      <c r="G572" s="296" t="s">
        <v>490</v>
      </c>
    </row>
    <row r="573" spans="1:7" x14ac:dyDescent="0.45">
      <c r="A573" s="313" t="s">
        <v>741</v>
      </c>
      <c r="B573" s="295" t="s">
        <v>187</v>
      </c>
      <c r="C573" s="298">
        <v>8.8016924452317706</v>
      </c>
      <c r="D573" s="298">
        <v>8.4893956827476593</v>
      </c>
      <c r="E573" s="295" t="s">
        <v>187</v>
      </c>
      <c r="F573" s="295" t="s">
        <v>187</v>
      </c>
      <c r="G573" s="296" t="s">
        <v>490</v>
      </c>
    </row>
    <row r="574" spans="1:7" x14ac:dyDescent="0.45">
      <c r="A574" s="313" t="s">
        <v>742</v>
      </c>
      <c r="B574" s="295" t="s">
        <v>187</v>
      </c>
      <c r="C574" s="298">
        <v>2.0137792152480598</v>
      </c>
      <c r="D574" s="298" t="s">
        <v>492</v>
      </c>
      <c r="E574" s="295" t="s">
        <v>187</v>
      </c>
      <c r="F574" s="295" t="s">
        <v>187</v>
      </c>
      <c r="G574" s="296" t="s">
        <v>490</v>
      </c>
    </row>
    <row r="575" spans="1:7" x14ac:dyDescent="0.45">
      <c r="A575" s="313" t="s">
        <v>743</v>
      </c>
      <c r="B575" s="295" t="s">
        <v>187</v>
      </c>
      <c r="C575" s="298">
        <v>935.45098734337898</v>
      </c>
      <c r="D575" s="298">
        <v>10.296222158027231</v>
      </c>
      <c r="E575" s="295" t="s">
        <v>187</v>
      </c>
      <c r="F575" s="295" t="s">
        <v>187</v>
      </c>
      <c r="G575" s="296" t="s">
        <v>490</v>
      </c>
    </row>
    <row r="576" spans="1:7" x14ac:dyDescent="0.45">
      <c r="A576" s="313" t="s">
        <v>3108</v>
      </c>
      <c r="B576" s="295" t="s">
        <v>187</v>
      </c>
      <c r="C576" s="298">
        <v>2.84526374758499</v>
      </c>
      <c r="D576" s="298" t="s">
        <v>492</v>
      </c>
      <c r="E576" s="295" t="s">
        <v>187</v>
      </c>
      <c r="F576" s="295" t="s">
        <v>187</v>
      </c>
      <c r="G576" s="296" t="s">
        <v>490</v>
      </c>
    </row>
    <row r="577" spans="1:7" x14ac:dyDescent="0.45">
      <c r="A577" s="313" t="s">
        <v>3109</v>
      </c>
      <c r="B577" s="295" t="s">
        <v>187</v>
      </c>
      <c r="C577" s="298">
        <v>0.77843205560164996</v>
      </c>
      <c r="D577" s="298" t="s">
        <v>492</v>
      </c>
      <c r="E577" s="295" t="s">
        <v>187</v>
      </c>
      <c r="F577" s="295" t="s">
        <v>187</v>
      </c>
      <c r="G577" s="296" t="s">
        <v>490</v>
      </c>
    </row>
    <row r="578" spans="1:7" x14ac:dyDescent="0.45">
      <c r="A578" s="310" t="s">
        <v>744</v>
      </c>
      <c r="B578" s="295" t="s">
        <v>187</v>
      </c>
      <c r="C578" s="298">
        <v>2.33929947528482</v>
      </c>
      <c r="D578" s="298">
        <v>1.16065025717818</v>
      </c>
      <c r="E578" s="295" t="s">
        <v>187</v>
      </c>
      <c r="F578" s="295" t="s">
        <v>187</v>
      </c>
      <c r="G578" s="296" t="s">
        <v>490</v>
      </c>
    </row>
    <row r="579" spans="1:7" x14ac:dyDescent="0.45">
      <c r="A579" s="310" t="s">
        <v>745</v>
      </c>
      <c r="B579" s="295" t="s">
        <v>187</v>
      </c>
      <c r="C579" s="298">
        <v>811.93514606186397</v>
      </c>
      <c r="D579" s="298">
        <v>5.4580785736261301</v>
      </c>
      <c r="E579" s="295" t="s">
        <v>187</v>
      </c>
      <c r="F579" s="295" t="s">
        <v>187</v>
      </c>
      <c r="G579" s="296" t="s">
        <v>490</v>
      </c>
    </row>
    <row r="580" spans="1:7" x14ac:dyDescent="0.45">
      <c r="A580" s="310" t="s">
        <v>746</v>
      </c>
      <c r="B580" s="295" t="s">
        <v>187</v>
      </c>
      <c r="C580" s="298">
        <v>135.7038195358096</v>
      </c>
      <c r="D580" s="298">
        <v>5.9234376108933899</v>
      </c>
      <c r="E580" s="295" t="s">
        <v>187</v>
      </c>
      <c r="F580" s="295" t="s">
        <v>187</v>
      </c>
      <c r="G580" s="298" t="s">
        <v>490</v>
      </c>
    </row>
    <row r="581" spans="1:7" x14ac:dyDescent="0.45">
      <c r="A581" s="314" t="s">
        <v>747</v>
      </c>
      <c r="B581" s="295" t="s">
        <v>187</v>
      </c>
      <c r="C581" s="298" t="s">
        <v>517</v>
      </c>
      <c r="D581" s="298" t="s">
        <v>517</v>
      </c>
      <c r="E581" s="295" t="s">
        <v>187</v>
      </c>
      <c r="F581" s="295" t="s">
        <v>187</v>
      </c>
      <c r="G581" s="296" t="s">
        <v>490</v>
      </c>
    </row>
    <row r="582" spans="1:7" x14ac:dyDescent="0.45">
      <c r="A582" s="314" t="s">
        <v>748</v>
      </c>
      <c r="B582" s="295" t="s">
        <v>187</v>
      </c>
      <c r="C582" s="298">
        <v>0.39070037091767001</v>
      </c>
      <c r="D582" s="298">
        <v>8.605344306328E-2</v>
      </c>
      <c r="E582" s="295" t="s">
        <v>187</v>
      </c>
      <c r="F582" s="295" t="s">
        <v>187</v>
      </c>
      <c r="G582" s="296" t="s">
        <v>490</v>
      </c>
    </row>
    <row r="583" spans="1:7" x14ac:dyDescent="0.45">
      <c r="A583" s="314" t="s">
        <v>749</v>
      </c>
      <c r="B583" s="295" t="s">
        <v>187</v>
      </c>
      <c r="C583" s="298">
        <v>5.3420648053523196</v>
      </c>
      <c r="D583" s="298">
        <v>0.46691353425823001</v>
      </c>
      <c r="E583" s="295" t="s">
        <v>187</v>
      </c>
      <c r="F583" s="295" t="s">
        <v>187</v>
      </c>
      <c r="G583" s="296" t="s">
        <v>490</v>
      </c>
    </row>
    <row r="584" spans="1:7" x14ac:dyDescent="0.45">
      <c r="A584" s="314" t="s">
        <v>750</v>
      </c>
      <c r="B584" s="295" t="s">
        <v>187</v>
      </c>
      <c r="C584" s="298">
        <v>8.5169405120220004E-2</v>
      </c>
      <c r="D584" s="298">
        <v>8.4830813865599992E-3</v>
      </c>
      <c r="E584" s="295" t="s">
        <v>187</v>
      </c>
      <c r="F584" s="295" t="s">
        <v>187</v>
      </c>
      <c r="G584" s="296" t="s">
        <v>490</v>
      </c>
    </row>
    <row r="585" spans="1:7" x14ac:dyDescent="0.45">
      <c r="A585" s="314" t="s">
        <v>751</v>
      </c>
      <c r="B585" s="295" t="s">
        <v>187</v>
      </c>
      <c r="C585" s="298">
        <v>129.698664250798</v>
      </c>
      <c r="D585" s="298">
        <v>5.3619875521853197</v>
      </c>
      <c r="E585" s="295" t="s">
        <v>187</v>
      </c>
      <c r="F585" s="295" t="s">
        <v>187</v>
      </c>
      <c r="G585" s="296" t="s">
        <v>490</v>
      </c>
    </row>
    <row r="586" spans="1:7" x14ac:dyDescent="0.45">
      <c r="A586" s="315" t="s">
        <v>752</v>
      </c>
      <c r="B586" s="295" t="s">
        <v>187</v>
      </c>
      <c r="C586" s="298">
        <v>0.18722070362137999</v>
      </c>
      <c r="D586" s="298" t="s">
        <v>492</v>
      </c>
      <c r="E586" s="295" t="s">
        <v>187</v>
      </c>
      <c r="F586" s="295" t="s">
        <v>187</v>
      </c>
      <c r="G586" s="298" t="s">
        <v>490</v>
      </c>
    </row>
    <row r="587" spans="1:7" x14ac:dyDescent="0.45">
      <c r="A587" s="316" t="s">
        <v>753</v>
      </c>
      <c r="B587" s="295" t="s">
        <v>187</v>
      </c>
      <c r="C587" s="298">
        <v>0.18722070362137999</v>
      </c>
      <c r="D587" s="298" t="s">
        <v>492</v>
      </c>
      <c r="E587" s="295" t="s">
        <v>187</v>
      </c>
      <c r="F587" s="295" t="s">
        <v>187</v>
      </c>
      <c r="G587" s="296" t="s">
        <v>490</v>
      </c>
    </row>
    <row r="588" spans="1:7" ht="14.65" thickBot="1" x14ac:dyDescent="0.5">
      <c r="A588" s="310" t="s">
        <v>3379</v>
      </c>
      <c r="B588" s="295" t="s">
        <v>187</v>
      </c>
      <c r="C588" s="295" t="s">
        <v>187</v>
      </c>
      <c r="D588" s="298" t="s">
        <v>492</v>
      </c>
      <c r="E588" s="295" t="s">
        <v>187</v>
      </c>
      <c r="F588" s="295" t="s">
        <v>187</v>
      </c>
      <c r="G588" s="295" t="s">
        <v>187</v>
      </c>
    </row>
    <row r="589" spans="1:7" s="228" customFormat="1" ht="12.75" customHeight="1" thickTop="1" x14ac:dyDescent="0.35">
      <c r="A589" s="59" t="s">
        <v>755</v>
      </c>
      <c r="B589" s="295" t="s">
        <v>187</v>
      </c>
      <c r="C589" s="298">
        <v>719.88457694084161</v>
      </c>
      <c r="D589" s="295" t="s">
        <v>187</v>
      </c>
      <c r="E589" s="295" t="s">
        <v>187</v>
      </c>
      <c r="F589" s="295" t="s">
        <v>187</v>
      </c>
      <c r="G589" s="298" t="s">
        <v>490</v>
      </c>
    </row>
    <row r="590" spans="1:7" s="228" customFormat="1" ht="12.75" customHeight="1" x14ac:dyDescent="0.35">
      <c r="A590" s="60" t="s">
        <v>756</v>
      </c>
      <c r="B590" s="295" t="s">
        <v>187</v>
      </c>
      <c r="C590" s="296" t="s">
        <v>490</v>
      </c>
      <c r="D590" s="298">
        <v>1053.0935979415153</v>
      </c>
      <c r="E590" s="296" t="s">
        <v>490</v>
      </c>
      <c r="F590" s="296" t="s">
        <v>490</v>
      </c>
      <c r="G590" s="296" t="s">
        <v>490</v>
      </c>
    </row>
    <row r="591" spans="1:7" s="228" customFormat="1" ht="12.75" customHeight="1" x14ac:dyDescent="0.35">
      <c r="A591" s="60" t="s">
        <v>757</v>
      </c>
      <c r="B591" s="295" t="s">
        <v>187</v>
      </c>
      <c r="C591" s="298" t="s">
        <v>492</v>
      </c>
      <c r="D591" s="298" t="s">
        <v>492</v>
      </c>
      <c r="E591" s="296" t="s">
        <v>492</v>
      </c>
      <c r="F591" s="296" t="s">
        <v>492</v>
      </c>
      <c r="G591" s="296" t="s">
        <v>490</v>
      </c>
    </row>
    <row r="592" spans="1:7" s="228" customFormat="1" ht="12.75" customHeight="1" x14ac:dyDescent="0.35">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35">
      <c r="A593" s="281" t="s">
        <v>759</v>
      </c>
      <c r="B593" s="298">
        <v>4349.248664685867</v>
      </c>
      <c r="C593" s="295" t="s">
        <v>187</v>
      </c>
      <c r="D593" s="295" t="s">
        <v>187</v>
      </c>
      <c r="E593" s="295" t="s">
        <v>187</v>
      </c>
      <c r="F593" s="295" t="s">
        <v>187</v>
      </c>
      <c r="G593" s="295" t="s">
        <v>187</v>
      </c>
    </row>
    <row r="594" spans="1:7" s="228" customFormat="1" ht="12" customHeight="1" x14ac:dyDescent="0.35">
      <c r="A594" s="281" t="s">
        <v>760</v>
      </c>
      <c r="B594" s="298">
        <v>3504.4603945689328</v>
      </c>
      <c r="C594" s="295" t="s">
        <v>187</v>
      </c>
      <c r="D594" s="295" t="s">
        <v>187</v>
      </c>
      <c r="E594" s="295" t="s">
        <v>187</v>
      </c>
      <c r="F594" s="295" t="s">
        <v>187</v>
      </c>
      <c r="G594" s="295" t="s">
        <v>187</v>
      </c>
    </row>
    <row r="595" spans="1:7" s="228" customFormat="1" ht="12" customHeight="1" x14ac:dyDescent="0.35">
      <c r="A595" s="278" t="s">
        <v>761</v>
      </c>
      <c r="B595" s="298" t="s">
        <v>490</v>
      </c>
      <c r="C595" s="295" t="s">
        <v>187</v>
      </c>
      <c r="D595" s="295" t="s">
        <v>187</v>
      </c>
      <c r="E595" s="295" t="s">
        <v>187</v>
      </c>
      <c r="F595" s="295" t="s">
        <v>187</v>
      </c>
      <c r="G595" s="295" t="s">
        <v>187</v>
      </c>
    </row>
    <row r="596" spans="1:7" s="228" customFormat="1" ht="13.5" customHeight="1" x14ac:dyDescent="0.35">
      <c r="A596" s="61" t="s">
        <v>762</v>
      </c>
      <c r="B596" s="298" t="s">
        <v>490</v>
      </c>
      <c r="C596" s="298" t="s">
        <v>490</v>
      </c>
      <c r="D596" s="298" t="s">
        <v>490</v>
      </c>
      <c r="E596" s="298" t="s">
        <v>490</v>
      </c>
      <c r="F596" s="298" t="s">
        <v>490</v>
      </c>
      <c r="G596" s="298" t="s">
        <v>490</v>
      </c>
    </row>
    <row r="597" spans="1:7" x14ac:dyDescent="0.45">
      <c r="A597"/>
      <c r="B597"/>
      <c r="C597"/>
      <c r="D597"/>
      <c r="E597"/>
    </row>
    <row r="598" spans="1:7" x14ac:dyDescent="0.4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764</v>
      </c>
      <c r="B601" s="199"/>
      <c r="C601" s="199"/>
      <c r="D601" s="199"/>
      <c r="E601" s="199"/>
      <c r="F601" s="199"/>
      <c r="G601" s="41" t="s">
        <v>474</v>
      </c>
    </row>
    <row r="602" spans="1:7" ht="15.4" x14ac:dyDescent="0.45">
      <c r="A602" s="194" t="s">
        <v>663</v>
      </c>
      <c r="B602" s="199"/>
      <c r="C602" s="199"/>
      <c r="D602" s="199"/>
      <c r="E602" s="199"/>
      <c r="F602" s="199"/>
      <c r="G602" s="41" t="s">
        <v>3371</v>
      </c>
    </row>
    <row r="603" spans="1:7" x14ac:dyDescent="0.45">
      <c r="A603" s="199"/>
      <c r="B603" s="199"/>
      <c r="C603" s="199"/>
      <c r="D603" s="199"/>
      <c r="E603" s="199"/>
      <c r="F603" s="199"/>
      <c r="G603" s="41" t="s">
        <v>475</v>
      </c>
    </row>
    <row r="604" spans="1:7" x14ac:dyDescent="0.45">
      <c r="A604" s="199"/>
      <c r="B604" s="199"/>
      <c r="C604" s="199"/>
      <c r="D604" s="199"/>
      <c r="E604" s="199"/>
      <c r="F604" s="199"/>
      <c r="G604" s="229"/>
    </row>
    <row r="605" spans="1:7" ht="54" customHeight="1" x14ac:dyDescent="0.45">
      <c r="A605" s="493" t="s">
        <v>476</v>
      </c>
      <c r="B605" s="64" t="s">
        <v>765</v>
      </c>
      <c r="C605" s="64" t="s">
        <v>766</v>
      </c>
      <c r="D605" s="64" t="s">
        <v>767</v>
      </c>
      <c r="E605" s="64" t="s">
        <v>615</v>
      </c>
      <c r="F605" s="64" t="s">
        <v>481</v>
      </c>
      <c r="G605" s="64" t="s">
        <v>482</v>
      </c>
    </row>
    <row r="606" spans="1:7" ht="14.65" thickBot="1" x14ac:dyDescent="0.5">
      <c r="A606" s="494"/>
      <c r="B606" s="495" t="s">
        <v>484</v>
      </c>
      <c r="C606" s="496"/>
      <c r="D606" s="496"/>
      <c r="E606" s="496"/>
      <c r="F606" s="496"/>
      <c r="G606" s="497"/>
    </row>
    <row r="607" spans="1:7" ht="14.65" thickTop="1" x14ac:dyDescent="0.45">
      <c r="A607" s="65" t="s">
        <v>768</v>
      </c>
      <c r="B607" s="298">
        <v>-831125.53638504399</v>
      </c>
      <c r="C607" s="298">
        <v>1234.7394602571119</v>
      </c>
      <c r="D607" s="298">
        <v>35.11369899647039</v>
      </c>
      <c r="E607" s="298">
        <v>141.59499629999999</v>
      </c>
      <c r="F607" s="298">
        <v>7641.6606409999995</v>
      </c>
      <c r="G607" s="298" t="s">
        <v>513</v>
      </c>
    </row>
    <row r="608" spans="1:7" x14ac:dyDescent="0.45">
      <c r="A608" s="66" t="s">
        <v>769</v>
      </c>
      <c r="B608" s="298">
        <v>-680293.34243705962</v>
      </c>
      <c r="C608" s="298">
        <v>260.14196732065915</v>
      </c>
      <c r="D608" s="298">
        <v>22.501521677555012</v>
      </c>
      <c r="E608" s="298">
        <v>120.1226453</v>
      </c>
      <c r="F608" s="298">
        <v>7283.7881829999997</v>
      </c>
      <c r="G608" s="298" t="s">
        <v>513</v>
      </c>
    </row>
    <row r="609" spans="1:7" x14ac:dyDescent="0.45">
      <c r="A609" s="318" t="s">
        <v>770</v>
      </c>
      <c r="B609" s="298">
        <v>-581225.21712432243</v>
      </c>
      <c r="C609" s="298">
        <v>259.58656569999999</v>
      </c>
      <c r="D609" s="298">
        <v>22.303775677555009</v>
      </c>
      <c r="E609" s="296">
        <v>120.1226453</v>
      </c>
      <c r="F609" s="296">
        <v>7283.7881829999997</v>
      </c>
      <c r="G609" s="296" t="s">
        <v>517</v>
      </c>
    </row>
    <row r="610" spans="1:7" x14ac:dyDescent="0.45">
      <c r="A610" s="319" t="s">
        <v>771</v>
      </c>
      <c r="B610" s="298">
        <v>-99068.125312737131</v>
      </c>
      <c r="C610" s="298" t="s">
        <v>492</v>
      </c>
      <c r="D610" s="298" t="s">
        <v>3104</v>
      </c>
      <c r="E610" s="296" t="s">
        <v>490</v>
      </c>
      <c r="F610" s="296" t="s">
        <v>490</v>
      </c>
      <c r="G610" s="296" t="s">
        <v>490</v>
      </c>
    </row>
    <row r="611" spans="1:7" x14ac:dyDescent="0.45">
      <c r="A611" s="320" t="s">
        <v>772</v>
      </c>
      <c r="B611" s="298">
        <v>23030.524805171535</v>
      </c>
      <c r="C611" s="298" t="s">
        <v>3110</v>
      </c>
      <c r="D611" s="298" t="s">
        <v>3110</v>
      </c>
      <c r="E611" s="298" t="s">
        <v>490</v>
      </c>
      <c r="F611" s="298" t="s">
        <v>490</v>
      </c>
      <c r="G611" s="298" t="s">
        <v>490</v>
      </c>
    </row>
    <row r="612" spans="1:7" x14ac:dyDescent="0.45">
      <c r="A612" s="318" t="s">
        <v>773</v>
      </c>
      <c r="B612" s="298">
        <v>-29001.50383515003</v>
      </c>
      <c r="C612" s="298" t="s">
        <v>588</v>
      </c>
      <c r="D612" s="298" t="s">
        <v>588</v>
      </c>
      <c r="E612" s="296" t="s">
        <v>490</v>
      </c>
      <c r="F612" s="296" t="s">
        <v>490</v>
      </c>
      <c r="G612" s="296" t="s">
        <v>490</v>
      </c>
    </row>
    <row r="613" spans="1:7" x14ac:dyDescent="0.45">
      <c r="A613" s="318" t="s">
        <v>774</v>
      </c>
      <c r="B613" s="298">
        <v>52032.028640321565</v>
      </c>
      <c r="C613" s="298" t="s">
        <v>588</v>
      </c>
      <c r="D613" s="298" t="s">
        <v>588</v>
      </c>
      <c r="E613" s="296" t="s">
        <v>490</v>
      </c>
      <c r="F613" s="296" t="s">
        <v>490</v>
      </c>
      <c r="G613" s="296" t="s">
        <v>490</v>
      </c>
    </row>
    <row r="614" spans="1:7" x14ac:dyDescent="0.45">
      <c r="A614" s="66" t="s">
        <v>775</v>
      </c>
      <c r="B614" s="298">
        <v>-28216.102686357408</v>
      </c>
      <c r="C614" s="298">
        <v>12.663181</v>
      </c>
      <c r="D614" s="298">
        <v>1.1562030000000001</v>
      </c>
      <c r="E614" s="298">
        <v>21.472351</v>
      </c>
      <c r="F614" s="298">
        <v>357.87245800000005</v>
      </c>
      <c r="G614" s="298" t="s">
        <v>490</v>
      </c>
    </row>
    <row r="615" spans="1:7" x14ac:dyDescent="0.45">
      <c r="A615" s="318" t="s">
        <v>776</v>
      </c>
      <c r="B615" s="298">
        <v>8734.4840051914307</v>
      </c>
      <c r="C615" s="298">
        <v>12.663181</v>
      </c>
      <c r="D615" s="298">
        <v>1.1562030000000001</v>
      </c>
      <c r="E615" s="296">
        <v>21.472351</v>
      </c>
      <c r="F615" s="296">
        <v>357.87245800000005</v>
      </c>
      <c r="G615" s="296" t="s">
        <v>490</v>
      </c>
    </row>
    <row r="616" spans="1:7" x14ac:dyDescent="0.45">
      <c r="A616" s="319" t="s">
        <v>777</v>
      </c>
      <c r="B616" s="298">
        <v>-36950.586691548837</v>
      </c>
      <c r="C616" s="298" t="s">
        <v>517</v>
      </c>
      <c r="D616" s="298" t="s">
        <v>588</v>
      </c>
      <c r="E616" s="296" t="s">
        <v>490</v>
      </c>
      <c r="F616" s="296" t="s">
        <v>490</v>
      </c>
      <c r="G616" s="296" t="s">
        <v>490</v>
      </c>
    </row>
    <row r="617" spans="1:7" x14ac:dyDescent="0.45">
      <c r="A617" s="320" t="s">
        <v>778</v>
      </c>
      <c r="B617" s="298">
        <v>-5742.2251556353804</v>
      </c>
      <c r="C617" s="298">
        <v>961.93431193645267</v>
      </c>
      <c r="D617" s="298">
        <v>0.59525414428571</v>
      </c>
      <c r="E617" s="298" t="s">
        <v>490</v>
      </c>
      <c r="F617" s="298" t="s">
        <v>490</v>
      </c>
      <c r="G617" s="298" t="s">
        <v>490</v>
      </c>
    </row>
    <row r="618" spans="1:7" x14ac:dyDescent="0.45">
      <c r="A618" s="318" t="s">
        <v>779</v>
      </c>
      <c r="B618" s="298">
        <v>-10133.615543726639</v>
      </c>
      <c r="C618" s="298" t="s">
        <v>517</v>
      </c>
      <c r="D618" s="298">
        <v>0.59215403</v>
      </c>
      <c r="E618" s="296" t="s">
        <v>490</v>
      </c>
      <c r="F618" s="296" t="s">
        <v>490</v>
      </c>
      <c r="G618" s="296" t="s">
        <v>490</v>
      </c>
    </row>
    <row r="619" spans="1:7" x14ac:dyDescent="0.45">
      <c r="A619" s="318" t="s">
        <v>780</v>
      </c>
      <c r="B619" s="298">
        <v>469.44060909762544</v>
      </c>
      <c r="C619" s="298" t="s">
        <v>517</v>
      </c>
      <c r="D619" s="298" t="s">
        <v>513</v>
      </c>
      <c r="E619" s="296" t="s">
        <v>490</v>
      </c>
      <c r="F619" s="296" t="s">
        <v>490</v>
      </c>
      <c r="G619" s="296" t="s">
        <v>490</v>
      </c>
    </row>
    <row r="620" spans="1:7" x14ac:dyDescent="0.45">
      <c r="A620" s="66" t="s">
        <v>781</v>
      </c>
      <c r="B620" s="298">
        <v>-33858.519844496128</v>
      </c>
      <c r="C620" s="298" t="s">
        <v>517</v>
      </c>
      <c r="D620" s="298">
        <v>6.0475778530394004</v>
      </c>
      <c r="E620" s="298" t="s">
        <v>517</v>
      </c>
      <c r="F620" s="298" t="s">
        <v>517</v>
      </c>
      <c r="G620" s="298" t="s">
        <v>490</v>
      </c>
    </row>
    <row r="621" spans="1:7" x14ac:dyDescent="0.45">
      <c r="A621" s="318" t="s">
        <v>782</v>
      </c>
      <c r="B621" s="298">
        <v>-116642.3750794526</v>
      </c>
      <c r="C621" s="298" t="s">
        <v>517</v>
      </c>
      <c r="D621" s="298">
        <v>6.0475778530394004</v>
      </c>
      <c r="E621" s="296" t="s">
        <v>517</v>
      </c>
      <c r="F621" s="296" t="s">
        <v>517</v>
      </c>
      <c r="G621" s="296" t="s">
        <v>490</v>
      </c>
    </row>
    <row r="622" spans="1:7" x14ac:dyDescent="0.45">
      <c r="A622" s="319" t="s">
        <v>783</v>
      </c>
      <c r="B622" s="298">
        <v>82783.855234956471</v>
      </c>
      <c r="C622" s="298" t="s">
        <v>517</v>
      </c>
      <c r="D622" s="298" t="s">
        <v>588</v>
      </c>
      <c r="E622" s="296" t="s">
        <v>517</v>
      </c>
      <c r="F622" s="296" t="s">
        <v>517</v>
      </c>
      <c r="G622" s="296" t="s">
        <v>490</v>
      </c>
    </row>
    <row r="623" spans="1:7" x14ac:dyDescent="0.45">
      <c r="A623" s="320" t="s">
        <v>784</v>
      </c>
      <c r="B623" s="298" t="s">
        <v>517</v>
      </c>
      <c r="C623" s="298" t="s">
        <v>517</v>
      </c>
      <c r="D623" s="298" t="s">
        <v>517</v>
      </c>
      <c r="E623" s="298" t="s">
        <v>490</v>
      </c>
      <c r="F623" s="298" t="s">
        <v>490</v>
      </c>
      <c r="G623" s="298" t="s">
        <v>490</v>
      </c>
    </row>
    <row r="624" spans="1:7" x14ac:dyDescent="0.45">
      <c r="A624" s="318" t="s">
        <v>785</v>
      </c>
      <c r="B624" s="295" t="s">
        <v>187</v>
      </c>
      <c r="C624" s="295" t="s">
        <v>187</v>
      </c>
      <c r="D624" s="295" t="s">
        <v>187</v>
      </c>
      <c r="E624" s="295" t="s">
        <v>187</v>
      </c>
      <c r="F624" s="295" t="s">
        <v>187</v>
      </c>
      <c r="G624" s="295" t="s">
        <v>187</v>
      </c>
    </row>
    <row r="625" spans="1:8" x14ac:dyDescent="0.45">
      <c r="A625" s="318" t="s">
        <v>786</v>
      </c>
      <c r="B625" s="298" t="s">
        <v>517</v>
      </c>
      <c r="C625" s="298" t="s">
        <v>517</v>
      </c>
      <c r="D625" s="298" t="s">
        <v>517</v>
      </c>
      <c r="E625" s="296" t="s">
        <v>490</v>
      </c>
      <c r="F625" s="296" t="s">
        <v>490</v>
      </c>
      <c r="G625" s="296" t="s">
        <v>490</v>
      </c>
    </row>
    <row r="626" spans="1:8" x14ac:dyDescent="0.45">
      <c r="A626" s="66" t="s">
        <v>787</v>
      </c>
      <c r="B626" s="298">
        <v>-106045.87106666707</v>
      </c>
      <c r="C626" s="295" t="s">
        <v>187</v>
      </c>
      <c r="D626" s="295" t="s">
        <v>187</v>
      </c>
      <c r="E626" s="295" t="s">
        <v>187</v>
      </c>
      <c r="F626" s="295" t="s">
        <v>187</v>
      </c>
      <c r="G626" s="295" t="s">
        <v>187</v>
      </c>
    </row>
    <row r="627" spans="1:8" x14ac:dyDescent="0.45">
      <c r="A627" s="321" t="s">
        <v>788</v>
      </c>
      <c r="B627" s="298" t="s">
        <v>3110</v>
      </c>
      <c r="C627" s="298" t="s">
        <v>513</v>
      </c>
      <c r="D627" s="298">
        <v>2.41583792</v>
      </c>
      <c r="E627" s="298" t="s">
        <v>490</v>
      </c>
      <c r="F627" s="298" t="s">
        <v>490</v>
      </c>
      <c r="G627" s="298" t="s">
        <v>490</v>
      </c>
    </row>
    <row r="628" spans="1:8" x14ac:dyDescent="0.45">
      <c r="A628" s="304" t="s">
        <v>789</v>
      </c>
      <c r="B628" s="298" t="s">
        <v>3110</v>
      </c>
      <c r="C628" s="298" t="s">
        <v>513</v>
      </c>
      <c r="D628" s="298">
        <v>2.41583792</v>
      </c>
      <c r="E628" s="298" t="s">
        <v>490</v>
      </c>
      <c r="F628" s="298" t="s">
        <v>490</v>
      </c>
      <c r="G628" s="298" t="s">
        <v>490</v>
      </c>
    </row>
    <row r="630" spans="1:8" x14ac:dyDescent="0.4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500" t="s">
        <v>791</v>
      </c>
      <c r="B633" s="500"/>
      <c r="C633" s="199"/>
      <c r="D633" s="199"/>
      <c r="E633" s="199"/>
      <c r="F633" s="199"/>
      <c r="G633" s="199"/>
      <c r="H633" s="41" t="s">
        <v>474</v>
      </c>
    </row>
    <row r="634" spans="1:8" ht="15.4" x14ac:dyDescent="0.45">
      <c r="A634" s="214" t="s">
        <v>663</v>
      </c>
      <c r="B634" s="44"/>
      <c r="C634" s="199"/>
      <c r="D634" s="199"/>
      <c r="E634" s="199"/>
      <c r="F634" s="199"/>
      <c r="G634" s="199"/>
      <c r="H634" s="41" t="s">
        <v>3371</v>
      </c>
    </row>
    <row r="635" spans="1:8" x14ac:dyDescent="0.45">
      <c r="A635" s="199"/>
      <c r="B635" s="199"/>
      <c r="C635" s="199"/>
      <c r="D635" s="199"/>
      <c r="E635" s="199"/>
      <c r="F635" s="199"/>
      <c r="G635" s="199"/>
      <c r="H635" s="41" t="s">
        <v>475</v>
      </c>
    </row>
    <row r="636" spans="1:8" x14ac:dyDescent="0.45">
      <c r="A636" s="199"/>
      <c r="B636" s="199"/>
      <c r="C636" s="199"/>
      <c r="D636" s="199"/>
      <c r="E636" s="199"/>
      <c r="F636" s="199"/>
      <c r="G636" s="199"/>
      <c r="H636" s="230"/>
    </row>
    <row r="637" spans="1:8" x14ac:dyDescent="0.45">
      <c r="A637" s="488" t="s">
        <v>792</v>
      </c>
      <c r="B637" s="231" t="s">
        <v>793</v>
      </c>
      <c r="C637" s="232" t="s">
        <v>478</v>
      </c>
      <c r="D637" s="232" t="s">
        <v>479</v>
      </c>
      <c r="E637" s="232" t="s">
        <v>615</v>
      </c>
      <c r="F637" s="233" t="s">
        <v>481</v>
      </c>
      <c r="G637" s="234" t="s">
        <v>482</v>
      </c>
      <c r="H637" s="233" t="s">
        <v>616</v>
      </c>
    </row>
    <row r="638" spans="1:8" ht="14.65" thickBot="1" x14ac:dyDescent="0.5">
      <c r="A638" s="489"/>
      <c r="B638" s="490" t="s">
        <v>484</v>
      </c>
      <c r="C638" s="491"/>
      <c r="D638" s="491"/>
      <c r="E638" s="491"/>
      <c r="F638" s="491"/>
      <c r="G638" s="491"/>
      <c r="H638" s="492"/>
    </row>
    <row r="639" spans="1:8" ht="14.65" thickTop="1" x14ac:dyDescent="0.4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45">
      <c r="A640" s="322" t="s">
        <v>796</v>
      </c>
      <c r="B640" s="298" t="s">
        <v>552</v>
      </c>
      <c r="C640" s="298">
        <v>5261.8993888836258</v>
      </c>
      <c r="D640" s="295" t="s">
        <v>187</v>
      </c>
      <c r="E640" s="298">
        <v>2.3460190219567099</v>
      </c>
      <c r="F640" s="298">
        <v>6.1117899358083498</v>
      </c>
      <c r="G640" s="298">
        <v>21.695718028166269</v>
      </c>
      <c r="H640" s="295" t="s">
        <v>187</v>
      </c>
    </row>
    <row r="641" spans="1:8" x14ac:dyDescent="0.45">
      <c r="A641" s="299" t="s">
        <v>797</v>
      </c>
      <c r="B641" s="298" t="s">
        <v>552</v>
      </c>
      <c r="C641" s="298">
        <v>5261.8993888836258</v>
      </c>
      <c r="D641" s="295" t="s">
        <v>187</v>
      </c>
      <c r="E641" s="296">
        <v>2.3460190219567099</v>
      </c>
      <c r="F641" s="296">
        <v>6.1117899358083498</v>
      </c>
      <c r="G641" s="296">
        <v>21.695718028166269</v>
      </c>
      <c r="H641" s="295" t="s">
        <v>187</v>
      </c>
    </row>
    <row r="642" spans="1:8" x14ac:dyDescent="0.45">
      <c r="A642" s="299" t="s">
        <v>798</v>
      </c>
      <c r="B642" s="298" t="s">
        <v>519</v>
      </c>
      <c r="C642" s="298" t="s">
        <v>519</v>
      </c>
      <c r="D642" s="295" t="s">
        <v>187</v>
      </c>
      <c r="E642" s="296" t="s">
        <v>519</v>
      </c>
      <c r="F642" s="296" t="s">
        <v>519</v>
      </c>
      <c r="G642" s="296" t="s">
        <v>519</v>
      </c>
      <c r="H642" s="295" t="s">
        <v>187</v>
      </c>
    </row>
    <row r="643" spans="1:8" x14ac:dyDescent="0.45">
      <c r="A643" s="323" t="s">
        <v>799</v>
      </c>
      <c r="B643" s="298" t="s">
        <v>519</v>
      </c>
      <c r="C643" s="298" t="s">
        <v>519</v>
      </c>
      <c r="D643" s="295" t="s">
        <v>187</v>
      </c>
      <c r="E643" s="298" t="s">
        <v>519</v>
      </c>
      <c r="F643" s="298" t="s">
        <v>519</v>
      </c>
      <c r="G643" s="298" t="s">
        <v>519</v>
      </c>
      <c r="H643" s="295" t="s">
        <v>187</v>
      </c>
    </row>
    <row r="644" spans="1:8" x14ac:dyDescent="0.45">
      <c r="A644" s="322" t="s">
        <v>800</v>
      </c>
      <c r="B644" s="295" t="s">
        <v>187</v>
      </c>
      <c r="C644" s="298">
        <v>76.365222930707887</v>
      </c>
      <c r="D644" s="298">
        <v>5.5964614607999996</v>
      </c>
      <c r="E644" s="298" t="s">
        <v>517</v>
      </c>
      <c r="F644" s="298" t="s">
        <v>517</v>
      </c>
      <c r="G644" s="298" t="s">
        <v>517</v>
      </c>
      <c r="H644" s="295" t="s">
        <v>187</v>
      </c>
    </row>
    <row r="645" spans="1:8" x14ac:dyDescent="0.45">
      <c r="A645" s="324" t="s">
        <v>801</v>
      </c>
      <c r="B645" s="295" t="s">
        <v>187</v>
      </c>
      <c r="C645" s="298">
        <v>74.619486144000007</v>
      </c>
      <c r="D645" s="298">
        <v>5.5964614607999996</v>
      </c>
      <c r="E645" s="296" t="s">
        <v>517</v>
      </c>
      <c r="F645" s="296" t="s">
        <v>517</v>
      </c>
      <c r="G645" s="296" t="s">
        <v>517</v>
      </c>
      <c r="H645" s="295" t="s">
        <v>187</v>
      </c>
    </row>
    <row r="646" spans="1:8" x14ac:dyDescent="0.45">
      <c r="A646" s="324" t="s">
        <v>802</v>
      </c>
      <c r="B646" s="295" t="s">
        <v>187</v>
      </c>
      <c r="C646" s="298">
        <v>1.7457367867078699</v>
      </c>
      <c r="D646" s="298" t="s">
        <v>564</v>
      </c>
      <c r="E646" s="296" t="s">
        <v>517</v>
      </c>
      <c r="F646" s="296" t="s">
        <v>517</v>
      </c>
      <c r="G646" s="296" t="s">
        <v>517</v>
      </c>
      <c r="H646" s="295" t="s">
        <v>187</v>
      </c>
    </row>
    <row r="647" spans="1:8" x14ac:dyDescent="0.45">
      <c r="A647" s="322" t="s">
        <v>803</v>
      </c>
      <c r="B647" s="298" t="s">
        <v>524</v>
      </c>
      <c r="C647" s="298" t="s">
        <v>524</v>
      </c>
      <c r="D647" s="298" t="s">
        <v>524</v>
      </c>
      <c r="E647" s="298" t="s">
        <v>524</v>
      </c>
      <c r="F647" s="298" t="s">
        <v>524</v>
      </c>
      <c r="G647" s="298" t="s">
        <v>524</v>
      </c>
      <c r="H647" s="298" t="s">
        <v>524</v>
      </c>
    </row>
    <row r="648" spans="1:8" x14ac:dyDescent="0.45">
      <c r="A648" s="299" t="s">
        <v>804</v>
      </c>
      <c r="B648" s="298" t="s">
        <v>492</v>
      </c>
      <c r="C648" s="298" t="s">
        <v>524</v>
      </c>
      <c r="D648" s="298" t="s">
        <v>524</v>
      </c>
      <c r="E648" s="296" t="s">
        <v>492</v>
      </c>
      <c r="F648" s="296" t="s">
        <v>492</v>
      </c>
      <c r="G648" s="296" t="s">
        <v>492</v>
      </c>
      <c r="H648" s="296" t="s">
        <v>492</v>
      </c>
    </row>
    <row r="649" spans="1:8" x14ac:dyDescent="0.45">
      <c r="A649" s="299" t="s">
        <v>805</v>
      </c>
      <c r="B649" s="298" t="s">
        <v>490</v>
      </c>
      <c r="C649" s="298" t="s">
        <v>490</v>
      </c>
      <c r="D649" s="298" t="s">
        <v>490</v>
      </c>
      <c r="E649" s="296" t="s">
        <v>490</v>
      </c>
      <c r="F649" s="296" t="s">
        <v>490</v>
      </c>
      <c r="G649" s="296" t="s">
        <v>490</v>
      </c>
      <c r="H649" s="296" t="s">
        <v>490</v>
      </c>
    </row>
    <row r="650" spans="1:8" x14ac:dyDescent="0.45">
      <c r="A650" s="322" t="s">
        <v>806</v>
      </c>
      <c r="B650" s="295" t="s">
        <v>187</v>
      </c>
      <c r="C650" s="298">
        <v>805.56200093450445</v>
      </c>
      <c r="D650" s="298">
        <v>68.161059197780617</v>
      </c>
      <c r="E650" s="298" t="s">
        <v>564</v>
      </c>
      <c r="F650" s="298">
        <v>0.43655642398631</v>
      </c>
      <c r="G650" s="298">
        <v>49.308450064014231</v>
      </c>
      <c r="H650" s="295" t="s">
        <v>187</v>
      </c>
    </row>
    <row r="651" spans="1:8" x14ac:dyDescent="0.45">
      <c r="A651" s="299" t="s">
        <v>807</v>
      </c>
      <c r="B651" s="295" t="s">
        <v>187</v>
      </c>
      <c r="C651" s="298">
        <v>566.94660201297143</v>
      </c>
      <c r="D651" s="298">
        <v>66.504112399504038</v>
      </c>
      <c r="E651" s="296" t="s">
        <v>519</v>
      </c>
      <c r="F651" s="296">
        <v>0.43655642398631</v>
      </c>
      <c r="G651" s="296">
        <v>33.529746043529677</v>
      </c>
      <c r="H651" s="295" t="s">
        <v>187</v>
      </c>
    </row>
    <row r="652" spans="1:8" x14ac:dyDescent="0.45">
      <c r="A652" s="299" t="s">
        <v>808</v>
      </c>
      <c r="B652" s="295" t="s">
        <v>187</v>
      </c>
      <c r="C652" s="298">
        <v>238.61539892153306</v>
      </c>
      <c r="D652" s="298">
        <v>1.65694679827657</v>
      </c>
      <c r="E652" s="296" t="s">
        <v>519</v>
      </c>
      <c r="F652" s="296" t="s">
        <v>519</v>
      </c>
      <c r="G652" s="296">
        <v>15.77870402048455</v>
      </c>
      <c r="H652" s="295" t="s">
        <v>187</v>
      </c>
    </row>
    <row r="653" spans="1:8" x14ac:dyDescent="0.45">
      <c r="A653" s="299" t="s">
        <v>3380</v>
      </c>
      <c r="B653" s="295" t="s">
        <v>187</v>
      </c>
      <c r="C653" s="298" t="s">
        <v>492</v>
      </c>
      <c r="D653" s="298" t="s">
        <v>492</v>
      </c>
      <c r="E653" s="298" t="s">
        <v>492</v>
      </c>
      <c r="F653" s="298" t="s">
        <v>492</v>
      </c>
      <c r="G653" s="298" t="s">
        <v>492</v>
      </c>
      <c r="H653" s="295" t="s">
        <v>187</v>
      </c>
    </row>
    <row r="654" spans="1:8" x14ac:dyDescent="0.45">
      <c r="A654" s="322" t="s">
        <v>3381</v>
      </c>
      <c r="B654" s="298" t="s">
        <v>490</v>
      </c>
      <c r="C654" s="298" t="s">
        <v>490</v>
      </c>
      <c r="D654" s="298" t="s">
        <v>490</v>
      </c>
      <c r="E654" s="298" t="s">
        <v>519</v>
      </c>
      <c r="F654" s="298" t="s">
        <v>519</v>
      </c>
      <c r="G654" s="298">
        <v>43.391436056332523</v>
      </c>
      <c r="H654" s="298">
        <v>0.74349333311907995</v>
      </c>
    </row>
    <row r="655" spans="1:8" x14ac:dyDescent="0.45">
      <c r="A655" s="304" t="s">
        <v>568</v>
      </c>
      <c r="B655" s="296" t="s">
        <v>490</v>
      </c>
      <c r="C655" s="296" t="s">
        <v>490</v>
      </c>
      <c r="D655" s="296" t="s">
        <v>490</v>
      </c>
      <c r="E655" s="296" t="s">
        <v>519</v>
      </c>
      <c r="F655" s="296" t="s">
        <v>519</v>
      </c>
      <c r="G655" s="296">
        <v>43.391436056332523</v>
      </c>
      <c r="H655" s="296">
        <v>0.74349333311907995</v>
      </c>
    </row>
    <row r="656" spans="1:8" x14ac:dyDescent="0.45">
      <c r="A656" s="322" t="s">
        <v>809</v>
      </c>
      <c r="B656" s="295" t="s">
        <v>187</v>
      </c>
      <c r="C656" s="295" t="s">
        <v>187</v>
      </c>
      <c r="D656" s="295" t="s">
        <v>187</v>
      </c>
      <c r="E656" s="295" t="s">
        <v>187</v>
      </c>
      <c r="F656" s="295" t="s">
        <v>187</v>
      </c>
      <c r="G656" s="295" t="s">
        <v>187</v>
      </c>
      <c r="H656" s="295" t="s">
        <v>187</v>
      </c>
    </row>
    <row r="657" spans="1:8" x14ac:dyDescent="0.45">
      <c r="A657" s="324" t="s">
        <v>810</v>
      </c>
      <c r="B657" s="296">
        <v>11397.929630279281</v>
      </c>
      <c r="C657" s="295" t="s">
        <v>187</v>
      </c>
      <c r="D657" s="295" t="s">
        <v>187</v>
      </c>
      <c r="E657" s="295" t="s">
        <v>187</v>
      </c>
      <c r="F657" s="295" t="s">
        <v>187</v>
      </c>
      <c r="G657" s="295" t="s">
        <v>187</v>
      </c>
      <c r="H657" s="295" t="s">
        <v>187</v>
      </c>
    </row>
    <row r="658" spans="1:8" x14ac:dyDescent="0.45">
      <c r="A658" s="324" t="s">
        <v>811</v>
      </c>
      <c r="B658" s="296" t="s">
        <v>490</v>
      </c>
      <c r="C658" s="295" t="s">
        <v>187</v>
      </c>
      <c r="D658" s="295" t="s">
        <v>187</v>
      </c>
      <c r="E658" s="295" t="s">
        <v>187</v>
      </c>
      <c r="F658" s="295" t="s">
        <v>187</v>
      </c>
      <c r="G658" s="295" t="s">
        <v>187</v>
      </c>
      <c r="H658" s="295" t="s">
        <v>187</v>
      </c>
    </row>
    <row r="659" spans="1:8" x14ac:dyDescent="0.45">
      <c r="A659" s="325" t="s">
        <v>3382</v>
      </c>
      <c r="B659" s="296" t="s">
        <v>490</v>
      </c>
      <c r="C659" s="295" t="s">
        <v>187</v>
      </c>
      <c r="D659" s="295" t="s">
        <v>187</v>
      </c>
      <c r="E659" s="295" t="s">
        <v>187</v>
      </c>
      <c r="F659" s="295" t="s">
        <v>187</v>
      </c>
      <c r="G659" s="295" t="s">
        <v>187</v>
      </c>
      <c r="H659" s="295" t="s">
        <v>187</v>
      </c>
    </row>
    <row r="661" spans="1:8" x14ac:dyDescent="0.4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813</v>
      </c>
      <c r="B664" s="67" t="s">
        <v>814</v>
      </c>
      <c r="C664" s="67" t="s">
        <v>815</v>
      </c>
      <c r="D664" s="67" t="s">
        <v>816</v>
      </c>
      <c r="E664" s="67" t="s">
        <v>817</v>
      </c>
      <c r="F664" s="67" t="s">
        <v>481</v>
      </c>
      <c r="G664" s="67" t="s">
        <v>482</v>
      </c>
      <c r="H664" s="67" t="s">
        <v>818</v>
      </c>
    </row>
    <row r="665" spans="1:8" x14ac:dyDescent="0.4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820</v>
      </c>
      <c r="B673" s="68">
        <f>G408</f>
        <v>22472.091458330953</v>
      </c>
      <c r="C673" s="68">
        <f>H408</f>
        <v>4.6925847366299997E-3</v>
      </c>
      <c r="D673" s="68">
        <f>I408</f>
        <v>4.8332437122200001E-3</v>
      </c>
      <c r="E673" s="68"/>
      <c r="F673" s="69"/>
      <c r="G673" s="69"/>
      <c r="H673" s="69"/>
    </row>
    <row r="674" spans="1:36" x14ac:dyDescent="0.4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4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825</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4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3596</v>
      </c>
      <c r="B698" s="3"/>
      <c r="C698" s="3"/>
      <c r="D698" s="3"/>
      <c r="E698" s="3"/>
      <c r="F698" s="3"/>
      <c r="G698" s="3"/>
      <c r="H698" s="3"/>
      <c r="I698" s="3"/>
      <c r="K698" s="1"/>
      <c r="L698" s="1"/>
      <c r="M698" s="1"/>
      <c r="N698" s="1"/>
    </row>
    <row r="699" spans="1:28" ht="14.65" thickBot="1" x14ac:dyDescent="0.5">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846</v>
      </c>
      <c r="B716" s="77"/>
      <c r="C716" s="77"/>
      <c r="D716" s="77"/>
      <c r="E716" s="77"/>
      <c r="F716" s="77"/>
      <c r="G716" s="77"/>
      <c r="H716" s="77"/>
      <c r="I716" s="77"/>
      <c r="J716" s="77"/>
      <c r="K716" s="77"/>
      <c r="L716" s="77"/>
      <c r="M716" s="77"/>
      <c r="N716" s="77"/>
    </row>
    <row r="717" spans="1:28" x14ac:dyDescent="0.45">
      <c r="A717" s="77" t="s">
        <v>847</v>
      </c>
      <c r="B717" s="77"/>
      <c r="C717" s="77"/>
      <c r="D717" s="77"/>
      <c r="E717" s="77"/>
      <c r="F717" s="77"/>
      <c r="G717" s="77"/>
      <c r="H717" s="77"/>
      <c r="I717" s="77"/>
      <c r="J717" s="77"/>
      <c r="K717" s="77"/>
      <c r="L717" s="77"/>
      <c r="M717" s="77"/>
      <c r="N717" s="77"/>
    </row>
    <row r="718" spans="1:28" x14ac:dyDescent="0.45">
      <c r="A718" s="77" t="s">
        <v>848</v>
      </c>
      <c r="B718" s="77"/>
      <c r="C718" s="77"/>
      <c r="D718" s="77"/>
      <c r="E718" s="77"/>
      <c r="F718" s="77"/>
      <c r="G718" s="77"/>
      <c r="H718" s="77"/>
      <c r="I718" s="77"/>
      <c r="J718" s="77"/>
      <c r="K718" s="77"/>
      <c r="L718" s="77"/>
      <c r="M718" s="77"/>
      <c r="N718" s="77"/>
    </row>
    <row r="719" spans="1:28" ht="31.5" x14ac:dyDescent="0.4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4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4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4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4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4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4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4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4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4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4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4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4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4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4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4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4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4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4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4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4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4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4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75" x14ac:dyDescent="0.4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4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4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4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4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4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4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4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4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4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4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4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4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4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4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4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4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4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4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4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4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4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4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4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4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4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x14ac:dyDescent="0.4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4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4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4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4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4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4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4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4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4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4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4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4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75" x14ac:dyDescent="0.4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4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4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4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4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4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4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4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4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4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4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4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4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4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4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4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4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4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4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4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4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4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4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4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4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4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4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4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4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4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4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4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4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4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4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4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4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4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4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4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4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4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4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4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4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4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4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4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4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4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4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4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4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4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4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4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4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4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4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4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4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4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4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4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4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4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75" x14ac:dyDescent="0.4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x14ac:dyDescent="0.4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x14ac:dyDescent="0.4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4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4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4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4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4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4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4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x14ac:dyDescent="0.4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4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4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4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4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4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4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4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x14ac:dyDescent="0.4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4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75" x14ac:dyDescent="0.4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75" x14ac:dyDescent="0.4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x14ac:dyDescent="0.4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75" x14ac:dyDescent="0.4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x14ac:dyDescent="0.4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x14ac:dyDescent="0.4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4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4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75" x14ac:dyDescent="0.4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4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4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4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4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4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4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x14ac:dyDescent="0.4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x14ac:dyDescent="0.4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4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x14ac:dyDescent="0.4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x14ac:dyDescent="0.4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75" x14ac:dyDescent="0.4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4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75" x14ac:dyDescent="0.4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4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4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4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4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x14ac:dyDescent="0.4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4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4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4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4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x14ac:dyDescent="0.4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x14ac:dyDescent="0.4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4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4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4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4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4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4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4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4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4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4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4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4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x14ac:dyDescent="0.4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75" x14ac:dyDescent="0.4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4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4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4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4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x14ac:dyDescent="0.4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4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4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4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4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x14ac:dyDescent="0.4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75" x14ac:dyDescent="0.4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75" x14ac:dyDescent="0.4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45">
      <c r="A927"/>
      <c r="B927"/>
      <c r="C927"/>
      <c r="D927"/>
      <c r="E927"/>
    </row>
    <row r="928" spans="1:14" x14ac:dyDescent="0.45">
      <c r="A928" s="151"/>
      <c r="B928" s="152" t="s">
        <v>2213</v>
      </c>
      <c r="C928" s="152" t="s">
        <v>2214</v>
      </c>
      <c r="D928" s="39" t="s">
        <v>2215</v>
      </c>
      <c r="E928"/>
    </row>
    <row r="929" spans="1:5" x14ac:dyDescent="0.45">
      <c r="A929" t="s">
        <v>2216</v>
      </c>
      <c r="B929" s="153">
        <v>1</v>
      </c>
      <c r="C929" s="153">
        <v>1</v>
      </c>
      <c r="D929" t="s">
        <v>2217</v>
      </c>
      <c r="E929"/>
    </row>
    <row r="930" spans="1:5" x14ac:dyDescent="0.45">
      <c r="A930" t="s">
        <v>2218</v>
      </c>
      <c r="B930" s="153">
        <v>16.2</v>
      </c>
      <c r="C930" s="153">
        <v>5</v>
      </c>
      <c r="D930" t="s">
        <v>2219</v>
      </c>
      <c r="E930"/>
    </row>
    <row r="931" spans="1:5" x14ac:dyDescent="0.45">
      <c r="A931" t="s">
        <v>481</v>
      </c>
      <c r="B931" s="153">
        <v>5.6</v>
      </c>
      <c r="C931" s="153">
        <v>1.8</v>
      </c>
      <c r="D931" t="s">
        <v>2220</v>
      </c>
      <c r="E931"/>
    </row>
    <row r="932" spans="1:5" x14ac:dyDescent="0.45">
      <c r="A932" t="s">
        <v>2221</v>
      </c>
      <c r="B932" s="153">
        <v>-2.4</v>
      </c>
      <c r="C932" s="153">
        <v>-8.1999999999999993</v>
      </c>
      <c r="D932" t="s">
        <v>2222</v>
      </c>
      <c r="E932"/>
    </row>
    <row r="933" spans="1:5" x14ac:dyDescent="0.45">
      <c r="A933" t="s">
        <v>2223</v>
      </c>
      <c r="B933" s="153">
        <v>0</v>
      </c>
      <c r="C933" s="153">
        <v>0</v>
      </c>
      <c r="D933" t="s">
        <v>2224</v>
      </c>
      <c r="E933"/>
    </row>
    <row r="934" spans="1:5" x14ac:dyDescent="0.45">
      <c r="A934" t="s">
        <v>2225</v>
      </c>
      <c r="B934" s="153">
        <v>0</v>
      </c>
      <c r="C934" s="153">
        <v>0</v>
      </c>
      <c r="D934" t="s">
        <v>2224</v>
      </c>
      <c r="E934"/>
    </row>
    <row r="935" spans="1:5" x14ac:dyDescent="0.45">
      <c r="A935" t="s">
        <v>2226</v>
      </c>
      <c r="B935" s="153">
        <v>0</v>
      </c>
      <c r="C935" s="153">
        <v>0</v>
      </c>
      <c r="D935" t="s">
        <v>2227</v>
      </c>
      <c r="E935"/>
    </row>
    <row r="936" spans="1:5" x14ac:dyDescent="0.45">
      <c r="A936" t="s">
        <v>2228</v>
      </c>
      <c r="B936" s="153">
        <v>1200</v>
      </c>
      <c r="C936" s="153">
        <v>345</v>
      </c>
      <c r="D936" t="s">
        <v>2229</v>
      </c>
      <c r="E936"/>
    </row>
    <row r="937" spans="1:5" x14ac:dyDescent="0.45">
      <c r="A937" t="s">
        <v>2230</v>
      </c>
      <c r="B937" s="153">
        <v>-160</v>
      </c>
      <c r="C937" s="153">
        <v>-46</v>
      </c>
      <c r="D937" t="s">
        <v>2231</v>
      </c>
      <c r="E937"/>
    </row>
    <row r="938" spans="1:5" x14ac:dyDescent="0.45">
      <c r="A938" t="s">
        <v>2232</v>
      </c>
      <c r="B938" s="153">
        <v>84</v>
      </c>
      <c r="C938" s="153">
        <v>28</v>
      </c>
      <c r="D938" t="s">
        <v>2233</v>
      </c>
      <c r="E938"/>
    </row>
    <row r="939" spans="1:5" x14ac:dyDescent="0.45">
      <c r="A939" t="s">
        <v>2234</v>
      </c>
      <c r="B939" s="153">
        <v>264</v>
      </c>
      <c r="C939" s="153">
        <v>265</v>
      </c>
      <c r="D939" t="s">
        <v>2235</v>
      </c>
      <c r="E939"/>
    </row>
    <row r="940" spans="1:5" x14ac:dyDescent="0.45">
      <c r="A940" t="s">
        <v>2236</v>
      </c>
      <c r="B940" s="153">
        <v>1</v>
      </c>
      <c r="C940" s="153">
        <v>1</v>
      </c>
      <c r="D940" t="s">
        <v>2237</v>
      </c>
      <c r="E940"/>
    </row>
    <row r="941" spans="1:5" x14ac:dyDescent="0.45">
      <c r="A941"/>
      <c r="B941"/>
      <c r="C941"/>
      <c r="D941" t="s">
        <v>2238</v>
      </c>
      <c r="E941"/>
    </row>
    <row r="942" spans="1:5" x14ac:dyDescent="0.4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1" t="s">
        <v>11</v>
      </c>
      <c r="B1" s="501"/>
      <c r="C1" s="501"/>
      <c r="D1" s="501"/>
      <c r="E1" s="501"/>
    </row>
    <row r="2" spans="1:5" x14ac:dyDescent="0.45">
      <c r="A2" s="502" t="s">
        <v>152</v>
      </c>
      <c r="B2" s="502"/>
      <c r="C2" s="502"/>
      <c r="D2" s="502"/>
      <c r="E2" s="502"/>
    </row>
    <row r="19" spans="1:5" x14ac:dyDescent="0.45">
      <c r="A19" t="s">
        <v>153</v>
      </c>
    </row>
    <row r="20" spans="1:5" x14ac:dyDescent="0.45">
      <c r="A20">
        <v>155400</v>
      </c>
      <c r="B20" t="s">
        <v>154</v>
      </c>
    </row>
    <row r="21" spans="1:5" x14ac:dyDescent="0.45">
      <c r="A21" s="502" t="s">
        <v>155</v>
      </c>
      <c r="B21" s="502"/>
      <c r="C21" s="502"/>
      <c r="D21" s="502"/>
      <c r="E21" s="502"/>
    </row>
    <row r="38" spans="1:5" x14ac:dyDescent="0.45">
      <c r="A38" t="s">
        <v>153</v>
      </c>
    </row>
    <row r="39" spans="1:5" x14ac:dyDescent="0.45">
      <c r="A39">
        <v>100800</v>
      </c>
      <c r="B39" t="s">
        <v>154</v>
      </c>
    </row>
    <row r="40" spans="1:5" x14ac:dyDescent="0.45">
      <c r="A40" s="502" t="s">
        <v>156</v>
      </c>
      <c r="B40" s="502"/>
      <c r="C40" s="502"/>
      <c r="D40" s="502"/>
      <c r="E40" s="502"/>
    </row>
    <row r="57" spans="1:5" ht="14.65" thickBot="1" x14ac:dyDescent="0.5">
      <c r="A57" t="s">
        <v>153</v>
      </c>
    </row>
    <row r="58" spans="1:5" ht="14.65" thickBot="1" x14ac:dyDescent="0.5">
      <c r="A58" s="4">
        <v>194000</v>
      </c>
      <c r="B58" t="s">
        <v>157</v>
      </c>
    </row>
    <row r="60" spans="1:5" x14ac:dyDescent="0.45">
      <c r="A60" s="501" t="s">
        <v>158</v>
      </c>
      <c r="B60" s="501"/>
      <c r="C60" s="501"/>
      <c r="D60" s="501"/>
      <c r="E60" s="501"/>
    </row>
    <row r="85" spans="1:37" s="5" customFormat="1" x14ac:dyDescent="0.4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359</v>
      </c>
      <c r="B88" s="7">
        <f>(B86-B85)/B85</f>
        <v>1.0254083484573502</v>
      </c>
    </row>
    <row r="89" spans="1:37" x14ac:dyDescent="0.45">
      <c r="A89" s="501" t="s">
        <v>159</v>
      </c>
      <c r="B89" s="501"/>
      <c r="C89" s="501"/>
      <c r="D89" s="501"/>
      <c r="E89" s="501"/>
    </row>
    <row r="90" spans="1:37" x14ac:dyDescent="0.45">
      <c r="A90">
        <v>6.6290250000000004</v>
      </c>
      <c r="B90" t="s">
        <v>362</v>
      </c>
      <c r="E90" t="s">
        <v>367</v>
      </c>
    </row>
    <row r="91" spans="1:37" x14ac:dyDescent="0.45">
      <c r="A91">
        <f>1/A90</f>
        <v>0.15085174667466181</v>
      </c>
      <c r="B91" t="s">
        <v>363</v>
      </c>
      <c r="E91" t="s">
        <v>164</v>
      </c>
    </row>
    <row r="92" spans="1:37" x14ac:dyDescent="0.45">
      <c r="A92" s="8">
        <v>0.5</v>
      </c>
      <c r="B92" t="s">
        <v>364</v>
      </c>
      <c r="E92" t="s">
        <v>368</v>
      </c>
    </row>
    <row r="93" spans="1:37" x14ac:dyDescent="0.45">
      <c r="A93">
        <f>A92*A91</f>
        <v>7.5425873337330904E-2</v>
      </c>
      <c r="B93" t="s">
        <v>365</v>
      </c>
      <c r="E93" t="s">
        <v>164</v>
      </c>
    </row>
    <row r="94" spans="1:37" x14ac:dyDescent="0.45">
      <c r="A94">
        <f>1/A93</f>
        <v>13.258050000000001</v>
      </c>
      <c r="B94" t="s">
        <v>366</v>
      </c>
      <c r="E94" t="s">
        <v>164</v>
      </c>
      <c r="J94" s="8"/>
    </row>
    <row r="95" spans="1:37" ht="14.65" thickBot="1" x14ac:dyDescent="0.5">
      <c r="A95">
        <v>8.0274920000000005</v>
      </c>
      <c r="B95" t="s">
        <v>360</v>
      </c>
      <c r="E95" t="s">
        <v>369</v>
      </c>
      <c r="J95" s="8"/>
    </row>
    <row r="96" spans="1:37" ht="14.65" thickBot="1" x14ac:dyDescent="0.5">
      <c r="A96" s="9">
        <f>(A94-A95)/A95</f>
        <v>0.65158059329115492</v>
      </c>
      <c r="B96" t="s">
        <v>361</v>
      </c>
      <c r="C96" s="10"/>
      <c r="E96" t="s">
        <v>164</v>
      </c>
    </row>
    <row r="98" spans="1:5" x14ac:dyDescent="0.45">
      <c r="A98" s="501" t="s">
        <v>160</v>
      </c>
      <c r="B98" s="501"/>
      <c r="C98" s="501"/>
      <c r="D98" s="501"/>
      <c r="E98" s="501"/>
    </row>
    <row r="99" spans="1:5" x14ac:dyDescent="0.45">
      <c r="A99" s="10">
        <v>0.3</v>
      </c>
      <c r="B99" s="8" t="s">
        <v>371</v>
      </c>
    </row>
    <row r="100" spans="1:5" x14ac:dyDescent="0.45">
      <c r="A100">
        <v>63.5</v>
      </c>
      <c r="B100" t="s">
        <v>372</v>
      </c>
    </row>
    <row r="101" spans="1:5" x14ac:dyDescent="0.45">
      <c r="A101">
        <f>1/A100</f>
        <v>1.5748031496062992E-2</v>
      </c>
      <c r="B101" t="s">
        <v>370</v>
      </c>
    </row>
    <row r="102" spans="1:5" x14ac:dyDescent="0.45">
      <c r="A102" s="11">
        <f>A101*(1-A99)</f>
        <v>1.1023622047244094E-2</v>
      </c>
      <c r="B102" t="s">
        <v>373</v>
      </c>
    </row>
    <row r="103" spans="1:5" x14ac:dyDescent="0.45">
      <c r="A103" s="11">
        <f>1/A102</f>
        <v>90.714285714285722</v>
      </c>
      <c r="B103" t="s">
        <v>377</v>
      </c>
    </row>
    <row r="104" spans="1:5" x14ac:dyDescent="0.45">
      <c r="A104" s="10">
        <v>0.35</v>
      </c>
      <c r="B104" t="s">
        <v>374</v>
      </c>
    </row>
    <row r="105" spans="1:5" x14ac:dyDescent="0.45">
      <c r="A105">
        <f>A102*(1-A104)</f>
        <v>7.1653543307086615E-3</v>
      </c>
      <c r="B105" t="s">
        <v>375</v>
      </c>
    </row>
    <row r="106" spans="1:5" ht="14.65" thickBot="1" x14ac:dyDescent="0.5">
      <c r="A106">
        <f>1/A105</f>
        <v>139.56043956043956</v>
      </c>
      <c r="B106" t="s">
        <v>376</v>
      </c>
    </row>
    <row r="107" spans="1:5" ht="14.65" thickBot="1" x14ac:dyDescent="0.5">
      <c r="A107" s="9">
        <f>(A106-A103)/A103</f>
        <v>0.53846153846153832</v>
      </c>
      <c r="B107" t="s">
        <v>378</v>
      </c>
    </row>
    <row r="108" spans="1:5" x14ac:dyDescent="0.45">
      <c r="A108" s="12"/>
    </row>
    <row r="109" spans="1:5" x14ac:dyDescent="0.45">
      <c r="A109" s="501" t="s">
        <v>162</v>
      </c>
      <c r="B109" s="501"/>
      <c r="C109" s="501"/>
      <c r="D109" s="501"/>
      <c r="E109" s="501"/>
    </row>
    <row r="110" spans="1:5" ht="14.65" thickBot="1" x14ac:dyDescent="0.5"/>
    <row r="111" spans="1:5" ht="14.65" thickBot="1" x14ac:dyDescent="0.5">
      <c r="A111" s="9">
        <f>A122</f>
        <v>0.20481927710843381</v>
      </c>
      <c r="B111" t="s">
        <v>380</v>
      </c>
    </row>
    <row r="113" spans="1:12" x14ac:dyDescent="0.45">
      <c r="A113" s="501" t="s">
        <v>161</v>
      </c>
      <c r="B113" s="501"/>
      <c r="C113" s="501"/>
      <c r="D113" s="501"/>
      <c r="E113" s="501"/>
    </row>
    <row r="114" spans="1:12" x14ac:dyDescent="0.45">
      <c r="A114" s="10">
        <v>0.2</v>
      </c>
      <c r="B114" s="8" t="s">
        <v>371</v>
      </c>
    </row>
    <row r="115" spans="1:12" x14ac:dyDescent="0.45">
      <c r="A115">
        <v>1.95</v>
      </c>
      <c r="B115" t="s">
        <v>379</v>
      </c>
    </row>
    <row r="116" spans="1:12" x14ac:dyDescent="0.45">
      <c r="A116">
        <f>1/A115</f>
        <v>0.51282051282051289</v>
      </c>
      <c r="B116" t="s">
        <v>370</v>
      </c>
    </row>
    <row r="117" spans="1:12" x14ac:dyDescent="0.45">
      <c r="A117" s="11">
        <f>A116*(1-A114)</f>
        <v>0.41025641025641035</v>
      </c>
      <c r="B117" t="s">
        <v>373</v>
      </c>
    </row>
    <row r="118" spans="1:12" x14ac:dyDescent="0.45">
      <c r="A118" s="11">
        <f>1/A117</f>
        <v>2.4374999999999996</v>
      </c>
      <c r="B118" t="s">
        <v>377</v>
      </c>
    </row>
    <row r="119" spans="1:12" x14ac:dyDescent="0.45">
      <c r="A119" s="10">
        <v>0.17</v>
      </c>
      <c r="B119" t="s">
        <v>374</v>
      </c>
    </row>
    <row r="120" spans="1:12" x14ac:dyDescent="0.45">
      <c r="A120">
        <f>A117*(1-A119)</f>
        <v>0.34051282051282056</v>
      </c>
      <c r="B120" t="s">
        <v>375</v>
      </c>
    </row>
    <row r="121" spans="1:12" ht="14.65" thickBot="1" x14ac:dyDescent="0.5">
      <c r="A121">
        <f>1/A120</f>
        <v>2.9367469879518069</v>
      </c>
      <c r="B121" t="s">
        <v>376</v>
      </c>
    </row>
    <row r="122" spans="1:12" ht="14.65" thickBot="1" x14ac:dyDescent="0.5">
      <c r="A122" s="9">
        <f>(A121-A118)/A118</f>
        <v>0.20481927710843381</v>
      </c>
      <c r="B122" t="s">
        <v>378</v>
      </c>
    </row>
    <row r="124" spans="1:12" x14ac:dyDescent="0.45">
      <c r="A124" s="501" t="s">
        <v>381</v>
      </c>
      <c r="B124" s="501"/>
      <c r="C124" s="501"/>
      <c r="D124" s="501"/>
      <c r="E124" s="501"/>
      <c r="J124" s="13"/>
    </row>
    <row r="125" spans="1:12" x14ac:dyDescent="0.45">
      <c r="A125" s="14">
        <v>4.4824543659231753E-4</v>
      </c>
      <c r="B125" t="s">
        <v>383</v>
      </c>
      <c r="K125" s="8"/>
      <c r="L125" s="8"/>
    </row>
    <row r="126" spans="1:12" x14ac:dyDescent="0.45">
      <c r="A126">
        <v>1.27</v>
      </c>
      <c r="B126" t="s">
        <v>387</v>
      </c>
      <c r="F126" s="15"/>
      <c r="J126" s="1"/>
      <c r="K126" s="14"/>
      <c r="L126" s="14"/>
    </row>
    <row r="127" spans="1:12" x14ac:dyDescent="0.45">
      <c r="A127">
        <f>(1/CONVERT(A125/A126,"mi","km")*0.00105505585)</f>
        <v>1.857438352962903</v>
      </c>
      <c r="B127" t="s">
        <v>384</v>
      </c>
      <c r="K127" s="14"/>
      <c r="L127" s="14"/>
    </row>
    <row r="128" spans="1:12" x14ac:dyDescent="0.45">
      <c r="A128">
        <f>1/A127</f>
        <v>0.53837587578874124</v>
      </c>
      <c r="B128" t="s">
        <v>385</v>
      </c>
      <c r="F128" s="15"/>
      <c r="K128" s="10"/>
      <c r="L128" s="8"/>
    </row>
    <row r="129" spans="1:12" x14ac:dyDescent="0.45">
      <c r="A129">
        <v>1.07</v>
      </c>
      <c r="B129" t="s">
        <v>382</v>
      </c>
      <c r="F129" s="15"/>
      <c r="K129" s="10"/>
      <c r="L129" s="8"/>
    </row>
    <row r="130" spans="1:12" ht="14.65" thickBot="1" x14ac:dyDescent="0.5">
      <c r="A130">
        <f>1/A129</f>
        <v>0.93457943925233644</v>
      </c>
      <c r="B130" t="s">
        <v>386</v>
      </c>
      <c r="F130" s="15"/>
      <c r="K130" s="8"/>
      <c r="L130" s="8"/>
    </row>
    <row r="131" spans="1:12" ht="14.65" thickBot="1" x14ac:dyDescent="0.5">
      <c r="A131" s="9">
        <f>(A130-A128)/A128</f>
        <v>0.73592369435785332</v>
      </c>
      <c r="B131" t="s">
        <v>378</v>
      </c>
      <c r="F131" s="15"/>
    </row>
    <row r="133" spans="1:12" x14ac:dyDescent="0.45">
      <c r="A133" s="13"/>
      <c r="B133" s="8"/>
      <c r="C133" s="8"/>
    </row>
    <row r="134" spans="1:12" x14ac:dyDescent="0.45">
      <c r="A134" s="501" t="s">
        <v>100</v>
      </c>
      <c r="B134" s="501"/>
      <c r="C134" s="501"/>
      <c r="D134" s="501"/>
      <c r="E134" s="501"/>
    </row>
    <row r="135" spans="1:12" x14ac:dyDescent="0.45">
      <c r="A135" s="16" t="s">
        <v>398</v>
      </c>
      <c r="B135" s="17"/>
      <c r="C135" s="17"/>
      <c r="D135" s="17"/>
      <c r="E135" s="17"/>
      <c r="F135" s="17"/>
      <c r="G135" s="17"/>
    </row>
    <row r="136" spans="1:12" x14ac:dyDescent="0.45">
      <c r="A136" s="18"/>
      <c r="B136" s="504" t="s">
        <v>399</v>
      </c>
      <c r="C136" s="505"/>
      <c r="D136" s="505"/>
      <c r="E136" s="506"/>
      <c r="F136" s="17"/>
      <c r="G136" s="17"/>
    </row>
    <row r="137" spans="1:12" x14ac:dyDescent="0.45">
      <c r="A137" s="19"/>
      <c r="B137" s="504" t="s">
        <v>400</v>
      </c>
      <c r="C137" s="506"/>
      <c r="D137" s="504" t="s">
        <v>401</v>
      </c>
      <c r="E137" s="506"/>
      <c r="F137" s="17"/>
      <c r="G137" s="17"/>
    </row>
    <row r="138" spans="1:12" x14ac:dyDescent="0.45">
      <c r="A138" s="20" t="s">
        <v>402</v>
      </c>
      <c r="B138" s="21" t="s">
        <v>403</v>
      </c>
      <c r="C138" s="21" t="s">
        <v>404</v>
      </c>
      <c r="D138" s="21" t="s">
        <v>403</v>
      </c>
      <c r="E138" s="21" t="s">
        <v>404</v>
      </c>
      <c r="F138" s="17"/>
      <c r="G138" s="22" t="s">
        <v>405</v>
      </c>
    </row>
    <row r="139" spans="1:12" x14ac:dyDescent="0.45">
      <c r="A139" s="23" t="s">
        <v>406</v>
      </c>
      <c r="B139" s="24">
        <v>95</v>
      </c>
      <c r="C139" s="25">
        <v>95</v>
      </c>
      <c r="D139" s="24">
        <v>50</v>
      </c>
      <c r="E139" s="25">
        <v>50</v>
      </c>
      <c r="F139" s="22" t="s">
        <v>124</v>
      </c>
      <c r="G139" s="17">
        <f>(C139-E139)/C139</f>
        <v>0.47368421052631576</v>
      </c>
    </row>
    <row r="140" spans="1:12" x14ac:dyDescent="0.45">
      <c r="A140" s="26" t="s">
        <v>407</v>
      </c>
      <c r="B140" s="27">
        <v>100</v>
      </c>
      <c r="C140" s="28">
        <v>100</v>
      </c>
      <c r="D140" s="27">
        <v>70</v>
      </c>
      <c r="E140" s="28">
        <v>70</v>
      </c>
      <c r="F140" s="22" t="s">
        <v>124</v>
      </c>
      <c r="G140" s="17">
        <f t="shared" ref="G140:G156" si="0">(C140-E140)/C140</f>
        <v>0.3</v>
      </c>
    </row>
    <row r="141" spans="1:12" x14ac:dyDescent="0.45">
      <c r="A141" s="26" t="s">
        <v>408</v>
      </c>
      <c r="B141" s="27">
        <v>95</v>
      </c>
      <c r="C141" s="28">
        <v>95</v>
      </c>
      <c r="D141" s="27">
        <v>50</v>
      </c>
      <c r="E141" s="28">
        <v>50</v>
      </c>
      <c r="F141" s="22" t="s">
        <v>124</v>
      </c>
      <c r="G141" s="17">
        <f t="shared" si="0"/>
        <v>0.47368421052631576</v>
      </c>
    </row>
    <row r="142" spans="1:12" x14ac:dyDescent="0.45">
      <c r="A142" s="26" t="s">
        <v>409</v>
      </c>
      <c r="B142" s="27">
        <v>105</v>
      </c>
      <c r="C142" s="28">
        <v>105</v>
      </c>
      <c r="D142" s="27">
        <v>110</v>
      </c>
      <c r="E142" s="28">
        <v>110</v>
      </c>
      <c r="F142" s="29" t="s">
        <v>425</v>
      </c>
      <c r="G142" s="17">
        <f t="shared" si="0"/>
        <v>-4.7619047619047616E-2</v>
      </c>
    </row>
    <row r="143" spans="1:12" x14ac:dyDescent="0.45">
      <c r="A143" s="26" t="s">
        <v>410</v>
      </c>
      <c r="B143" s="27">
        <v>80</v>
      </c>
      <c r="C143" s="28">
        <v>80</v>
      </c>
      <c r="D143" s="27">
        <v>35</v>
      </c>
      <c r="E143" s="28">
        <v>35</v>
      </c>
      <c r="F143" s="22" t="s">
        <v>124</v>
      </c>
      <c r="G143" s="17">
        <f t="shared" si="0"/>
        <v>0.5625</v>
      </c>
    </row>
    <row r="144" spans="1:12" x14ac:dyDescent="0.45">
      <c r="A144" s="26" t="s">
        <v>411</v>
      </c>
      <c r="B144" s="27">
        <v>70</v>
      </c>
      <c r="C144" s="28">
        <v>70</v>
      </c>
      <c r="D144" s="27">
        <v>50</v>
      </c>
      <c r="E144" s="28">
        <v>50</v>
      </c>
      <c r="F144" s="22" t="s">
        <v>124</v>
      </c>
      <c r="G144" s="17">
        <f t="shared" si="0"/>
        <v>0.2857142857142857</v>
      </c>
    </row>
    <row r="145" spans="1:9" x14ac:dyDescent="0.45">
      <c r="A145" s="26" t="s">
        <v>412</v>
      </c>
      <c r="B145" s="27">
        <v>90</v>
      </c>
      <c r="C145" s="28">
        <v>90</v>
      </c>
      <c r="D145" s="27">
        <v>80</v>
      </c>
      <c r="E145" s="28">
        <v>80</v>
      </c>
      <c r="F145" s="22" t="s">
        <v>413</v>
      </c>
      <c r="G145" s="17">
        <f t="shared" si="0"/>
        <v>0.1111111111111111</v>
      </c>
    </row>
    <row r="146" spans="1:9" x14ac:dyDescent="0.45">
      <c r="A146" s="26" t="s">
        <v>414</v>
      </c>
      <c r="B146" s="27">
        <v>100</v>
      </c>
      <c r="C146" s="28">
        <v>100</v>
      </c>
      <c r="D146" s="27">
        <v>90</v>
      </c>
      <c r="E146" s="28">
        <v>90</v>
      </c>
      <c r="F146" s="22" t="s">
        <v>124</v>
      </c>
      <c r="G146" s="17">
        <f t="shared" si="0"/>
        <v>0.1</v>
      </c>
    </row>
    <row r="147" spans="1:9" x14ac:dyDescent="0.45">
      <c r="A147" s="26" t="s">
        <v>415</v>
      </c>
      <c r="B147" s="27">
        <v>80</v>
      </c>
      <c r="C147" s="28">
        <v>80</v>
      </c>
      <c r="D147" s="27">
        <v>40</v>
      </c>
      <c r="E147" s="28">
        <v>40</v>
      </c>
      <c r="F147" s="22" t="s">
        <v>124</v>
      </c>
      <c r="G147" s="17">
        <f t="shared" si="0"/>
        <v>0.5</v>
      </c>
    </row>
    <row r="148" spans="1:9" x14ac:dyDescent="0.45">
      <c r="A148" s="26" t="s">
        <v>416</v>
      </c>
      <c r="B148" s="27">
        <v>80</v>
      </c>
      <c r="C148" s="28">
        <v>80</v>
      </c>
      <c r="D148" s="27">
        <v>50</v>
      </c>
      <c r="E148" s="28">
        <v>50</v>
      </c>
      <c r="F148" s="22" t="s">
        <v>124</v>
      </c>
      <c r="G148" s="17">
        <f t="shared" si="0"/>
        <v>0.375</v>
      </c>
    </row>
    <row r="149" spans="1:9" x14ac:dyDescent="0.45">
      <c r="A149" s="26" t="s">
        <v>417</v>
      </c>
      <c r="B149" s="27">
        <v>90</v>
      </c>
      <c r="C149" s="28">
        <v>90</v>
      </c>
      <c r="D149" s="27">
        <v>80</v>
      </c>
      <c r="E149" s="28">
        <v>80</v>
      </c>
      <c r="F149" s="22" t="s">
        <v>413</v>
      </c>
      <c r="G149" s="17">
        <f t="shared" si="0"/>
        <v>0.1111111111111111</v>
      </c>
    </row>
    <row r="150" spans="1:9" x14ac:dyDescent="0.45">
      <c r="A150" s="26" t="s">
        <v>418</v>
      </c>
      <c r="B150" s="27">
        <v>95</v>
      </c>
      <c r="C150" s="28">
        <v>95</v>
      </c>
      <c r="D150" s="27">
        <v>90</v>
      </c>
      <c r="E150" s="28">
        <v>90</v>
      </c>
      <c r="F150" s="29" t="s">
        <v>425</v>
      </c>
      <c r="G150" s="17">
        <f t="shared" si="0"/>
        <v>5.2631578947368418E-2</v>
      </c>
    </row>
    <row r="151" spans="1:9" x14ac:dyDescent="0.45">
      <c r="A151" s="26" t="s">
        <v>419</v>
      </c>
      <c r="B151" s="27">
        <v>95</v>
      </c>
      <c r="C151" s="28">
        <v>95</v>
      </c>
      <c r="D151" s="27">
        <v>90</v>
      </c>
      <c r="E151" s="28">
        <v>90</v>
      </c>
      <c r="F151" s="29" t="s">
        <v>425</v>
      </c>
      <c r="G151" s="17">
        <f t="shared" si="0"/>
        <v>5.2631578947368418E-2</v>
      </c>
    </row>
    <row r="152" spans="1:9" x14ac:dyDescent="0.45">
      <c r="A152" s="26" t="s">
        <v>420</v>
      </c>
      <c r="B152" s="27">
        <v>80</v>
      </c>
      <c r="C152" s="28">
        <v>50</v>
      </c>
      <c r="D152" s="27">
        <v>30</v>
      </c>
      <c r="E152" s="28">
        <v>30</v>
      </c>
      <c r="F152" s="22" t="s">
        <v>123</v>
      </c>
      <c r="G152" s="17">
        <f>(C152-E152)/C152</f>
        <v>0.4</v>
      </c>
    </row>
    <row r="153" spans="1:9" x14ac:dyDescent="0.45">
      <c r="A153" s="26" t="s">
        <v>421</v>
      </c>
      <c r="B153" s="27">
        <v>90</v>
      </c>
      <c r="C153" s="28">
        <v>90</v>
      </c>
      <c r="D153" s="27">
        <v>70</v>
      </c>
      <c r="E153" s="28">
        <v>70</v>
      </c>
      <c r="F153" s="22" t="s">
        <v>120</v>
      </c>
      <c r="G153" s="17">
        <f t="shared" si="0"/>
        <v>0.22222222222222221</v>
      </c>
    </row>
    <row r="154" spans="1:9" x14ac:dyDescent="0.45">
      <c r="A154" s="26" t="s">
        <v>422</v>
      </c>
      <c r="B154" s="27">
        <v>95</v>
      </c>
      <c r="C154" s="28">
        <v>90</v>
      </c>
      <c r="D154" s="27">
        <v>80</v>
      </c>
      <c r="E154" s="28">
        <v>80</v>
      </c>
      <c r="F154" s="29" t="s">
        <v>425</v>
      </c>
      <c r="G154" s="17">
        <f t="shared" si="0"/>
        <v>0.1111111111111111</v>
      </c>
      <c r="I154" s="30"/>
    </row>
    <row r="155" spans="1:9" x14ac:dyDescent="0.45">
      <c r="A155" s="26" t="s">
        <v>423</v>
      </c>
      <c r="B155" s="27">
        <v>80</v>
      </c>
      <c r="C155" s="28">
        <v>65</v>
      </c>
      <c r="D155" s="27">
        <v>60</v>
      </c>
      <c r="E155" s="28">
        <v>30</v>
      </c>
      <c r="F155" s="22" t="s">
        <v>121</v>
      </c>
      <c r="G155" s="17">
        <f t="shared" si="0"/>
        <v>0.53846153846153844</v>
      </c>
    </row>
    <row r="156" spans="1:9" x14ac:dyDescent="0.45">
      <c r="A156" s="31" t="s">
        <v>424</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413</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1" t="s">
        <v>165</v>
      </c>
      <c r="B165" s="501"/>
      <c r="C165" s="501"/>
      <c r="D165" s="501"/>
      <c r="E165" s="501"/>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1" t="s">
        <v>388</v>
      </c>
      <c r="B169" s="501"/>
    </row>
    <row r="170" spans="1:7" x14ac:dyDescent="0.45">
      <c r="A170" t="s">
        <v>389</v>
      </c>
      <c r="B170" s="36">
        <v>972.7</v>
      </c>
    </row>
    <row r="171" spans="1:7" ht="14.65" thickBot="1" x14ac:dyDescent="0.5">
      <c r="A171" t="s">
        <v>390</v>
      </c>
      <c r="B171" s="37">
        <f>400.9+53.5+276.5+255.7+63.5+462.5+B170+975.4+227.6+436.5</f>
        <v>4124.8</v>
      </c>
    </row>
    <row r="172" spans="1:7" ht="14.65" thickBot="1" x14ac:dyDescent="0.5">
      <c r="A172" t="s">
        <v>391</v>
      </c>
      <c r="B172" s="34">
        <f>B170/B171</f>
        <v>0.23581749418153608</v>
      </c>
    </row>
    <row r="173" spans="1:7" x14ac:dyDescent="0.45">
      <c r="B173" s="35"/>
    </row>
    <row r="174" spans="1:7" x14ac:dyDescent="0.45">
      <c r="A174" s="501" t="s">
        <v>172</v>
      </c>
      <c r="B174" s="501"/>
      <c r="C174" s="501"/>
      <c r="D174" s="501"/>
      <c r="E174" s="501"/>
    </row>
    <row r="175" spans="1:7" ht="14.65" thickBot="1" x14ac:dyDescent="0.5">
      <c r="A175" t="s">
        <v>397</v>
      </c>
      <c r="B175" s="35">
        <v>0.1246</v>
      </c>
    </row>
    <row r="176" spans="1:7" ht="14.65" thickBot="1" x14ac:dyDescent="0.5">
      <c r="A176" t="s">
        <v>393</v>
      </c>
      <c r="B176" s="34">
        <f>1-B175</f>
        <v>0.87539999999999996</v>
      </c>
    </row>
    <row r="178" spans="1:5" x14ac:dyDescent="0.45">
      <c r="A178" s="501" t="s">
        <v>168</v>
      </c>
      <c r="B178" s="501"/>
      <c r="C178" s="501"/>
      <c r="D178" s="501"/>
      <c r="E178" s="501"/>
    </row>
    <row r="179" spans="1:5" x14ac:dyDescent="0.45">
      <c r="A179" t="s">
        <v>395</v>
      </c>
      <c r="B179">
        <v>197000</v>
      </c>
    </row>
    <row r="180" spans="1:5" ht="14.65" thickBot="1" x14ac:dyDescent="0.5">
      <c r="A180" t="s">
        <v>396</v>
      </c>
      <c r="B180">
        <v>175000</v>
      </c>
    </row>
    <row r="181" spans="1:5" ht="14.65" thickBot="1" x14ac:dyDescent="0.5">
      <c r="A181" t="s">
        <v>169</v>
      </c>
      <c r="B181" s="9">
        <f>B179/B180</f>
        <v>1.1257142857142857</v>
      </c>
    </row>
    <row r="183" spans="1:5" x14ac:dyDescent="0.45">
      <c r="A183" s="501" t="s">
        <v>170</v>
      </c>
      <c r="B183" s="501"/>
      <c r="C183" s="501"/>
      <c r="D183" s="501"/>
      <c r="E183" s="501"/>
    </row>
    <row r="184" spans="1:5" x14ac:dyDescent="0.45">
      <c r="A184" t="s">
        <v>2247</v>
      </c>
      <c r="B184" s="154">
        <v>1.2E-2</v>
      </c>
    </row>
    <row r="185" spans="1:5" x14ac:dyDescent="0.45">
      <c r="A185" t="s">
        <v>2248</v>
      </c>
      <c r="B185" s="154">
        <v>2.4E-2</v>
      </c>
    </row>
    <row r="186" spans="1:5" x14ac:dyDescent="0.45">
      <c r="A186" t="s">
        <v>2249</v>
      </c>
      <c r="B186">
        <f>2050-2018+1</f>
        <v>33</v>
      </c>
    </row>
    <row r="187" spans="1:5" x14ac:dyDescent="0.45">
      <c r="A187" t="s">
        <v>2250</v>
      </c>
      <c r="B187" s="8">
        <f>(1-B184)^B186</f>
        <v>0.67139665221009714</v>
      </c>
    </row>
    <row r="188" spans="1:5" ht="14.65" thickBot="1" x14ac:dyDescent="0.5">
      <c r="A188" t="s">
        <v>2251</v>
      </c>
      <c r="B188" s="8">
        <f>(1-B185)^B186</f>
        <v>0.44858421050781644</v>
      </c>
    </row>
    <row r="189" spans="1:5" ht="14.65" thickBot="1" x14ac:dyDescent="0.5">
      <c r="A189" t="s">
        <v>2252</v>
      </c>
      <c r="B189" s="9">
        <f>(B187-B188)/B187</f>
        <v>0.33186409400289502</v>
      </c>
    </row>
    <row r="191" spans="1:5" x14ac:dyDescent="0.45">
      <c r="A191" s="501" t="s">
        <v>182</v>
      </c>
      <c r="B191" s="501"/>
      <c r="C191" s="501"/>
      <c r="D191" s="501"/>
      <c r="E191" s="501"/>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2968</v>
      </c>
    </row>
    <row r="201" spans="1:9" x14ac:dyDescent="0.45">
      <c r="A201" s="185" t="s">
        <v>2989</v>
      </c>
      <c r="B201" s="503" t="s">
        <v>2972</v>
      </c>
      <c r="C201" s="503"/>
      <c r="D201" s="503"/>
      <c r="E201" s="503"/>
      <c r="F201" s="503"/>
      <c r="G201" s="503"/>
      <c r="H201" s="503"/>
      <c r="I201" s="503"/>
    </row>
    <row r="202" spans="1:9" x14ac:dyDescent="0.45">
      <c r="A202" s="39" t="s">
        <v>2973</v>
      </c>
      <c r="B202" s="39" t="s">
        <v>2974</v>
      </c>
      <c r="C202" s="39" t="s">
        <v>2975</v>
      </c>
      <c r="D202" s="39" t="s">
        <v>2976</v>
      </c>
      <c r="E202" s="39" t="s">
        <v>2337</v>
      </c>
      <c r="F202" s="39" t="s">
        <v>86</v>
      </c>
      <c r="G202" s="39" t="s">
        <v>2977</v>
      </c>
      <c r="H202" s="39" t="s">
        <v>2978</v>
      </c>
      <c r="I202" s="39" t="s">
        <v>2979</v>
      </c>
    </row>
    <row r="203" spans="1:9" x14ac:dyDescent="0.45">
      <c r="A203" s="39" t="s">
        <v>2980</v>
      </c>
      <c r="B203">
        <v>0</v>
      </c>
      <c r="C203">
        <v>6</v>
      </c>
      <c r="D203">
        <v>9</v>
      </c>
      <c r="E203">
        <v>25</v>
      </c>
      <c r="F203">
        <v>21</v>
      </c>
      <c r="G203">
        <v>215</v>
      </c>
      <c r="H203">
        <v>81</v>
      </c>
      <c r="I203">
        <v>134</v>
      </c>
    </row>
    <row r="204" spans="1:9" x14ac:dyDescent="0.45">
      <c r="A204" s="39" t="s">
        <v>2981</v>
      </c>
      <c r="B204">
        <v>4</v>
      </c>
      <c r="C204">
        <v>3</v>
      </c>
      <c r="D204">
        <v>15</v>
      </c>
      <c r="E204">
        <v>40</v>
      </c>
      <c r="F204">
        <v>43</v>
      </c>
      <c r="G204">
        <v>163</v>
      </c>
      <c r="H204">
        <v>56</v>
      </c>
      <c r="I204">
        <v>94</v>
      </c>
    </row>
    <row r="205" spans="1:9" ht="14.65" thickBot="1" x14ac:dyDescent="0.5">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2983</v>
      </c>
      <c r="B206" s="9">
        <v>-0.33</v>
      </c>
    </row>
    <row r="207" spans="1:9" ht="14.65" thickBot="1" x14ac:dyDescent="0.5">
      <c r="A207" t="s">
        <v>2984</v>
      </c>
      <c r="B207" s="9">
        <f>I205/I203</f>
        <v>-0.29850746268656714</v>
      </c>
    </row>
    <row r="209" spans="1:9" x14ac:dyDescent="0.45">
      <c r="A209" s="185" t="s">
        <v>2990</v>
      </c>
      <c r="B209" s="503" t="s">
        <v>2972</v>
      </c>
      <c r="C209" s="503"/>
      <c r="D209" s="503"/>
      <c r="E209" s="503"/>
      <c r="F209" s="503"/>
      <c r="G209" s="503"/>
      <c r="H209" s="503"/>
      <c r="I209" s="503"/>
    </row>
    <row r="210" spans="1:9" x14ac:dyDescent="0.45">
      <c r="A210" s="39" t="s">
        <v>2973</v>
      </c>
      <c r="B210" s="39" t="s">
        <v>2974</v>
      </c>
      <c r="C210" s="39" t="s">
        <v>2975</v>
      </c>
      <c r="D210" s="39" t="s">
        <v>2976</v>
      </c>
      <c r="E210" s="39" t="s">
        <v>2337</v>
      </c>
      <c r="F210" s="39" t="s">
        <v>86</v>
      </c>
      <c r="G210" s="39" t="s">
        <v>2977</v>
      </c>
      <c r="H210" s="39" t="s">
        <v>2978</v>
      </c>
      <c r="I210" s="39" t="s">
        <v>2979</v>
      </c>
    </row>
    <row r="211" spans="1:9" x14ac:dyDescent="0.45">
      <c r="A211" s="39" t="s">
        <v>2980</v>
      </c>
      <c r="B211">
        <v>0</v>
      </c>
      <c r="C211">
        <v>17</v>
      </c>
      <c r="D211">
        <v>18</v>
      </c>
      <c r="E211">
        <v>22</v>
      </c>
      <c r="F211">
        <v>12</v>
      </c>
      <c r="G211">
        <v>73</v>
      </c>
      <c r="H211">
        <v>21</v>
      </c>
      <c r="I211">
        <v>21</v>
      </c>
    </row>
    <row r="212" spans="1:9" x14ac:dyDescent="0.45">
      <c r="A212" s="39" t="s">
        <v>2981</v>
      </c>
      <c r="B212">
        <v>0</v>
      </c>
      <c r="C212">
        <v>15</v>
      </c>
      <c r="D212">
        <v>22</v>
      </c>
      <c r="E212">
        <v>39</v>
      </c>
      <c r="F212">
        <v>23</v>
      </c>
      <c r="G212">
        <v>51</v>
      </c>
      <c r="H212">
        <v>17</v>
      </c>
      <c r="I212">
        <v>19</v>
      </c>
    </row>
    <row r="213" spans="1:9" ht="14.65" thickBot="1" x14ac:dyDescent="0.5">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2983</v>
      </c>
      <c r="B214" s="9">
        <f>SUM(G213:H213)/SUM(G211:H211)</f>
        <v>-0.27659574468085107</v>
      </c>
    </row>
    <row r="215" spans="1:9" ht="14.65" thickBot="1" x14ac:dyDescent="0.5">
      <c r="A215" t="s">
        <v>2984</v>
      </c>
      <c r="B215" s="9">
        <f>I213/I211</f>
        <v>-9.5238095238095233E-2</v>
      </c>
    </row>
    <row r="217" spans="1:9" x14ac:dyDescent="0.45">
      <c r="A217" s="185" t="s">
        <v>2991</v>
      </c>
      <c r="B217" s="503" t="s">
        <v>2972</v>
      </c>
      <c r="C217" s="503"/>
      <c r="D217" s="503"/>
      <c r="E217" s="503"/>
    </row>
    <row r="218" spans="1:9" x14ac:dyDescent="0.45">
      <c r="A218" s="39" t="s">
        <v>2973</v>
      </c>
      <c r="B218" s="39" t="s">
        <v>2985</v>
      </c>
      <c r="C218" s="39" t="s">
        <v>2986</v>
      </c>
      <c r="D218" s="39" t="s">
        <v>2987</v>
      </c>
      <c r="E218" s="39" t="s">
        <v>86</v>
      </c>
    </row>
    <row r="219" spans="1:9" x14ac:dyDescent="0.45">
      <c r="A219" s="39" t="s">
        <v>2980</v>
      </c>
      <c r="B219">
        <v>112</v>
      </c>
      <c r="C219">
        <v>16</v>
      </c>
      <c r="D219">
        <v>9</v>
      </c>
      <c r="E219">
        <v>134</v>
      </c>
    </row>
    <row r="220" spans="1:9" x14ac:dyDescent="0.45">
      <c r="A220" s="39" t="s">
        <v>2981</v>
      </c>
      <c r="B220">
        <v>87</v>
      </c>
      <c r="C220">
        <v>17</v>
      </c>
      <c r="D220">
        <v>9</v>
      </c>
      <c r="E220">
        <v>151</v>
      </c>
    </row>
    <row r="221" spans="1:9" ht="14.65" thickBot="1" x14ac:dyDescent="0.5">
      <c r="A221" s="39" t="s">
        <v>2982</v>
      </c>
      <c r="B221">
        <f>B220-B219</f>
        <v>-25</v>
      </c>
      <c r="C221">
        <f t="shared" ref="C221:E221" si="9">C220-C219</f>
        <v>1</v>
      </c>
      <c r="D221">
        <f t="shared" si="9"/>
        <v>0</v>
      </c>
      <c r="E221">
        <f t="shared" si="9"/>
        <v>17</v>
      </c>
    </row>
    <row r="222" spans="1:9" ht="14.65" thickBot="1" x14ac:dyDescent="0.5">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2026-09-21T19:45:13Z</dcterms:modified>
</cp:coreProperties>
</file>