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GA\elec\EIaE\"/>
    </mc:Choice>
  </mc:AlternateContent>
  <xr:revisionPtr revIDLastSave="0" documentId="8_{4DE92D0A-C09F-4622-80E6-60B8D416C1BC}"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<sst xmlns="http://schemas.openxmlformats.org/spreadsheetml/2006/main" count="67272" uniqueCount="4676">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</sst>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34</v>
      </c>
      <c r="C1" s="93">
        <v>44865</v>
      </c>
      <c r="K1" s="44" t="s">
        <v>2</v>
      </c>
      <c r="L1" s="44" t="s">
        <v>3</v>
      </c>
    </row>
    <row r="2" spans="1:15" ht="14.5">
      <c r="A2" s="70" t="s">
        <v>4</v>
      </c>
      <c r="B2" s="1" t="str">
        <f>LOOKUP(B1,K1:L50,L1:L50)</f>
        <v>GA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GA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6058.2710999999999</v>
      </c>
      <c r="R4" s="1">
        <f t="shared" ref="R4:R35" si="3">Q4/$Q$54</f>
        <v>0.46212730773021299</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3088.2811790000001</v>
      </c>
      <c r="R12" s="1">
        <f t="shared" si="3"/>
        <v>0.23557530576093863</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47.066437010000001</v>
      </c>
      <c r="R36" s="1">
        <f t="shared" ref="R36:R53" si="5">Q36/$Q$54</f>
        <v>3.590246369114277E-3</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3194.9335628999997</v>
      </c>
      <c r="R43" s="1">
        <f t="shared" si="5"/>
        <v>0.2437107916481113</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720.97619659999998</v>
      </c>
      <c r="R45" s="1">
        <f t="shared" si="5"/>
        <v>5.4996348491622757E-2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13109.52847551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f t="shared" si="10"/>
        <v>992.15309999999999</v>
      </c>
      <c r="M220" s="1" t="str">
        <f t="shared" si="11"/>
        <v>AL</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f t="shared" si="10"/>
        <v>5066.1180000000004</v>
      </c>
      <c r="M222" s="1" t="str">
        <f t="shared" si="11"/>
        <v>AL</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f t="shared" si="10"/>
        <v>640.53470000000004</v>
      </c>
      <c r="M223" s="1" t="str">
        <f t="shared" si="11"/>
        <v>FL</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f t="shared" si="10"/>
        <v>720.97619659999998</v>
      </c>
      <c r="M226" s="1" t="str">
        <f t="shared" si="11"/>
        <v>TN</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f t="shared" si="10"/>
        <v>2392.0120569999999</v>
      </c>
      <c r="M233" s="1" t="str">
        <f t="shared" si="11"/>
        <v>SC</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f t="shared" si="10"/>
        <v>802.92150590000006</v>
      </c>
      <c r="M234" s="1" t="str">
        <f t="shared" si="11"/>
        <v>SC</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f t="shared" si="10"/>
        <v>47.066437010000001</v>
      </c>
      <c r="M235" s="1" t="str">
        <f t="shared" si="11"/>
        <v>NC</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f t="shared" si="10"/>
        <v>2447.7464789999999</v>
      </c>
      <c r="M236" s="1" t="str">
        <f t="shared" si="11"/>
        <v>FL</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13109.528475509998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0.46212730773021299</v>
      </c>
      <c r="D4" s="1">
        <f t="shared" si="0"/>
        <v>0.46212730773021299</v>
      </c>
      <c r="E4" s="1">
        <f t="shared" si="1"/>
        <v>0.65472139877011082</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0.23557530576093863</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3.590246369114277E-3</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0.2437107916481113</v>
      </c>
      <c r="D43" s="1">
        <f t="shared" si="2"/>
        <v>0.2437107916481113</v>
      </c>
      <c r="E43" s="1">
        <f t="shared" si="3"/>
        <v>0.34527860122988913</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5.4996348491622757E-2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0.70583809937832431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0.19489736629017479</v>
      </c>
      <c r="C60" s="1">
        <f>SUMIFS('ReEDs Generation Data'!H$729:H$1448,'ReEDs Generation Data'!$E$729:$E$1448,Calculations!$A60)</f>
        <v>0.17504151577128457</v>
      </c>
      <c r="D60" s="1">
        <f>SUMIFS('ReEDs Generation Data'!I$729:I$1448,'ReEDs Generation Data'!$E$729:$E$1448,Calculations!$A60)</f>
        <v>0.18662975836102277</v>
      </c>
      <c r="E60" s="1">
        <f>SUMIFS('ReEDs Generation Data'!J$729:J$1448,'ReEDs Generation Data'!$E$729:$E$1448,Calculations!$A60)</f>
        <v>0.19815846725837494</v>
      </c>
      <c r="F60" s="1">
        <f>SUMIFS('ReEDs Generation Data'!K$729:K$1448,'ReEDs Generation Data'!$E$729:$E$1448,Calculations!$A60)</f>
        <v>0.21964979680117092</v>
      </c>
      <c r="G60" s="1">
        <f>SUMIFS('ReEDs Generation Data'!L$729:L$1448,'ReEDs Generation Data'!$E$729:$E$1448,Calculations!$A60)</f>
        <v>0.24222837587761964</v>
      </c>
      <c r="H60" s="1">
        <f>SUMIFS('ReEDs Generation Data'!M$729:M$1448,'ReEDs Generation Data'!$E$729:$E$1448,Calculations!$A60)</f>
        <v>0.2423271255240157</v>
      </c>
      <c r="I60" s="1">
        <f>SUMIFS('ReEDs Generation Data'!N$729:N$1448,'ReEDs Generation Data'!$E$729:$E$1448,Calculations!$A60)</f>
        <v>0.24269464398906726</v>
      </c>
      <c r="J60" s="1">
        <f>SUMIFS('ReEDs Generation Data'!O$729:O$1448,'ReEDs Generation Data'!$E$729:$E$1448,Calculations!$A60)</f>
        <v>0.23796917608578727</v>
      </c>
      <c r="K60" s="1">
        <f>SUMIFS('ReEDs Generation Data'!P$729:P$1448,'ReEDs Generation Data'!$E$729:$E$1448,Calculations!$A60)</f>
        <v>0.23370616283643939</v>
      </c>
      <c r="L60" s="1">
        <f>SUMIFS('ReEDs Generation Data'!Q$729:Q$1448,'ReEDs Generation Data'!$E$729:$E$1448,Calculations!$A60)</f>
        <v>0.23630607800716963</v>
      </c>
      <c r="M60" s="1">
        <f>SUMIFS('ReEDs Generation Data'!R$729:R$1448,'ReEDs Generation Data'!$E$729:$E$1448,Calculations!$A60)</f>
        <v>0.23891731150310741</v>
      </c>
    </row>
    <row r="61" spans="1:33" ht="15.75" customHeight="1">
      <c r="A61" s="4" t="s">
        <v>488</v>
      </c>
      <c r="B61" s="1">
        <f>SUMIFS('ReEDs Generation Data'!G$729:G$1448,'ReEDs Generation Data'!$E$729:$E$1448,Calculations!$A61)</f>
        <v>0.37510376824874486</v>
      </c>
      <c r="C61" s="1">
        <f>SUMIFS('ReEDs Generation Data'!H$729:H$1448,'ReEDs Generation Data'!$E$729:$E$1448,Calculations!$A61)</f>
        <v>0.37844956505125144</v>
      </c>
      <c r="D61" s="1">
        <f>SUMIFS('ReEDs Generation Data'!I$729:I$1448,'ReEDs Generation Data'!$E$729:$E$1448,Calculations!$A61)</f>
        <v>0.36561905595053928</v>
      </c>
      <c r="E61" s="1">
        <f>SUMIFS('ReEDs Generation Data'!J$729:J$1448,'ReEDs Generation Data'!$E$729:$E$1448,Calculations!$A61)</f>
        <v>0.35283044154329446</v>
      </c>
      <c r="F61" s="1">
        <f>SUMIFS('ReEDs Generation Data'!K$729:K$1448,'ReEDs Generation Data'!$E$729:$E$1448,Calculations!$A61)</f>
        <v>0.32804680604014125</v>
      </c>
      <c r="G61" s="1">
        <f>SUMIFS('ReEDs Generation Data'!L$729:L$1448,'ReEDs Generation Data'!$E$729:$E$1448,Calculations!$A61)</f>
        <v>0.30112905078390934</v>
      </c>
      <c r="H61" s="1">
        <f>SUMIFS('ReEDs Generation Data'!M$729:M$1448,'ReEDs Generation Data'!$E$729:$E$1448,Calculations!$A61)</f>
        <v>0.29912027996464741</v>
      </c>
      <c r="I61" s="1">
        <f>SUMIFS('ReEDs Generation Data'!N$729:N$1448,'ReEDs Generation Data'!$E$729:$E$1448,Calculations!$A61)</f>
        <v>0.2963697000812357</v>
      </c>
      <c r="J61" s="1">
        <f>SUMIFS('ReEDs Generation Data'!O$729:O$1448,'ReEDs Generation Data'!$E$729:$E$1448,Calculations!$A61)</f>
        <v>0.29134334682159196</v>
      </c>
      <c r="K61" s="1">
        <f>SUMIFS('ReEDs Generation Data'!P$729:P$1448,'ReEDs Generation Data'!$E$729:$E$1448,Calculations!$A61)</f>
        <v>0.2868422520490449</v>
      </c>
      <c r="L61" s="1">
        <f>SUMIFS('ReEDs Generation Data'!Q$729:Q$1448,'ReEDs Generation Data'!$E$729:$E$1448,Calculations!$A61)</f>
        <v>0.28194036146664275</v>
      </c>
      <c r="M61" s="1">
        <f>SUMIFS('ReEDs Generation Data'!R$729:R$1448,'ReEDs Generation Data'!$E$729:$E$1448,Calculations!$A61)</f>
        <v>0.27701535363836677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0.37856642963789755</v>
      </c>
      <c r="C62" s="1">
        <f>SUMIFS('ReEDs Generation Data'!H$729:H$1448,'ReEDs Generation Data'!$E$729:$E$1448,Calculations!$A62)</f>
        <v>0.39235088109172439</v>
      </c>
      <c r="D62" s="1">
        <f>SUMIFS('ReEDs Generation Data'!I$729:I$1448,'ReEDs Generation Data'!$E$729:$E$1448,Calculations!$A62)</f>
        <v>0.39311280866878834</v>
      </c>
      <c r="E62" s="1">
        <f>SUMIFS('ReEDs Generation Data'!J$729:J$1448,'ReEDs Generation Data'!$E$729:$E$1448,Calculations!$A62)</f>
        <v>0.39388696914418742</v>
      </c>
      <c r="F62" s="1">
        <f>SUMIFS('ReEDs Generation Data'!K$729:K$1448,'ReEDs Generation Data'!$E$729:$E$1448,Calculations!$A62)</f>
        <v>0.39570925966890025</v>
      </c>
      <c r="G62" s="1">
        <f>SUMIFS('ReEDs Generation Data'!L$729:L$1448,'ReEDs Generation Data'!$E$729:$E$1448,Calculations!$A62)</f>
        <v>0.3984547522795891</v>
      </c>
      <c r="H62" s="1">
        <f>SUMIFS('ReEDs Generation Data'!M$729:M$1448,'ReEDs Generation Data'!$E$729:$E$1448,Calculations!$A62)</f>
        <v>0.39819336847321168</v>
      </c>
      <c r="I62" s="1">
        <f>SUMIFS('ReEDs Generation Data'!N$729:N$1448,'ReEDs Generation Data'!$E$729:$E$1448,Calculations!$A62)</f>
        <v>0.39840851078021011</v>
      </c>
      <c r="J62" s="1">
        <f>SUMIFS('ReEDs Generation Data'!O$729:O$1448,'ReEDs Generation Data'!$E$729:$E$1448,Calculations!$A62)</f>
        <v>0.38906643323701123</v>
      </c>
      <c r="K62" s="1">
        <f>SUMIFS('ReEDs Generation Data'!P$729:P$1448,'ReEDs Generation Data'!$E$729:$E$1448,Calculations!$A62)</f>
        <v>0.38057941425722136</v>
      </c>
      <c r="L62" s="1">
        <f>SUMIFS('ReEDs Generation Data'!Q$729:Q$1448,'ReEDs Generation Data'!$E$729:$E$1448,Calculations!$A62)</f>
        <v>0.38147505886363925</v>
      </c>
      <c r="M62" s="1">
        <f>SUMIFS('ReEDs Generation Data'!R$729:R$1448,'ReEDs Generation Data'!$E$729:$E$1448,Calculations!$A62)</f>
        <v>0.38237749570554086</v>
      </c>
    </row>
    <row r="63" spans="1:33" ht="15.75" customHeight="1">
      <c r="A63" s="4" t="s">
        <v>490</v>
      </c>
      <c r="B63" s="1">
        <f>SUMIFS('ReEDs Generation Data'!G$729:G$1448,'ReEDs Generation Data'!$E$729:$E$1448,Calculations!$A63)</f>
        <v>4.3000077359348236E-2</v>
      </c>
      <c r="C63" s="1">
        <f>SUMIFS('ReEDs Generation Data'!H$729:H$1448,'ReEDs Generation Data'!$E$729:$E$1448,Calculations!$A63)</f>
        <v>4.4347401311824255E-2</v>
      </c>
      <c r="D63" s="1">
        <f>SUMIFS('ReEDs Generation Data'!I$729:I$1448,'ReEDs Generation Data'!$E$729:$E$1448,Calculations!$A63)</f>
        <v>4.4331628137900897E-2</v>
      </c>
      <c r="E63" s="1">
        <f>SUMIFS('ReEDs Generation Data'!J$729:J$1448,'ReEDs Generation Data'!$E$729:$E$1448,Calculations!$A63)</f>
        <v>4.431627527441126E-2</v>
      </c>
      <c r="F63" s="1">
        <f>SUMIFS('ReEDs Generation Data'!K$729:K$1448,'ReEDs Generation Data'!$E$729:$E$1448,Calculations!$A63)</f>
        <v>4.5484860236170467E-2</v>
      </c>
      <c r="G63" s="1">
        <f>SUMIFS('ReEDs Generation Data'!L$729:L$1448,'ReEDs Generation Data'!$E$729:$E$1448,Calculations!$A63)</f>
        <v>4.6770384675366192E-2</v>
      </c>
      <c r="H63" s="1">
        <f>SUMIFS('ReEDs Generation Data'!M$729:M$1448,'ReEDs Generation Data'!$E$729:$E$1448,Calculations!$A63)</f>
        <v>4.7464189465801943E-2</v>
      </c>
      <c r="I63" s="1">
        <f>SUMIFS('ReEDs Generation Data'!N$729:N$1448,'ReEDs Generation Data'!$E$729:$E$1448,Calculations!$A63)</f>
        <v>4.8206220398425217E-2</v>
      </c>
      <c r="J63" s="1">
        <f>SUMIFS('ReEDs Generation Data'!O$729:O$1448,'ReEDs Generation Data'!$E$729:$E$1448,Calculations!$A63)</f>
        <v>4.7799703981772128E-2</v>
      </c>
      <c r="K63" s="1">
        <f>SUMIFS('ReEDs Generation Data'!P$729:P$1448,'ReEDs Generation Data'!$E$729:$E$1448,Calculations!$A63)</f>
        <v>4.7425287889919392E-2</v>
      </c>
      <c r="L63" s="1">
        <f>SUMIFS('ReEDs Generation Data'!Q$729:Q$1448,'ReEDs Generation Data'!$E$729:$E$1448,Calculations!$A63)</f>
        <v>4.7487610242968853E-2</v>
      </c>
      <c r="M63" s="1">
        <f>SUMIFS('ReEDs Generation Data'!R$729:R$1448,'ReEDs Generation Data'!$E$729:$E$1448,Calculations!$A63)</f>
        <v>4.7550235556883459E-2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1.1885297606070149E-4</v>
      </c>
      <c r="M64" s="1">
        <f>SUMIFS('ReEDs Generation Data'!R$729:R$1448,'ReEDs Generation Data'!$E$729:$E$1448,Calculations!$A64)</f>
        <v>2.3880773647988918E-4</v>
      </c>
    </row>
    <row r="65" spans="1:37" ht="15.75" customHeight="1">
      <c r="A65" s="4" t="s">
        <v>492</v>
      </c>
      <c r="B65" s="1">
        <f>SUMIFS('ReEDs Generation Data'!G$729:G$1448,'ReEDs Generation Data'!$E$729:$E$1448,Calculations!$A65)</f>
        <v>6.7293420744092437E-3</v>
      </c>
      <c r="C65" s="1">
        <f>SUMIFS('ReEDs Generation Data'!H$729:H$1448,'ReEDs Generation Data'!$E$729:$E$1448,Calculations!$A65)</f>
        <v>8.1683280833274186E-3</v>
      </c>
      <c r="D65" s="1">
        <f>SUMIFS('ReEDs Generation Data'!I$729:I$1448,'ReEDs Generation Data'!$E$729:$E$1448,Calculations!$A65)</f>
        <v>8.6589696675698977E-3</v>
      </c>
      <c r="E65" s="1">
        <f>SUMIFS('ReEDs Generation Data'!J$729:J$1448,'ReEDs Generation Data'!$E$729:$E$1448,Calculations!$A65)</f>
        <v>9.1545263491447232E-3</v>
      </c>
      <c r="F65" s="1">
        <f>SUMIFS('ReEDs Generation Data'!K$729:K$1448,'ReEDs Generation Data'!$E$729:$E$1448,Calculations!$A65)</f>
        <v>9.4708531353215469E-3</v>
      </c>
      <c r="G65" s="1">
        <f>SUMIFS('ReEDs Generation Data'!L$729:L$1448,'ReEDs Generation Data'!$E$729:$E$1448,Calculations!$A65)</f>
        <v>9.7903642741050401E-3</v>
      </c>
      <c r="H65" s="1">
        <f>SUMIFS('ReEDs Generation Data'!M$729:M$1448,'ReEDs Generation Data'!$E$729:$E$1448,Calculations!$A65)</f>
        <v>1.1285535704167481E-2</v>
      </c>
      <c r="I65" s="1">
        <f>SUMIFS('ReEDs Generation Data'!N$729:N$1448,'ReEDs Generation Data'!$E$729:$E$1448,Calculations!$A65)</f>
        <v>1.2726842809648219E-2</v>
      </c>
      <c r="J65" s="1">
        <f>SUMIFS('ReEDs Generation Data'!O$729:O$1448,'ReEDs Generation Data'!$E$729:$E$1448,Calculations!$A65)</f>
        <v>3.2289811980477645E-2</v>
      </c>
      <c r="K65" s="1">
        <f>SUMIFS('ReEDs Generation Data'!P$729:P$1448,'ReEDs Generation Data'!$E$729:$E$1448,Calculations!$A65)</f>
        <v>4.9971918488647599E-2</v>
      </c>
      <c r="L65" s="1">
        <f>SUMIFS('ReEDs Generation Data'!Q$729:Q$1448,'ReEDs Generation Data'!$E$729:$E$1448,Calculations!$A65)</f>
        <v>5.1270111509912883E-2</v>
      </c>
      <c r="M65" s="1">
        <f>SUMIFS('ReEDs Generation Data'!R$729:R$1448,'ReEDs Generation Data'!$E$729:$E$1448,Calculations!$A65)</f>
        <v>5.2572587430943146E-2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9.8350000808602165E-4</v>
      </c>
      <c r="C70" s="1">
        <f>SUMIFS('ReEDs Generation Data'!H$729:H$1448,'ReEDs Generation Data'!$E$729:$E$1448,Calculations!$A70)</f>
        <v>9.132023981299215E-4</v>
      </c>
      <c r="D70" s="1">
        <f>SUMIFS('ReEDs Generation Data'!I$729:I$1448,'ReEDs Generation Data'!$E$729:$E$1448,Calculations!$A70)</f>
        <v>9.1557396473524063E-4</v>
      </c>
      <c r="E70" s="1">
        <f>SUMIFS('ReEDs Generation Data'!J$729:J$1448,'ReEDs Generation Data'!$E$729:$E$1448,Calculations!$A70)</f>
        <v>9.1797911363392061E-4</v>
      </c>
      <c r="F70" s="1">
        <f>SUMIFS('ReEDs Generation Data'!K$729:K$1448,'ReEDs Generation Data'!$E$729:$E$1448,Calculations!$A70)</f>
        <v>9.163144168545512E-4</v>
      </c>
      <c r="G70" s="1">
        <f>SUMIFS('ReEDs Generation Data'!L$729:L$1448,'ReEDs Generation Data'!$E$729:$E$1448,Calculations!$A70)</f>
        <v>9.1671456494355494E-4</v>
      </c>
      <c r="H70" s="1">
        <f>SUMIFS('ReEDs Generation Data'!M$729:M$1448,'ReEDs Generation Data'!$E$729:$E$1448,Calculations!$A70)</f>
        <v>9.1178567344061905E-4</v>
      </c>
      <c r="I70" s="1">
        <f>SUMIFS('ReEDs Generation Data'!N$729:N$1448,'ReEDs Generation Data'!$E$729:$E$1448,Calculations!$A70)</f>
        <v>9.0800724488159781E-4</v>
      </c>
      <c r="J70" s="1">
        <f>SUMIFS('ReEDs Generation Data'!O$729:O$1448,'ReEDs Generation Data'!$E$729:$E$1448,Calculations!$A70)</f>
        <v>8.7339839960668851E-4</v>
      </c>
      <c r="K70" s="1">
        <f>SUMIFS('ReEDs Generation Data'!P$729:P$1448,'ReEDs Generation Data'!$E$729:$E$1448,Calculations!$A70)</f>
        <v>8.4207304013867606E-4</v>
      </c>
      <c r="L70" s="1">
        <f>SUMIFS('ReEDs Generation Data'!Q$729:Q$1448,'ReEDs Generation Data'!$E$729:$E$1448,Calculations!$A70)</f>
        <v>7.6669242254992997E-4</v>
      </c>
      <c r="M70" s="1">
        <f>SUMIFS('ReEDs Generation Data'!R$729:R$1448,'ReEDs Generation Data'!$E$729:$E$1448,Calculations!$A70)</f>
        <v>6.9061013752435316E-4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7.1951638133926259E-4</v>
      </c>
      <c r="C73" s="1">
        <f>SUMIFS('ReEDs Generation Data'!H$729:H$1448,'ReEDs Generation Data'!$E$729:$E$1448,Calculations!$A73)</f>
        <v>7.2910629245791442E-4</v>
      </c>
      <c r="D73" s="1">
        <f>SUMIFS('ReEDs Generation Data'!I$729:I$1448,'ReEDs Generation Data'!$E$729:$E$1448,Calculations!$A73)</f>
        <v>7.3220524944351542E-4</v>
      </c>
      <c r="E73" s="1">
        <f>SUMIFS('ReEDs Generation Data'!J$729:J$1448,'ReEDs Generation Data'!$E$729:$E$1448,Calculations!$A73)</f>
        <v>7.3534131695341461E-4</v>
      </c>
      <c r="F73" s="1">
        <f>SUMIFS('ReEDs Generation Data'!K$729:K$1448,'ReEDs Generation Data'!$E$729:$E$1448,Calculations!$A73)</f>
        <v>7.221097014409912E-4</v>
      </c>
      <c r="G73" s="1">
        <f>SUMIFS('ReEDs Generation Data'!L$729:L$1448,'ReEDs Generation Data'!$E$729:$E$1448,Calculations!$A73)</f>
        <v>7.1035754446699287E-4</v>
      </c>
      <c r="H73" s="1">
        <f>SUMIFS('ReEDs Generation Data'!M$729:M$1448,'ReEDs Generation Data'!$E$729:$E$1448,Calculations!$A73)</f>
        <v>6.9771519471516479E-4</v>
      </c>
      <c r="I73" s="1">
        <f>SUMIFS('ReEDs Generation Data'!N$729:N$1448,'ReEDs Generation Data'!$E$729:$E$1448,Calculations!$A73)</f>
        <v>6.8607469653180798E-4</v>
      </c>
      <c r="J73" s="1">
        <f>SUMIFS('ReEDs Generation Data'!O$729:O$1448,'ReEDs Generation Data'!$E$729:$E$1448,Calculations!$A73)</f>
        <v>6.5812949375297159E-4</v>
      </c>
      <c r="K73" s="1">
        <f>SUMIFS('ReEDs Generation Data'!P$729:P$1448,'ReEDs Generation Data'!$E$729:$E$1448,Calculations!$A73)</f>
        <v>6.3289143858871017E-4</v>
      </c>
      <c r="L73" s="1">
        <f>SUMIFS('ReEDs Generation Data'!Q$729:Q$1448,'ReEDs Generation Data'!$E$729:$E$1448,Calculations!$A73)</f>
        <v>6.3523451105589946E-4</v>
      </c>
      <c r="M73" s="1">
        <f>SUMIFS('ReEDs Generation Data'!R$729:R$1448,'ReEDs Generation Data'!$E$729:$E$1448,Calculations!$A73)</f>
        <v>6.3759829115391995E-4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0.12690354061919579</v>
      </c>
      <c r="G730" s="44">
        <f>G4/SUMIFS(G$3:G$722,$B$3:$B$722,$B730)*SUMIFS(Calculations!$E$3:$E$53,Calculations!$A$3:$A$53,$B730)</f>
        <v>0.11151526457409353</v>
      </c>
      <c r="H730" s="44">
        <f>H4/SUMIFS(H$3:H$722,$B$3:$B$722,$B730)*SUMIFS(Calculations!$E$3:$E$53,Calculations!$A$3:$A$53,$B730)</f>
        <v>9.5706984062391101E-2</v>
      </c>
      <c r="I730" s="44">
        <f>I4/SUMIFS(I$3:I$722,$B$3:$B$722,$B730)*SUMIFS(Calculations!$E$3:$E$53,Calculations!$A$3:$A$53,$B730)</f>
        <v>0.10941850842567485</v>
      </c>
      <c r="J730" s="44">
        <f>J4/SUMIFS(J$3:J$722,$B$3:$B$722,$B730)*SUMIFS(Calculations!$E$3:$E$53,Calculations!$A$3:$A$53,$B730)</f>
        <v>0.12309421533290664</v>
      </c>
      <c r="K730" s="44">
        <f>K4/SUMIFS(K$3:K$722,$B$3:$B$722,$B730)*SUMIFS(Calculations!$E$3:$E$53,Calculations!$A$3:$A$53,$B730)</f>
        <v>0.14049546262703638</v>
      </c>
      <c r="L730" s="44">
        <f>L4/SUMIFS(L$3:L$722,$B$3:$B$722,$B730)*SUMIFS(Calculations!$E$3:$E$53,Calculations!$A$3:$A$53,$B730)</f>
        <v>0.15922741625204714</v>
      </c>
      <c r="M730" s="44">
        <f>M4/SUMIFS(M$3:M$722,$B$3:$B$722,$B730)*SUMIFS(Calculations!$E$3:$E$53,Calculations!$A$3:$A$53,$B730)</f>
        <v>0.16202132114551135</v>
      </c>
      <c r="N730" s="44">
        <f>N4/SUMIFS(N$3:N$722,$B$3:$B$722,$B730)*SUMIFS(Calculations!$E$3:$E$53,Calculations!$A$3:$A$53,$B730)</f>
        <v>0.16493649777686037</v>
      </c>
      <c r="O730" s="44">
        <f>O4/SUMIFS(O$3:O$722,$B$3:$B$722,$B730)*SUMIFS(Calculations!$E$3:$E$53,Calculations!$A$3:$A$53,$B730)</f>
        <v>0.16490817467187743</v>
      </c>
      <c r="P730" s="44">
        <f>P4/SUMIFS(P$3:P$722,$B$3:$B$722,$B730)*SUMIFS(Calculations!$E$3:$E$53,Calculations!$A$3:$A$53,$B730)</f>
        <v>0.1648800215960545</v>
      </c>
      <c r="Q730" s="44">
        <f>Q4/SUMIFS(Q$3:Q$722,$B$3:$B$722,$B730)*SUMIFS(Calculations!$E$3:$E$53,Calculations!$A$3:$A$53,$B730)</f>
        <v>0.16657940480773178</v>
      </c>
      <c r="R730" s="44">
        <f>R4/SUMIFS(R$3:R$722,$B$3:$B$722,$B730)*SUMIFS(Calculations!$E$3:$E$53,Calculations!$A$3:$A$53,$B730)</f>
        <v>0.16828175828250083</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3.4996587444306379E-2</v>
      </c>
      <c r="G733" s="44">
        <f>G7/SUMIFS(G$3:G$722,$B$3:$B$722,$B733)*SUMIFS(Calculations!$E$3:$E$53,Calculations!$A$3:$A$53,$B733)</f>
        <v>3.6206368814998037E-2</v>
      </c>
      <c r="H733" s="44">
        <f>H7/SUMIFS(H$3:H$722,$B$3:$B$722,$B733)*SUMIFS(Calculations!$E$3:$E$53,Calculations!$A$3:$A$53,$B733)</f>
        <v>3.7449169711581402E-2</v>
      </c>
      <c r="I733" s="44">
        <f>I7/SUMIFS(I$3:I$722,$B$3:$B$722,$B733)*SUMIFS(Calculations!$E$3:$E$53,Calculations!$A$3:$A$53,$B733)</f>
        <v>3.7405888758307776E-2</v>
      </c>
      <c r="J733" s="44">
        <f>J7/SUMIFS(J$3:J$722,$B$3:$B$722,$B733)*SUMIFS(Calculations!$E$3:$E$53,Calculations!$A$3:$A$53,$B733)</f>
        <v>3.7362720864209817E-2</v>
      </c>
      <c r="K733" s="44">
        <f>K7/SUMIFS(K$3:K$722,$B$3:$B$722,$B733)*SUMIFS(Calculations!$E$3:$E$53,Calculations!$A$3:$A$53,$B733)</f>
        <v>3.8734073970628682E-2</v>
      </c>
      <c r="L733" s="44">
        <f>L7/SUMIFS(L$3:L$722,$B$3:$B$722,$B733)*SUMIFS(Calculations!$E$3:$E$53,Calculations!$A$3:$A$53,$B733)</f>
        <v>4.0210297045834238E-2</v>
      </c>
      <c r="M733" s="44">
        <f>M7/SUMIFS(M$3:M$722,$B$3:$B$722,$B733)*SUMIFS(Calculations!$E$3:$E$53,Calculations!$A$3:$A$53,$B733)</f>
        <v>4.1088658046584389E-2</v>
      </c>
      <c r="N733" s="44">
        <f>N7/SUMIFS(N$3:N$722,$B$3:$B$722,$B733)*SUMIFS(Calculations!$E$3:$E$53,Calculations!$A$3:$A$53,$B733)</f>
        <v>4.2005145028394392E-2</v>
      </c>
      <c r="O733" s="44">
        <f>O7/SUMIFS(O$3:O$722,$B$3:$B$722,$B733)*SUMIFS(Calculations!$E$3:$E$53,Calculations!$A$3:$A$53,$B733)</f>
        <v>4.1919571312698342E-2</v>
      </c>
      <c r="P733" s="44">
        <f>P7/SUMIFS(P$3:P$722,$B$3:$B$722,$B733)*SUMIFS(Calculations!$E$3:$E$53,Calculations!$A$3:$A$53,$B733)</f>
        <v>4.1834511312818595E-2</v>
      </c>
      <c r="Q733" s="44">
        <f>Q7/SUMIFS(Q$3:Q$722,$B$3:$B$722,$B733)*SUMIFS(Calculations!$E$3:$E$53,Calculations!$A$3:$A$53,$B733)</f>
        <v>4.1871039567757E-2</v>
      </c>
      <c r="R733" s="44">
        <f>R7/SUMIFS(R$3:R$722,$B$3:$B$722,$B733)*SUMIFS(Calculations!$E$3:$E$53,Calculations!$A$3:$A$53,$B733)</f>
        <v>4.1907631668522953E-2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0.30599174865615114</v>
      </c>
      <c r="G736" s="44">
        <f>G10/SUMIFS(G$3:G$722,$B$3:$B$722,$B736)*SUMIFS(Calculations!$E$3:$E$53,Calculations!$A$3:$A$53,$B736)</f>
        <v>0.30911703518576544</v>
      </c>
      <c r="H736" s="44">
        <f>H10/SUMIFS(H$3:H$722,$B$3:$B$722,$B736)*SUMIFS(Calculations!$E$3:$E$53,Calculations!$A$3:$A$53,$B736)</f>
        <v>0.31232762264824548</v>
      </c>
      <c r="I736" s="44">
        <f>I10/SUMIFS(I$3:I$722,$B$3:$B$722,$B736)*SUMIFS(Calculations!$E$3:$E$53,Calculations!$A$3:$A$53,$B736)</f>
        <v>0.29888916526620163</v>
      </c>
      <c r="J736" s="44">
        <f>J10/SUMIFS(J$3:J$722,$B$3:$B$722,$B736)*SUMIFS(Calculations!$E$3:$E$53,Calculations!$A$3:$A$53,$B736)</f>
        <v>0.28548581203041717</v>
      </c>
      <c r="K736" s="44">
        <f>K10/SUMIFS(K$3:K$722,$B$3:$B$722,$B736)*SUMIFS(Calculations!$E$3:$E$53,Calculations!$A$3:$A$53,$B736)</f>
        <v>0.25894573557102485</v>
      </c>
      <c r="L736" s="44">
        <f>L10/SUMIFS(L$3:L$722,$B$3:$B$722,$B736)*SUMIFS(Calculations!$E$3:$E$53,Calculations!$A$3:$A$53,$B736)</f>
        <v>0.23037608920956626</v>
      </c>
      <c r="M736" s="44">
        <f>M10/SUMIFS(M$3:M$722,$B$3:$B$722,$B736)*SUMIFS(Calculations!$E$3:$E$53,Calculations!$A$3:$A$53,$B736)</f>
        <v>0.22169657981164789</v>
      </c>
      <c r="N736" s="44">
        <f>N10/SUMIFS(N$3:N$722,$B$3:$B$722,$B736)*SUMIFS(Calculations!$E$3:$E$53,Calculations!$A$3:$A$53,$B736)</f>
        <v>0.21264032917563799</v>
      </c>
      <c r="O736" s="44">
        <f>O10/SUMIFS(O$3:O$722,$B$3:$B$722,$B736)*SUMIFS(Calculations!$E$3:$E$53,Calculations!$A$3:$A$53,$B736)</f>
        <v>0.21297116014975667</v>
      </c>
      <c r="P736" s="44">
        <f>P10/SUMIFS(P$3:P$722,$B$3:$B$722,$B736)*SUMIFS(Calculations!$E$3:$E$53,Calculations!$A$3:$A$53,$B736)</f>
        <v>0.21330000508058461</v>
      </c>
      <c r="Q736" s="44">
        <f>Q10/SUMIFS(Q$3:Q$722,$B$3:$B$722,$B736)*SUMIFS(Calculations!$E$3:$E$53,Calculations!$A$3:$A$53,$B736)</f>
        <v>0.21033229582895421</v>
      </c>
      <c r="R736" s="44">
        <f>R10/SUMIFS(R$3:R$722,$B$3:$B$722,$B736)*SUMIFS(Calculations!$E$3:$E$53,Calculations!$A$3:$A$53,$B736)</f>
        <v>0.20735939947344006</v>
      </c>
    </row>
    <row r="737" spans="2:18" ht="15.75" customHeight="1">
      <c r="B737" s="44" t="s">
        <v>3</v>
      </c>
      <c r="C737" s="44" t="s">
        <v>522</v>
      </c>
      <c r="D737" s="44" t="s">
        <v>533</v>
      </c>
      <c r="E737" s="44" t="str">
        <f t="shared" si="300"/>
        <v>natural gas peaker</v>
      </c>
      <c r="F737" s="44">
        <f>F11/SUMIFS(F$3:F$722,$B$3:$B$722,$B737)*SUMIFS(Calculations!$E$3:$E$53,Calculations!$A$3:$A$53,$B737)</f>
        <v>5.4052813751700448E-4</v>
      </c>
      <c r="G737" s="44">
        <f>G11/SUMIFS(G$3:G$722,$B$3:$B$722,$B737)*SUMIFS(Calculations!$E$3:$E$53,Calculations!$A$3:$A$53,$B737)</f>
        <v>4.6801283919780653E-4</v>
      </c>
      <c r="H737" s="44">
        <f>H11/SUMIFS(H$3:H$722,$B$3:$B$722,$B737)*SUMIFS(Calculations!$E$3:$E$53,Calculations!$A$3:$A$53,$B737)</f>
        <v>3.9351832312207514E-4</v>
      </c>
      <c r="I737" s="44">
        <f>I11/SUMIFS(I$3:I$722,$B$3:$B$722,$B737)*SUMIFS(Calculations!$E$3:$E$53,Calculations!$A$3:$A$53,$B737)</f>
        <v>3.9300367360877277E-4</v>
      </c>
      <c r="J737" s="44">
        <f>J11/SUMIFS(J$3:J$722,$B$3:$B$722,$B737)*SUMIFS(Calculations!$E$3:$E$53,Calculations!$A$3:$A$53,$B737)</f>
        <v>3.9249036847089041E-4</v>
      </c>
      <c r="K737" s="44">
        <f>K11/SUMIFS(K$3:K$722,$B$3:$B$722,$B737)*SUMIFS(Calculations!$E$3:$E$53,Calculations!$A$3:$A$53,$B737)</f>
        <v>4.0694492563295365E-4</v>
      </c>
      <c r="L737" s="44">
        <f>L11/SUMIFS(L$3:L$722,$B$3:$B$722,$B737)*SUMIFS(Calculations!$E$3:$E$53,Calculations!$A$3:$A$53,$B737)</f>
        <v>4.2250485015176542E-4</v>
      </c>
      <c r="M737" s="44">
        <f>M11/SUMIFS(M$3:M$722,$B$3:$B$722,$B737)*SUMIFS(Calculations!$E$3:$E$53,Calculations!$A$3:$A$53,$B737)</f>
        <v>4.314796558573744E-4</v>
      </c>
      <c r="N737" s="44">
        <f>N11/SUMIFS(N$3:N$722,$B$3:$B$722,$B737)*SUMIFS(Calculations!$E$3:$E$53,Calculations!$A$3:$A$53,$B737)</f>
        <v>4.4084402037997952E-4</v>
      </c>
      <c r="O737" s="44">
        <f>O11/SUMIFS(O$3:O$722,$B$3:$B$722,$B737)*SUMIFS(Calculations!$E$3:$E$53,Calculations!$A$3:$A$53,$B737)</f>
        <v>4.3951679999437173E-4</v>
      </c>
      <c r="P737" s="44">
        <f>P11/SUMIFS(P$3:P$722,$B$3:$B$722,$B737)*SUMIFS(Calculations!$E$3:$E$53,Calculations!$A$3:$A$53,$B737)</f>
        <v>4.3819754717331618E-4</v>
      </c>
      <c r="Q737" s="44">
        <f>Q11/SUMIFS(Q$3:Q$722,$B$3:$B$722,$B737)*SUMIFS(Calculations!$E$3:$E$53,Calculations!$A$3:$A$53,$B737)</f>
        <v>4.3858016408969045E-4</v>
      </c>
      <c r="R737" s="44">
        <f>R11/SUMIFS(R$3:R$722,$B$3:$B$722,$B737)*SUMIFS(Calculations!$E$3:$E$53,Calculations!$A$3:$A$53,$B737)</f>
        <v>4.3896344976217407E-4</v>
      </c>
    </row>
    <row r="738" spans="2:18" ht="15.75" customHeight="1">
      <c r="B738" s="44" t="s">
        <v>3</v>
      </c>
      <c r="C738" s="44" t="s">
        <v>522</v>
      </c>
      <c r="D738" s="44" t="s">
        <v>534</v>
      </c>
      <c r="E738" s="44" t="str">
        <f t="shared" si="300"/>
        <v>nuclear</v>
      </c>
      <c r="F738" s="44">
        <f>F12/SUMIFS(F$3:F$722,$B$3:$B$722,$B738)*SUMIFS(Calculations!$E$3:$E$53,Calculations!$A$3:$A$53,$B738)</f>
        <v>0.18412097540357492</v>
      </c>
      <c r="G738" s="44">
        <f>G12/SUMIFS(G$3:G$722,$B$3:$B$722,$B738)*SUMIFS(Calculations!$E$3:$E$53,Calculations!$A$3:$A$53,$B738)</f>
        <v>0.19517315310926145</v>
      </c>
      <c r="H738" s="44">
        <f>H12/SUMIFS(H$3:H$722,$B$3:$B$722,$B738)*SUMIFS(Calculations!$E$3:$E$53,Calculations!$A$3:$A$53,$B738)</f>
        <v>0.20652698669819586</v>
      </c>
      <c r="I738" s="44">
        <f>I12/SUMIFS(I$3:I$722,$B$3:$B$722,$B738)*SUMIFS(Calculations!$E$3:$E$53,Calculations!$A$3:$A$53,$B738)</f>
        <v>0.20625688742468615</v>
      </c>
      <c r="J738" s="44">
        <f>J12/SUMIFS(J$3:J$722,$B$3:$B$722,$B738)*SUMIFS(Calculations!$E$3:$E$53,Calculations!$A$3:$A$53,$B738)</f>
        <v>0.205987493708677</v>
      </c>
      <c r="K738" s="44">
        <f>K12/SUMIFS(K$3:K$722,$B$3:$B$722,$B738)*SUMIFS(Calculations!$E$3:$E$53,Calculations!$A$3:$A$53,$B738)</f>
        <v>0.21357356012371323</v>
      </c>
      <c r="L738" s="44">
        <f>L12/SUMIFS(L$3:L$722,$B$3:$B$722,$B738)*SUMIFS(Calculations!$E$3:$E$53,Calculations!$A$3:$A$53,$B738)</f>
        <v>0.2217397474021762</v>
      </c>
      <c r="M738" s="44">
        <f>M12/SUMIFS(M$3:M$722,$B$3:$B$722,$B738)*SUMIFS(Calculations!$E$3:$E$53,Calculations!$A$3:$A$53,$B738)</f>
        <v>0.22644992090534546</v>
      </c>
      <c r="N738" s="44">
        <f>N12/SUMIFS(N$3:N$722,$B$3:$B$722,$B738)*SUMIFS(Calculations!$E$3:$E$53,Calculations!$A$3:$A$53,$B738)</f>
        <v>0.23136454336016105</v>
      </c>
      <c r="O738" s="44">
        <f>O12/SUMIFS(O$3:O$722,$B$3:$B$722,$B738)*SUMIFS(Calculations!$E$3:$E$53,Calculations!$A$3:$A$53,$B738)</f>
        <v>0.23066798919528939</v>
      </c>
      <c r="P738" s="44">
        <f>P12/SUMIFS(P$3:P$722,$B$3:$B$722,$B738)*SUMIFS(Calculations!$E$3:$E$53,Calculations!$A$3:$A$53,$B738)</f>
        <v>0.22997561658182619</v>
      </c>
      <c r="Q738" s="44">
        <f>Q12/SUMIFS(Q$3:Q$722,$B$3:$B$722,$B738)*SUMIFS(Calculations!$E$3:$E$53,Calculations!$A$3:$A$53,$B738)</f>
        <v>0.23017642227283339</v>
      </c>
      <c r="R738" s="44">
        <f>R12/SUMIFS(R$3:R$722,$B$3:$B$722,$B738)*SUMIFS(Calculations!$E$3:$E$53,Calculations!$A$3:$A$53,$B738)</f>
        <v>0.23037757894161212</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1.3482219040337529E-4</v>
      </c>
      <c r="G740" s="44">
        <f>G14/SUMIFS(G$3:G$722,$B$3:$B$722,$B740)*SUMIFS(Calculations!$E$3:$E$53,Calculations!$A$3:$A$53,$B740)</f>
        <v>1.3663732413658481E-4</v>
      </c>
      <c r="H740" s="44">
        <f>H14/SUMIFS(H$3:H$722,$B$3:$B$722,$B740)*SUMIFS(Calculations!$E$3:$E$53,Calculations!$A$3:$A$53,$B740)</f>
        <v>1.3850199975955446E-4</v>
      </c>
      <c r="I740" s="44">
        <f>I14/SUMIFS(I$3:I$722,$B$3:$B$722,$B740)*SUMIFS(Calculations!$E$3:$E$53,Calculations!$A$3:$A$53,$B740)</f>
        <v>1.3832086464441639E-4</v>
      </c>
      <c r="J740" s="44">
        <f>J14/SUMIFS(J$3:J$722,$B$3:$B$722,$B740)*SUMIFS(Calculations!$E$3:$E$53,Calculations!$A$3:$A$53,$B740)</f>
        <v>1.3814020269322814E-4</v>
      </c>
      <c r="K740" s="44">
        <f>K14/SUMIFS(K$3:K$722,$B$3:$B$722,$B740)*SUMIFS(Calculations!$E$3:$E$53,Calculations!$A$3:$A$53,$B740)</f>
        <v>1.4322760258023037E-4</v>
      </c>
      <c r="L740" s="44">
        <f>L14/SUMIFS(L$3:L$722,$B$3:$B$722,$B740)*SUMIFS(Calculations!$E$3:$E$53,Calculations!$A$3:$A$53,$B740)</f>
        <v>1.4870404556988656E-4</v>
      </c>
      <c r="M740" s="44">
        <f>M14/SUMIFS(M$3:M$722,$B$3:$B$722,$B740)*SUMIFS(Calculations!$E$3:$E$53,Calculations!$A$3:$A$53,$B740)</f>
        <v>1.5186280201054842E-4</v>
      </c>
      <c r="N740" s="44">
        <f>N14/SUMIFS(N$3:N$722,$B$3:$B$722,$B740)*SUMIFS(Calculations!$E$3:$E$53,Calculations!$A$3:$A$53,$B740)</f>
        <v>1.5515866687033003E-4</v>
      </c>
      <c r="O740" s="44">
        <f>O14/SUMIFS(O$3:O$722,$B$3:$B$722,$B740)*SUMIFS(Calculations!$E$3:$E$53,Calculations!$A$3:$A$53,$B740)</f>
        <v>1.5469154077548921E-4</v>
      </c>
      <c r="P740" s="44">
        <f>P14/SUMIFS(P$3:P$722,$B$3:$B$722,$B740)*SUMIFS(Calculations!$E$3:$E$53,Calculations!$A$3:$A$53,$B740)</f>
        <v>1.542272189303081E-4</v>
      </c>
      <c r="Q740" s="44">
        <f>Q14/SUMIFS(Q$3:Q$722,$B$3:$B$722,$B740)*SUMIFS(Calculations!$E$3:$E$53,Calculations!$A$3:$A$53,$B740)</f>
        <v>1.5436188409059649E-4</v>
      </c>
      <c r="R740" s="44">
        <f>R14/SUMIFS(R$3:R$722,$B$3:$B$722,$B740)*SUMIFS(Calculations!$E$3:$E$53,Calculations!$A$3:$A$53,$B740)</f>
        <v>1.5449678462507987E-4</v>
      </c>
    </row>
    <row r="741" spans="2:18" ht="15.75" customHeight="1">
      <c r="B741" s="44" t="s">
        <v>3</v>
      </c>
      <c r="C741" s="44" t="s">
        <v>522</v>
      </c>
      <c r="D741" s="44" t="s">
        <v>537</v>
      </c>
      <c r="E741" s="44" t="str">
        <f t="shared" si="300"/>
        <v>solar PV</v>
      </c>
      <c r="F741" s="44">
        <f>F15/SUMIFS(F$3:F$722,$B$3:$B$722,$B741)*SUMIFS(Calculations!$E$3:$E$53,Calculations!$A$3:$A$53,$B741)</f>
        <v>1.3022236094919725E-4</v>
      </c>
      <c r="G741" s="44">
        <f>G15/SUMIFS(G$3:G$722,$B$3:$B$722,$B741)*SUMIFS(Calculations!$E$3:$E$53,Calculations!$A$3:$A$53,$B741)</f>
        <v>1.763329074846423E-4</v>
      </c>
      <c r="H741" s="44">
        <f>H15/SUMIFS(H$3:H$722,$B$3:$B$722,$B741)*SUMIFS(Calculations!$E$3:$E$53,Calculations!$A$3:$A$53,$B741)</f>
        <v>2.2370198586897668E-4</v>
      </c>
      <c r="I741" s="44">
        <f>I15/SUMIFS(I$3:I$722,$B$3:$B$722,$B741)*SUMIFS(Calculations!$E$3:$E$53,Calculations!$A$3:$A$53,$B741)</f>
        <v>2.6726768275841612E-4</v>
      </c>
      <c r="J741" s="44">
        <f>J15/SUMIFS(J$3:J$722,$B$3:$B$722,$B741)*SUMIFS(Calculations!$E$3:$E$53,Calculations!$A$3:$A$53,$B741)</f>
        <v>3.10719576660502E-4</v>
      </c>
      <c r="K741" s="44">
        <f>K15/SUMIFS(K$3:K$722,$B$3:$B$722,$B741)*SUMIFS(Calculations!$E$3:$E$53,Calculations!$A$3:$A$53,$B741)</f>
        <v>4.1082194034183664E-4</v>
      </c>
      <c r="L741" s="44">
        <f>L15/SUMIFS(L$3:L$722,$B$3:$B$722,$B741)*SUMIFS(Calculations!$E$3:$E$53,Calculations!$A$3:$A$53,$B741)</f>
        <v>5.1857932132367483E-4</v>
      </c>
      <c r="M741" s="44">
        <f>M15/SUMIFS(M$3:M$722,$B$3:$B$722,$B741)*SUMIFS(Calculations!$E$3:$E$53,Calculations!$A$3:$A$53,$B741)</f>
        <v>7.6997824547153171E-4</v>
      </c>
      <c r="N741" s="44">
        <f>N15/SUMIFS(N$3:N$722,$B$3:$B$722,$B741)*SUMIFS(Calculations!$E$3:$E$53,Calculations!$A$3:$A$53,$B741)</f>
        <v>1.0322893465174318E-3</v>
      </c>
      <c r="O741" s="44">
        <f>O15/SUMIFS(O$3:O$722,$B$3:$B$722,$B741)*SUMIFS(Calculations!$E$3:$E$53,Calculations!$A$3:$A$53,$B741)</f>
        <v>1.5308565279524996E-3</v>
      </c>
      <c r="P741" s="44">
        <f>P15/SUMIFS(P$3:P$722,$B$3:$B$722,$B741)*SUMIFS(Calculations!$E$3:$E$53,Calculations!$A$3:$A$53,$B741)</f>
        <v>2.0264307127121164E-3</v>
      </c>
      <c r="Q741" s="44">
        <f>Q15/SUMIFS(Q$3:Q$722,$B$3:$B$722,$B741)*SUMIFS(Calculations!$E$3:$E$53,Calculations!$A$3:$A$53,$B741)</f>
        <v>3.0656180793027002E-3</v>
      </c>
      <c r="R741" s="44">
        <f>R15/SUMIFS(R$3:R$722,$B$3:$B$722,$B741)*SUMIFS(Calculations!$E$3:$E$53,Calculations!$A$3:$A$53,$B741)</f>
        <v>4.1066217871747772E-3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1.9029739580131383E-3</v>
      </c>
      <c r="G743" s="44">
        <f>G17/SUMIFS(G$3:G$722,$B$3:$B$722,$B743)*SUMIFS(Calculations!$E$3:$E$53,Calculations!$A$3:$A$53,$B743)</f>
        <v>1.9285940151734203E-3</v>
      </c>
      <c r="H743" s="44">
        <f>H17/SUMIFS(H$3:H$722,$B$3:$B$722,$B743)*SUMIFS(Calculations!$E$3:$E$53,Calculations!$A$3:$A$53,$B743)</f>
        <v>1.9549133409464004E-3</v>
      </c>
      <c r="I743" s="44">
        <f>I17/SUMIFS(I$3:I$722,$B$3:$B$722,$B743)*SUMIFS(Calculations!$E$3:$E$53,Calculations!$A$3:$A$53,$B743)</f>
        <v>1.9523566742288652E-3</v>
      </c>
      <c r="J743" s="44">
        <f>J17/SUMIFS(J$3:J$722,$B$3:$B$722,$B743)*SUMIFS(Calculations!$E$3:$E$53,Calculations!$A$3:$A$53,$B743)</f>
        <v>1.9498066860756803E-3</v>
      </c>
      <c r="K743" s="44">
        <f>K17/SUMIFS(K$3:K$722,$B$3:$B$722,$B743)*SUMIFS(Calculations!$E$3:$E$53,Calculations!$A$3:$A$53,$B743)</f>
        <v>2.0115720091526275E-3</v>
      </c>
      <c r="L743" s="44">
        <f>L17/SUMIFS(L$3:L$722,$B$3:$B$722,$B743)*SUMIFS(Calculations!$E$3:$E$53,Calculations!$A$3:$A$53,$B743)</f>
        <v>2.0780606434415896E-3</v>
      </c>
      <c r="M743" s="44">
        <f>M17/SUMIFS(M$3:M$722,$B$3:$B$722,$B743)*SUMIFS(Calculations!$E$3:$E$53,Calculations!$A$3:$A$53,$B743)</f>
        <v>2.1115981576823191E-3</v>
      </c>
      <c r="N743" s="44">
        <f>N17/SUMIFS(N$3:N$722,$B$3:$B$722,$B743)*SUMIFS(Calculations!$E$3:$E$53,Calculations!$A$3:$A$53,$B743)</f>
        <v>2.1465913952892325E-3</v>
      </c>
      <c r="O743" s="44">
        <f>O17/SUMIFS(O$3:O$722,$B$3:$B$722,$B743)*SUMIFS(Calculations!$E$3:$E$53,Calculations!$A$3:$A$53,$B743)</f>
        <v>2.1294385717665859E-3</v>
      </c>
      <c r="P743" s="44">
        <f>P17/SUMIFS(P$3:P$722,$B$3:$B$722,$B743)*SUMIFS(Calculations!$E$3:$E$53,Calculations!$A$3:$A$53,$B743)</f>
        <v>2.1123887200112153E-3</v>
      </c>
      <c r="Q743" s="44">
        <f>Q17/SUMIFS(Q$3:Q$722,$B$3:$B$722,$B743)*SUMIFS(Calculations!$E$3:$E$53,Calculations!$A$3:$A$53,$B743)</f>
        <v>2.1036761653513997E-3</v>
      </c>
      <c r="R743" s="44">
        <f>R17/SUMIFS(R$3:R$722,$B$3:$B$722,$B743)*SUMIFS(Calculations!$E$3:$E$53,Calculations!$A$3:$A$53,$B743)</f>
        <v>2.0949483824726852E-3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8.7325152624620636E-2</v>
      </c>
      <c r="G1285" s="44">
        <f>G559/SUMIFS(G$3:G$722,$B$3:$B$722,$B1285)*SUMIFS(Calculations!$E$3:$E$53,Calculations!$A$3:$A$53,$B1285)</f>
        <v>8.3382101716081264E-2</v>
      </c>
      <c r="H1285" s="44">
        <f>H559/SUMIFS(H$3:H$722,$B$3:$B$722,$B1285)*SUMIFS(Calculations!$E$3:$E$53,Calculations!$A$3:$A$53,$B1285)</f>
        <v>7.9334531708893485E-2</v>
      </c>
      <c r="I1285" s="44">
        <f>I559/SUMIFS(I$3:I$722,$B$3:$B$722,$B1285)*SUMIFS(Calculations!$E$3:$E$53,Calculations!$A$3:$A$53,$B1285)</f>
        <v>7.721124993534792E-2</v>
      </c>
      <c r="J1285" s="44">
        <f>J559/SUMIFS(J$3:J$722,$B$3:$B$722,$B1285)*SUMIFS(Calculations!$E$3:$E$53,Calculations!$A$3:$A$53,$B1285)</f>
        <v>7.5064251925468284E-2</v>
      </c>
      <c r="K1285" s="44">
        <f>K559/SUMIFS(K$3:K$722,$B$3:$B$722,$B1285)*SUMIFS(Calculations!$E$3:$E$53,Calculations!$A$3:$A$53,$B1285)</f>
        <v>7.9154334174134533E-2</v>
      </c>
      <c r="L1285" s="44">
        <f>L559/SUMIFS(L$3:L$722,$B$3:$B$722,$B1285)*SUMIFS(Calculations!$E$3:$E$53,Calculations!$A$3:$A$53,$B1285)</f>
        <v>8.300095962557251E-2</v>
      </c>
      <c r="M1285" s="44">
        <f>M559/SUMIFS(M$3:M$722,$B$3:$B$722,$B1285)*SUMIFS(Calculations!$E$3:$E$53,Calculations!$A$3:$A$53,$B1285)</f>
        <v>8.0305804378504334E-2</v>
      </c>
      <c r="N1285" s="44">
        <f>N559/SUMIFS(N$3:N$722,$B$3:$B$722,$B1285)*SUMIFS(Calculations!$E$3:$E$53,Calculations!$A$3:$A$53,$B1285)</f>
        <v>7.7758146212206891E-2</v>
      </c>
      <c r="O1285" s="44">
        <f>O559/SUMIFS(O$3:O$722,$B$3:$B$722,$B1285)*SUMIFS(Calculations!$E$3:$E$53,Calculations!$A$3:$A$53,$B1285)</f>
        <v>7.3061001413909823E-2</v>
      </c>
      <c r="P1285" s="44">
        <f>P559/SUMIFS(P$3:P$722,$B$3:$B$722,$B1285)*SUMIFS(Calculations!$E$3:$E$53,Calculations!$A$3:$A$53,$B1285)</f>
        <v>6.8826141240384886E-2</v>
      </c>
      <c r="Q1285" s="44">
        <f>Q559/SUMIFS(Q$3:Q$722,$B$3:$B$722,$B1285)*SUMIFS(Calculations!$E$3:$E$53,Calculations!$A$3:$A$53,$B1285)</f>
        <v>6.972667319943783E-2</v>
      </c>
      <c r="R1285" s="44">
        <f>R559/SUMIFS(R$3:R$722,$B$3:$B$722,$B1285)*SUMIFS(Calculations!$E$3:$E$53,Calculations!$A$3:$A$53,$B1285)</f>
        <v>7.0635553220606592E-2</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6.6918845537165747E-3</v>
      </c>
      <c r="G1288" s="44">
        <f>G562/SUMIFS(G$3:G$722,$B$3:$B$722,$B1288)*SUMIFS(Calculations!$E$3:$E$53,Calculations!$A$3:$A$53,$B1288)</f>
        <v>6.7937085443501993E-3</v>
      </c>
      <c r="H1288" s="44">
        <f>H562/SUMIFS(H$3:H$722,$B$3:$B$722,$B1288)*SUMIFS(Calculations!$E$3:$E$53,Calculations!$A$3:$A$53,$B1288)</f>
        <v>6.8982316002428497E-3</v>
      </c>
      <c r="I1288" s="44">
        <f>I562/SUMIFS(I$3:I$722,$B$3:$B$722,$B1288)*SUMIFS(Calculations!$E$3:$E$53,Calculations!$A$3:$A$53,$B1288)</f>
        <v>6.9257393795931236E-3</v>
      </c>
      <c r="J1288" s="44">
        <f>J562/SUMIFS(J$3:J$722,$B$3:$B$722,$B1288)*SUMIFS(Calculations!$E$3:$E$53,Calculations!$A$3:$A$53,$B1288)</f>
        <v>6.9535544102014395E-3</v>
      </c>
      <c r="K1288" s="44">
        <f>K562/SUMIFS(K$3:K$722,$B$3:$B$722,$B1288)*SUMIFS(Calculations!$E$3:$E$53,Calculations!$A$3:$A$53,$B1288)</f>
        <v>6.7507862655417864E-3</v>
      </c>
      <c r="L1288" s="44">
        <f>L562/SUMIFS(L$3:L$722,$B$3:$B$722,$B1288)*SUMIFS(Calculations!$E$3:$E$53,Calculations!$A$3:$A$53,$B1288)</f>
        <v>6.5600876295319552E-3</v>
      </c>
      <c r="M1288" s="44">
        <f>M562/SUMIFS(M$3:M$722,$B$3:$B$722,$B1288)*SUMIFS(Calculations!$E$3:$E$53,Calculations!$A$3:$A$53,$B1288)</f>
        <v>6.3755314192175542E-3</v>
      </c>
      <c r="N1288" s="44">
        <f>N562/SUMIFS(N$3:N$722,$B$3:$B$722,$B1288)*SUMIFS(Calculations!$E$3:$E$53,Calculations!$A$3:$A$53,$B1288)</f>
        <v>6.2010753700308266E-3</v>
      </c>
      <c r="O1288" s="44">
        <f>O562/SUMIFS(O$3:O$722,$B$3:$B$722,$B1288)*SUMIFS(Calculations!$E$3:$E$53,Calculations!$A$3:$A$53,$B1288)</f>
        <v>5.8801326690737865E-3</v>
      </c>
      <c r="P1288" s="44">
        <f>P562/SUMIFS(P$3:P$722,$B$3:$B$722,$B1288)*SUMIFS(Calculations!$E$3:$E$53,Calculations!$A$3:$A$53,$B1288)</f>
        <v>5.5907765771007964E-3</v>
      </c>
      <c r="Q1288" s="44">
        <f>Q562/SUMIFS(Q$3:Q$722,$B$3:$B$722,$B1288)*SUMIFS(Calculations!$E$3:$E$53,Calculations!$A$3:$A$53,$B1288)</f>
        <v>5.6165706752118495E-3</v>
      </c>
      <c r="R1288" s="44">
        <f>R562/SUMIFS(R$3:R$722,$B$3:$B$722,$B1288)*SUMIFS(Calculations!$E$3:$E$53,Calculations!$A$3:$A$53,$B1288)</f>
        <v>5.6426038883605062E-3</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1.1885297606070149E-4</v>
      </c>
      <c r="R1290" s="44">
        <f>R564/SUMIFS(R$3:R$722,$B$3:$B$722,$B1290)*SUMIFS(Calculations!$E$3:$E$53,Calculations!$A$3:$A$53,$B1290)</f>
        <v>2.3880773647988918E-4</v>
      </c>
    </row>
    <row r="1291" spans="2:18" ht="15.75" customHeight="1">
      <c r="B1291" s="44" t="s">
        <v>123</v>
      </c>
      <c r="C1291" s="44" t="s">
        <v>522</v>
      </c>
      <c r="D1291" s="44" t="s">
        <v>532</v>
      </c>
      <c r="E1291" s="44" t="str">
        <f t="shared" si="308"/>
        <v>natural gas nonpeaker</v>
      </c>
      <c r="F1291" s="44">
        <f>F565/SUMIFS(F$3:F$722,$B$3:$B$722,$B1291)*SUMIFS(Calculations!$E$3:$E$53,Calculations!$A$3:$A$53,$B1291)</f>
        <v>6.5855015190258839E-2</v>
      </c>
      <c r="G1291" s="44">
        <f>G565/SUMIFS(G$3:G$722,$B$3:$B$722,$B1291)*SUMIFS(Calculations!$E$3:$E$53,Calculations!$A$3:$A$53,$B1291)</f>
        <v>6.5986733062979433E-2</v>
      </c>
      <c r="H1291" s="44">
        <f>H565/SUMIFS(H$3:H$722,$B$3:$B$722,$B1291)*SUMIFS(Calculations!$E$3:$E$53,Calculations!$A$3:$A$53,$B1291)</f>
        <v>6.6121942403005951E-2</v>
      </c>
      <c r="I1291" s="44">
        <f>I565/SUMIFS(I$3:I$722,$B$3:$B$722,$B1291)*SUMIFS(Calculations!$E$3:$E$53,Calculations!$A$3:$A$53,$B1291)</f>
        <v>6.6729890684337642E-2</v>
      </c>
      <c r="J1291" s="44">
        <f>J565/SUMIFS(J$3:J$722,$B$3:$B$722,$B1291)*SUMIFS(Calculations!$E$3:$E$53,Calculations!$A$3:$A$53,$B1291)</f>
        <v>6.7344629512877272E-2</v>
      </c>
      <c r="K1291" s="44">
        <f>K565/SUMIFS(K$3:K$722,$B$3:$B$722,$B1291)*SUMIFS(Calculations!$E$3:$E$53,Calculations!$A$3:$A$53,$B1291)</f>
        <v>6.9101070469116371E-2</v>
      </c>
      <c r="L1291" s="44">
        <f>L565/SUMIFS(L$3:L$722,$B$3:$B$722,$B1291)*SUMIFS(Calculations!$E$3:$E$53,Calculations!$A$3:$A$53,$B1291)</f>
        <v>7.075296157434309E-2</v>
      </c>
      <c r="M1291" s="44">
        <f>M565/SUMIFS(M$3:M$722,$B$3:$B$722,$B1291)*SUMIFS(Calculations!$E$3:$E$53,Calculations!$A$3:$A$53,$B1291)</f>
        <v>7.7423700152999514E-2</v>
      </c>
      <c r="N1291" s="44">
        <f>N565/SUMIFS(N$3:N$722,$B$3:$B$722,$B1291)*SUMIFS(Calculations!$E$3:$E$53,Calculations!$A$3:$A$53,$B1291)</f>
        <v>8.3729370905597705E-2</v>
      </c>
      <c r="O1291" s="44">
        <f>O565/SUMIFS(O$3:O$722,$B$3:$B$722,$B1291)*SUMIFS(Calculations!$E$3:$E$53,Calculations!$A$3:$A$53,$B1291)</f>
        <v>7.8372186671835278E-2</v>
      </c>
      <c r="P1291" s="44">
        <f>P565/SUMIFS(P$3:P$722,$B$3:$B$722,$B1291)*SUMIFS(Calculations!$E$3:$E$53,Calculations!$A$3:$A$53,$B1291)</f>
        <v>7.3542246968460276E-2</v>
      </c>
      <c r="Q1291" s="44">
        <f>Q565/SUMIFS(Q$3:Q$722,$B$3:$B$722,$B1291)*SUMIFS(Calculations!$E$3:$E$53,Calculations!$A$3:$A$53,$B1291)</f>
        <v>7.1608065637688553E-2</v>
      </c>
      <c r="R1291" s="44">
        <f>R565/SUMIFS(R$3:R$722,$B$3:$B$722,$B1291)*SUMIFS(Calculations!$E$3:$E$53,Calculations!$A$3:$A$53,$B1291)</f>
        <v>6.9655954164926689E-2</v>
      </c>
    </row>
    <row r="1292" spans="2:18" ht="15.75" customHeight="1">
      <c r="B1292" s="44" t="s">
        <v>123</v>
      </c>
      <c r="C1292" s="44" t="s">
        <v>522</v>
      </c>
      <c r="D1292" s="44" t="s">
        <v>533</v>
      </c>
      <c r="E1292" s="44" t="str">
        <f t="shared" si="308"/>
        <v>natural gas peaker</v>
      </c>
      <c r="F1292" s="44">
        <f>F566/SUMIFS(F$3:F$722,$B$3:$B$722,$B1292)*SUMIFS(Calculations!$E$3:$E$53,Calculations!$A$3:$A$53,$B1292)</f>
        <v>5.1139863812563961E-4</v>
      </c>
      <c r="G1292" s="44">
        <f>G566/SUMIFS(G$3:G$722,$B$3:$B$722,$B1292)*SUMIFS(Calculations!$E$3:$E$53,Calculations!$A$3:$A$53,$B1292)</f>
        <v>5.1548716888821517E-4</v>
      </c>
      <c r="H1292" s="44">
        <f>H566/SUMIFS(H$3:H$722,$B$3:$B$722,$B1292)*SUMIFS(Calculations!$E$3:$E$53,Calculations!$A$3:$A$53,$B1292)</f>
        <v>5.1968407500784636E-4</v>
      </c>
      <c r="I1292" s="44">
        <f>I566/SUMIFS(I$3:I$722,$B$3:$B$722,$B1292)*SUMIFS(Calculations!$E$3:$E$53,Calculations!$A$3:$A$53,$B1292)</f>
        <v>5.2257029112646786E-4</v>
      </c>
      <c r="J1292" s="44">
        <f>J566/SUMIFS(J$3:J$722,$B$3:$B$722,$B1292)*SUMIFS(Calculations!$E$3:$E$53,Calculations!$A$3:$A$53,$B1292)</f>
        <v>5.2548874516303019E-4</v>
      </c>
      <c r="K1292" s="44">
        <f>K566/SUMIFS(K$3:K$722,$B$3:$B$722,$B1292)*SUMIFS(Calculations!$E$3:$E$53,Calculations!$A$3:$A$53,$B1292)</f>
        <v>5.0936949122159755E-4</v>
      </c>
      <c r="L1292" s="44">
        <f>L566/SUMIFS(L$3:L$722,$B$3:$B$722,$B1292)*SUMIFS(Calculations!$E$3:$E$53,Calculations!$A$3:$A$53,$B1292)</f>
        <v>4.9420971479178957E-4</v>
      </c>
      <c r="M1292" s="44">
        <f>M566/SUMIFS(M$3:M$722,$B$3:$B$722,$B1292)*SUMIFS(Calculations!$E$3:$E$53,Calculations!$A$3:$A$53,$B1292)</f>
        <v>4.8030601758324465E-4</v>
      </c>
      <c r="N1292" s="44">
        <f>N566/SUMIFS(N$3:N$722,$B$3:$B$722,$B1292)*SUMIFS(Calculations!$E$3:$E$53,Calculations!$A$3:$A$53,$B1292)</f>
        <v>4.6716322450161834E-4</v>
      </c>
      <c r="O1292" s="44">
        <f>O566/SUMIFS(O$3:O$722,$B$3:$B$722,$B1292)*SUMIFS(Calculations!$E$3:$E$53,Calculations!$A$3:$A$53,$B1292)</f>
        <v>4.3388159961231672E-4</v>
      </c>
      <c r="P1292" s="44">
        <f>P566/SUMIFS(P$3:P$722,$B$3:$B$722,$B1292)*SUMIFS(Calculations!$E$3:$E$53,Calculations!$A$3:$A$53,$B1292)</f>
        <v>4.0387549296535993E-4</v>
      </c>
      <c r="Q1292" s="44">
        <f>Q566/SUMIFS(Q$3:Q$722,$B$3:$B$722,$B1292)*SUMIFS(Calculations!$E$3:$E$53,Calculations!$A$3:$A$53,$B1292)</f>
        <v>3.2811225846023952E-4</v>
      </c>
      <c r="R1292" s="44">
        <f>R566/SUMIFS(R$3:R$722,$B$3:$B$722,$B1292)*SUMIFS(Calculations!$E$3:$E$53,Calculations!$A$3:$A$53,$B1292)</f>
        <v>2.5164668776217909E-4</v>
      </c>
    </row>
    <row r="1293" spans="2:18" ht="15.75" customHeight="1">
      <c r="B1293" s="44" t="s">
        <v>123</v>
      </c>
      <c r="C1293" s="44" t="s">
        <v>522</v>
      </c>
      <c r="D1293" s="44" t="s">
        <v>534</v>
      </c>
      <c r="E1293" s="44" t="str">
        <f t="shared" si="308"/>
        <v>nuclear</v>
      </c>
      <c r="F1293" s="44">
        <f>F567/SUMIFS(F$3:F$722,$B$3:$B$722,$B1293)*SUMIFS(Calculations!$E$3:$E$53,Calculations!$A$3:$A$53,$B1293)</f>
        <v>0.18102542372721289</v>
      </c>
      <c r="G1293" s="44">
        <f>G567/SUMIFS(G$3:G$722,$B$3:$B$722,$B1293)*SUMIFS(Calculations!$E$3:$E$53,Calculations!$A$3:$A$53,$B1293)</f>
        <v>0.1833932765286361</v>
      </c>
      <c r="H1293" s="44">
        <f>H567/SUMIFS(H$3:H$722,$B$3:$B$722,$B1293)*SUMIFS(Calculations!$E$3:$E$53,Calculations!$A$3:$A$53,$B1293)</f>
        <v>0.18582389439352853</v>
      </c>
      <c r="I1293" s="44">
        <f>I567/SUMIFS(I$3:I$722,$B$3:$B$722,$B1293)*SUMIFS(Calculations!$E$3:$E$53,Calculations!$A$3:$A$53,$B1293)</f>
        <v>0.18685592124410219</v>
      </c>
      <c r="J1293" s="44">
        <f>J567/SUMIFS(J$3:J$722,$B$3:$B$722,$B1293)*SUMIFS(Calculations!$E$3:$E$53,Calculations!$A$3:$A$53,$B1293)</f>
        <v>0.18789947543551039</v>
      </c>
      <c r="K1293" s="44">
        <f>K567/SUMIFS(K$3:K$722,$B$3:$B$722,$B1293)*SUMIFS(Calculations!$E$3:$E$53,Calculations!$A$3:$A$53,$B1293)</f>
        <v>0.18213569954518699</v>
      </c>
      <c r="L1293" s="44">
        <f>L567/SUMIFS(L$3:L$722,$B$3:$B$722,$B1293)*SUMIFS(Calculations!$E$3:$E$53,Calculations!$A$3:$A$53,$B1293)</f>
        <v>0.1767150048774129</v>
      </c>
      <c r="M1293" s="44">
        <f>M567/SUMIFS(M$3:M$722,$B$3:$B$722,$B1293)*SUMIFS(Calculations!$E$3:$E$53,Calculations!$A$3:$A$53,$B1293)</f>
        <v>0.17174344756786622</v>
      </c>
      <c r="N1293" s="44">
        <f>N567/SUMIFS(N$3:N$722,$B$3:$B$722,$B1293)*SUMIFS(Calculations!$E$3:$E$53,Calculations!$A$3:$A$53,$B1293)</f>
        <v>0.16704396742004904</v>
      </c>
      <c r="O1293" s="44">
        <f>O567/SUMIFS(O$3:O$722,$B$3:$B$722,$B1293)*SUMIFS(Calculations!$E$3:$E$53,Calculations!$A$3:$A$53,$B1293)</f>
        <v>0.15839844404172185</v>
      </c>
      <c r="P1293" s="44">
        <f>P567/SUMIFS(P$3:P$722,$B$3:$B$722,$B1293)*SUMIFS(Calculations!$E$3:$E$53,Calculations!$A$3:$A$53,$B1293)</f>
        <v>0.15060379767539517</v>
      </c>
      <c r="Q1293" s="44">
        <f>Q567/SUMIFS(Q$3:Q$722,$B$3:$B$722,$B1293)*SUMIFS(Calculations!$E$3:$E$53,Calculations!$A$3:$A$53,$B1293)</f>
        <v>0.15129863659080586</v>
      </c>
      <c r="R1293" s="44">
        <f>R567/SUMIFS(R$3:R$722,$B$3:$B$722,$B1293)*SUMIFS(Calculations!$E$3:$E$53,Calculations!$A$3:$A$53,$B1293)</f>
        <v>0.15199991676392874</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5.7535330797886259E-4</v>
      </c>
      <c r="G1295" s="44">
        <f>G569/SUMIFS(G$3:G$722,$B$3:$B$722,$B1295)*SUMIFS(Calculations!$E$3:$E$53,Calculations!$A$3:$A$53,$B1295)</f>
        <v>5.8287905720267772E-4</v>
      </c>
      <c r="H1295" s="44">
        <f>H569/SUMIFS(H$3:H$722,$B$3:$B$722,$B1295)*SUMIFS(Calculations!$E$3:$E$53,Calculations!$A$3:$A$53,$B1295)</f>
        <v>5.9060429269835991E-4</v>
      </c>
      <c r="I1295" s="44">
        <f>I569/SUMIFS(I$3:I$722,$B$3:$B$722,$B1295)*SUMIFS(Calculations!$E$3:$E$53,Calculations!$A$3:$A$53,$B1295)</f>
        <v>5.9388438479909898E-4</v>
      </c>
      <c r="J1295" s="44">
        <f>J569/SUMIFS(J$3:J$722,$B$3:$B$722,$B1295)*SUMIFS(Calculations!$E$3:$E$53,Calculations!$A$3:$A$53,$B1295)</f>
        <v>5.9720111426018649E-4</v>
      </c>
      <c r="K1295" s="44">
        <f>K569/SUMIFS(K$3:K$722,$B$3:$B$722,$B1295)*SUMIFS(Calculations!$E$3:$E$53,Calculations!$A$3:$A$53,$B1295)</f>
        <v>5.788820988607608E-4</v>
      </c>
      <c r="L1295" s="44">
        <f>L569/SUMIFS(L$3:L$722,$B$3:$B$722,$B1295)*SUMIFS(Calculations!$E$3:$E$53,Calculations!$A$3:$A$53,$B1295)</f>
        <v>5.6165349889710631E-4</v>
      </c>
      <c r="M1295" s="44">
        <f>M569/SUMIFS(M$3:M$722,$B$3:$B$722,$B1295)*SUMIFS(Calculations!$E$3:$E$53,Calculations!$A$3:$A$53,$B1295)</f>
        <v>5.4585239270461632E-4</v>
      </c>
      <c r="N1295" s="44">
        <f>N569/SUMIFS(N$3:N$722,$B$3:$B$722,$B1295)*SUMIFS(Calculations!$E$3:$E$53,Calculations!$A$3:$A$53,$B1295)</f>
        <v>5.3091602966147801E-4</v>
      </c>
      <c r="O1295" s="44">
        <f>O569/SUMIFS(O$3:O$722,$B$3:$B$722,$B1295)*SUMIFS(Calculations!$E$3:$E$53,Calculations!$A$3:$A$53,$B1295)</f>
        <v>5.0343795297748243E-4</v>
      </c>
      <c r="P1295" s="44">
        <f>P569/SUMIFS(P$3:P$722,$B$3:$B$722,$B1295)*SUMIFS(Calculations!$E$3:$E$53,Calculations!$A$3:$A$53,$B1295)</f>
        <v>4.786642196584021E-4</v>
      </c>
      <c r="Q1295" s="44">
        <f>Q569/SUMIFS(Q$3:Q$722,$B$3:$B$722,$B1295)*SUMIFS(Calculations!$E$3:$E$53,Calculations!$A$3:$A$53,$B1295)</f>
        <v>4.8087262696530294E-4</v>
      </c>
      <c r="R1295" s="44">
        <f>R569/SUMIFS(R$3:R$722,$B$3:$B$722,$B1295)*SUMIFS(Calculations!$E$3:$E$53,Calculations!$A$3:$A$53,$B1295)</f>
        <v>4.8310150652884008E-4</v>
      </c>
    </row>
    <row r="1296" spans="2:18" ht="15.75" customHeight="1">
      <c r="B1296" s="44" t="s">
        <v>123</v>
      </c>
      <c r="C1296" s="44" t="s">
        <v>522</v>
      </c>
      <c r="D1296" s="44" t="s">
        <v>537</v>
      </c>
      <c r="E1296" s="44" t="str">
        <f t="shared" si="308"/>
        <v>solar PV</v>
      </c>
      <c r="F1296" s="44">
        <f>F570/SUMIFS(F$3:F$722,$B$3:$B$722,$B1296)*SUMIFS(Calculations!$E$3:$E$53,Calculations!$A$3:$A$53,$B1296)</f>
        <v>1.0497438059057598E-3</v>
      </c>
      <c r="G1296" s="44">
        <f>G570/SUMIFS(G$3:G$722,$B$3:$B$722,$B1296)*SUMIFS(Calculations!$E$3:$E$53,Calculations!$A$3:$A$53,$B1296)</f>
        <v>1.4786645612955762E-3</v>
      </c>
      <c r="H1296" s="44">
        <f>H570/SUMIFS(H$3:H$722,$B$3:$B$722,$B1296)*SUMIFS(Calculations!$E$3:$E$53,Calculations!$A$3:$A$53,$B1296)</f>
        <v>1.9189547896607101E-3</v>
      </c>
      <c r="I1296" s="44">
        <f>I570/SUMIFS(I$3:I$722,$B$3:$B$722,$B1296)*SUMIFS(Calculations!$E$3:$E$53,Calculations!$A$3:$A$53,$B1296)</f>
        <v>2.3459792096283565E-3</v>
      </c>
      <c r="J1296" s="44">
        <f>J570/SUMIFS(J$3:J$722,$B$3:$B$722,$B1296)*SUMIFS(Calculations!$E$3:$E$53,Calculations!$A$3:$A$53,$B1296)</f>
        <v>2.7777733272360233E-3</v>
      </c>
      <c r="K1296" s="44">
        <f>K570/SUMIFS(K$3:K$722,$B$3:$B$722,$B1296)*SUMIFS(Calculations!$E$3:$E$53,Calculations!$A$3:$A$53,$B1296)</f>
        <v>3.0783393893307792E-3</v>
      </c>
      <c r="L1296" s="44">
        <f>L570/SUMIFS(L$3:L$722,$B$3:$B$722,$B1296)*SUMIFS(Calculations!$E$3:$E$53,Calculations!$A$3:$A$53,$B1296)</f>
        <v>3.3610146496312757E-3</v>
      </c>
      <c r="M1296" s="44">
        <f>M570/SUMIFS(M$3:M$722,$B$3:$B$722,$B1296)*SUMIFS(Calculations!$E$3:$E$53,Calculations!$A$3:$A$53,$B1296)</f>
        <v>3.7447048067200486E-3</v>
      </c>
      <c r="N1296" s="44">
        <f>N570/SUMIFS(N$3:N$722,$B$3:$B$722,$B1296)*SUMIFS(Calculations!$E$3:$E$53,Calculations!$A$3:$A$53,$B1296)</f>
        <v>4.1073968494506133E-3</v>
      </c>
      <c r="O1296" s="44">
        <f>O570/SUMIFS(O$3:O$722,$B$3:$B$722,$B1296)*SUMIFS(Calculations!$E$3:$E$53,Calculations!$A$3:$A$53,$B1296)</f>
        <v>4.0989438825558364E-3</v>
      </c>
      <c r="P1296" s="44">
        <f>P570/SUMIFS(P$3:P$722,$B$3:$B$722,$B1296)*SUMIFS(Calculations!$E$3:$E$53,Calculations!$A$3:$A$53,$B1296)</f>
        <v>4.0913228416069201E-3</v>
      </c>
      <c r="Q1296" s="44">
        <f>Q570/SUMIFS(Q$3:Q$722,$B$3:$B$722,$B1296)*SUMIFS(Calculations!$E$3:$E$53,Calculations!$A$3:$A$53,$B1296)</f>
        <v>4.3761134895005573E-3</v>
      </c>
      <c r="R1296" s="44">
        <f>R570/SUMIFS(R$3:R$722,$B$3:$B$722,$B1296)*SUMIFS(Calculations!$E$3:$E$53,Calculations!$A$3:$A$53,$B1296)</f>
        <v>4.6635441880828049E-3</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2.2446293820699019E-3</v>
      </c>
      <c r="G1298" s="44">
        <f>G572/SUMIFS(G$3:G$722,$B$3:$B$722,$B1298)*SUMIFS(Calculations!$E$3:$E$53,Calculations!$A$3:$A$53,$B1298)</f>
        <v>3.1457505904556047E-3</v>
      </c>
      <c r="H1298" s="44">
        <f>H572/SUMIFS(H$3:H$722,$B$3:$B$722,$B1298)*SUMIFS(Calculations!$E$3:$E$53,Calculations!$A$3:$A$53,$B1298)</f>
        <v>4.0707579668513311E-3</v>
      </c>
      <c r="I1298" s="44">
        <f>I572/SUMIFS(I$3:I$722,$B$3:$B$722,$B1298)*SUMIFS(Calculations!$E$3:$E$53,Calculations!$A$3:$A$53,$B1298)</f>
        <v>4.093366100954259E-3</v>
      </c>
      <c r="J1298" s="44">
        <f>J572/SUMIFS(J$3:J$722,$B$3:$B$722,$B1298)*SUMIFS(Calculations!$E$3:$E$53,Calculations!$A$3:$A$53,$B1298)</f>
        <v>4.1162267591725163E-3</v>
      </c>
      <c r="K1298" s="44">
        <f>K572/SUMIFS(K$3:K$722,$B$3:$B$722,$B1298)*SUMIFS(Calculations!$E$3:$E$53,Calculations!$A$3:$A$53,$B1298)</f>
        <v>3.9701197964963049E-3</v>
      </c>
      <c r="L1298" s="44">
        <f>L572/SUMIFS(L$3:L$722,$B$3:$B$722,$B1298)*SUMIFS(Calculations!$E$3:$E$53,Calculations!$A$3:$A$53,$B1298)</f>
        <v>3.8327096597084993E-3</v>
      </c>
      <c r="M1298" s="44">
        <f>M572/SUMIFS(M$3:M$722,$B$3:$B$722,$B1298)*SUMIFS(Calculations!$E$3:$E$53,Calculations!$A$3:$A$53,$B1298)</f>
        <v>4.6592544942935807E-3</v>
      </c>
      <c r="N1298" s="44">
        <f>N572/SUMIFS(N$3:N$722,$B$3:$B$722,$B1298)*SUMIFS(Calculations!$E$3:$E$53,Calculations!$A$3:$A$53,$B1298)</f>
        <v>5.4405652183909413E-3</v>
      </c>
      <c r="O1298" s="44">
        <f>O572/SUMIFS(O$3:O$722,$B$3:$B$722,$B1298)*SUMIFS(Calculations!$E$3:$E$53,Calculations!$A$3:$A$53,$B1298)</f>
        <v>2.4530572998202726E-2</v>
      </c>
      <c r="P1298" s="44">
        <f>P572/SUMIFS(P$3:P$722,$B$3:$B$722,$B1298)*SUMIFS(Calculations!$E$3:$E$53,Calculations!$A$3:$A$53,$B1298)</f>
        <v>4.1741776214317343E-2</v>
      </c>
      <c r="Q1298" s="44">
        <f>Q572/SUMIFS(Q$3:Q$722,$B$3:$B$722,$B1298)*SUMIFS(Calculations!$E$3:$E$53,Calculations!$A$3:$A$53,$B1298)</f>
        <v>4.1724703775758223E-2</v>
      </c>
      <c r="R1298" s="44">
        <f>R572/SUMIFS(R$3:R$722,$B$3:$B$722,$B1298)*SUMIFS(Calculations!$E$3:$E$53,Calculations!$A$3:$A$53,$B1298)</f>
        <v>4.1707473073212882E-2</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0.99999999999999989</v>
      </c>
      <c r="J1449" s="70">
        <f t="shared" si="312"/>
        <v>1</v>
      </c>
      <c r="K1449" s="70">
        <f t="shared" si="312"/>
        <v>1</v>
      </c>
      <c r="L1449" s="70">
        <f t="shared" si="312"/>
        <v>0.99999999999999989</v>
      </c>
      <c r="M1449" s="70">
        <f t="shared" si="312"/>
        <v>1</v>
      </c>
      <c r="N1449" s="70">
        <f t="shared" si="312"/>
        <v>0.99999999999999989</v>
      </c>
      <c r="O1449" s="70">
        <f t="shared" si="312"/>
        <v>1</v>
      </c>
      <c r="P1449" s="70">
        <f t="shared" si="312"/>
        <v>1.0000000000000002</v>
      </c>
      <c r="Q1449" s="70">
        <f t="shared" si="312"/>
        <v>0.99999999999999978</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GA</v>
      </c>
      <c r="C6" s="1">
        <f t="shared" ref="C6:AE6" si="1">SUMIFS(C$20:C$119,$B$20:$B$119,$B$6,$A$20:$A$119,$A$6)</f>
        <v>0</v>
      </c>
      <c r="D6" s="1">
        <f t="shared" si="1"/>
        <v>0</v>
      </c>
      <c r="E6" s="1">
        <f t="shared" si="1"/>
        <v>0</v>
      </c>
      <c r="F6" s="1">
        <f t="shared" si="1"/>
        <v>0</v>
      </c>
      <c r="G6" s="1">
        <f t="shared" si="1"/>
        <v>0</v>
      </c>
      <c r="H6" s="1">
        <f t="shared" si="1"/>
        <v>402067</v>
      </c>
      <c r="I6" s="1">
        <f t="shared" si="1"/>
        <v>9479853</v>
      </c>
      <c r="J6" s="1">
        <f t="shared" si="1"/>
        <v>6978930</v>
      </c>
      <c r="K6" s="1">
        <f t="shared" si="1"/>
        <v>8350336</v>
      </c>
      <c r="L6" s="1">
        <f t="shared" si="1"/>
        <v>9330599</v>
      </c>
      <c r="M6" s="1">
        <f t="shared" si="1"/>
        <v>9747182</v>
      </c>
      <c r="N6" s="1">
        <f t="shared" si="1"/>
        <v>12047226</v>
      </c>
      <c r="O6" s="1">
        <f t="shared" si="1"/>
        <v>11280078</v>
      </c>
      <c r="P6" s="1">
        <f t="shared" si="1"/>
        <v>13628955</v>
      </c>
      <c r="Q6" s="1">
        <f t="shared" si="1"/>
        <v>18538738</v>
      </c>
      <c r="R6" s="1">
        <f t="shared" si="1"/>
        <v>10752011</v>
      </c>
      <c r="S6" s="1">
        <f t="shared" si="1"/>
        <v>12020046</v>
      </c>
      <c r="T6" s="1">
        <f t="shared" si="1"/>
        <v>8327167</v>
      </c>
      <c r="U6" s="1">
        <f t="shared" si="1"/>
        <v>14025574</v>
      </c>
      <c r="V6" s="1">
        <f t="shared" si="1"/>
        <v>16116262</v>
      </c>
      <c r="W6" s="1">
        <f t="shared" si="1"/>
        <v>17886922</v>
      </c>
      <c r="X6" s="1">
        <f t="shared" si="1"/>
        <v>25369501</v>
      </c>
      <c r="Y6" s="1">
        <f t="shared" si="1"/>
        <v>22961660</v>
      </c>
      <c r="Z6" s="1">
        <f t="shared" si="1"/>
        <v>23337561</v>
      </c>
      <c r="AA6" s="1">
        <f t="shared" si="1"/>
        <v>23346370</v>
      </c>
      <c r="AB6" s="1">
        <f t="shared" si="1"/>
        <v>21172896</v>
      </c>
      <c r="AC6" s="1">
        <f t="shared" si="1"/>
        <v>18681619</v>
      </c>
      <c r="AD6" s="1">
        <f t="shared" si="1"/>
        <v>19260631</v>
      </c>
      <c r="AE6" s="1">
        <f t="shared" si="1"/>
        <v>23887860</v>
      </c>
      <c r="AF6" s="48">
        <f t="shared" ref="AF6:BK6" si="2">AE6</f>
        <v>23887860</v>
      </c>
      <c r="AG6" s="48">
        <f t="shared" si="2"/>
        <v>23887860</v>
      </c>
      <c r="AH6" s="48">
        <f t="shared" si="2"/>
        <v>23887860</v>
      </c>
      <c r="AI6" s="48">
        <f t="shared" si="2"/>
        <v>23887860</v>
      </c>
      <c r="AJ6" s="48">
        <f t="shared" si="2"/>
        <v>23887860</v>
      </c>
      <c r="AK6" s="48">
        <f t="shared" si="2"/>
        <v>23887860</v>
      </c>
      <c r="AL6" s="48">
        <f t="shared" si="2"/>
        <v>23887860</v>
      </c>
      <c r="AM6" s="48">
        <f t="shared" si="2"/>
        <v>23887860</v>
      </c>
      <c r="AN6" s="48">
        <f t="shared" si="2"/>
        <v>23887860</v>
      </c>
      <c r="AO6" s="48">
        <f t="shared" si="2"/>
        <v>23887860</v>
      </c>
      <c r="AP6" s="48">
        <f t="shared" si="2"/>
        <v>23887860</v>
      </c>
      <c r="AQ6" s="48">
        <f t="shared" si="2"/>
        <v>23887860</v>
      </c>
      <c r="AR6" s="48">
        <f t="shared" si="2"/>
        <v>23887860</v>
      </c>
      <c r="AS6" s="48">
        <f t="shared" si="2"/>
        <v>23887860</v>
      </c>
      <c r="AT6" s="48">
        <f t="shared" si="2"/>
        <v>23887860</v>
      </c>
      <c r="AU6" s="48">
        <f t="shared" si="2"/>
        <v>23887860</v>
      </c>
      <c r="AV6" s="48">
        <f t="shared" si="2"/>
        <v>23887860</v>
      </c>
      <c r="AW6" s="48">
        <f t="shared" si="2"/>
        <v>23887860</v>
      </c>
      <c r="AX6" s="48">
        <f t="shared" si="2"/>
        <v>23887860</v>
      </c>
      <c r="AY6" s="48">
        <f t="shared" si="2"/>
        <v>23887860</v>
      </c>
      <c r="AZ6" s="48">
        <f t="shared" si="2"/>
        <v>23887860</v>
      </c>
      <c r="BA6" s="48">
        <f t="shared" si="2"/>
        <v>23887860</v>
      </c>
      <c r="BB6" s="48">
        <f t="shared" si="2"/>
        <v>23887860</v>
      </c>
      <c r="BC6" s="48">
        <f t="shared" si="2"/>
        <v>23887860</v>
      </c>
      <c r="BD6" s="48">
        <f t="shared" si="2"/>
        <v>23887860</v>
      </c>
      <c r="BE6" s="48">
        <f t="shared" si="2"/>
        <v>23887860</v>
      </c>
      <c r="BF6" s="48">
        <f t="shared" si="2"/>
        <v>23887860</v>
      </c>
      <c r="BG6" s="48">
        <f t="shared" si="2"/>
        <v>23887860</v>
      </c>
      <c r="BH6" s="48">
        <f t="shared" si="2"/>
        <v>23887860</v>
      </c>
      <c r="BI6" s="48">
        <f t="shared" si="2"/>
        <v>23887860</v>
      </c>
      <c r="BJ6" s="48">
        <f t="shared" si="2"/>
        <v>23887860</v>
      </c>
      <c r="BK6" s="48">
        <f t="shared" si="2"/>
        <v>23887860</v>
      </c>
    </row>
    <row r="7" spans="1:63" ht="14.5">
      <c r="A7" s="1" t="s">
        <v>546</v>
      </c>
      <c r="B7" s="1" t="str">
        <f>About!B2</f>
        <v>GA</v>
      </c>
      <c r="C7" s="1">
        <f t="shared" ref="C7:AE7" si="3">SUMIFS(C$20:C$119,$B$20:$B$119,$B$7,$A$20:$A$119,$A$7)</f>
        <v>12566626</v>
      </c>
      <c r="D7" s="1">
        <f t="shared" si="3"/>
        <v>4841663</v>
      </c>
      <c r="E7" s="1">
        <f t="shared" si="3"/>
        <v>3511996</v>
      </c>
      <c r="F7" s="1">
        <f t="shared" si="3"/>
        <v>954161</v>
      </c>
      <c r="G7" s="1">
        <f t="shared" si="3"/>
        <v>3509292</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GA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GA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GA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GA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Georgia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25635669</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25635669</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4655681.0003084149</v>
      </c>
      <c r="C9" s="130">
        <f>B9/SUM($B$9:$B$24)</f>
        <v>0.19489736629017482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8960426.3013984617</v>
      </c>
      <c r="C10" s="130">
        <f t="shared" ref="C10:C24" si="0">B10/SUM($B$9:$B$24)</f>
        <v>0.37510376824874486</v>
      </c>
      <c r="E10" s="94"/>
      <c r="F10" s="94"/>
      <c r="G10" s="94"/>
      <c r="H10" s="94"/>
      <c r="I10" s="94"/>
      <c r="J10" s="94"/>
      <c r="K10" s="94"/>
      <c r="L10" s="94"/>
    </row>
    <row r="11" spans="1:12" ht="15" customHeight="1">
      <c r="A11" s="83" t="s">
        <v>489</v>
      </c>
      <c r="B11" s="84">
        <f>(Calculations!B62*'EIA SEDS data'!AF$6)+('EIA SEDS data'!AF$10*IF(About!$N$12,Calculations!$B116,Calculations!B94))</f>
        <v>9043141.871889947</v>
      </c>
      <c r="C11" s="130">
        <f t="shared" si="0"/>
        <v>0.37856642963789761</v>
      </c>
      <c r="E11" s="94"/>
      <c r="F11" s="94"/>
      <c r="G11" s="94"/>
      <c r="H11" s="94"/>
      <c r="I11" s="94"/>
      <c r="J11" s="94"/>
      <c r="K11" s="94"/>
      <c r="L11" s="94"/>
    </row>
    <row r="12" spans="1:12" ht="15" customHeight="1">
      <c r="A12" s="83" t="s">
        <v>490</v>
      </c>
      <c r="B12" s="84">
        <f>(Calculations!B63*'EIA SEDS data'!AF$6)+('EIA SEDS data'!AF$10*IF(About!$N$12,Calculations!$B117,Calculations!B95))</f>
        <v>1027179.8279492804</v>
      </c>
      <c r="C12" s="130">
        <f t="shared" si="0"/>
        <v>4.3000077359348243E-2</v>
      </c>
      <c r="F12" s="94"/>
      <c r="G12" s="128"/>
      <c r="H12" s="129"/>
    </row>
    <row r="13" spans="1:12" ht="15" customHeight="1">
      <c r="A13" s="83" t="s">
        <v>491</v>
      </c>
      <c r="B13" s="84">
        <f>(Calculations!B64*'EIA SEDS data'!AF$6)+('EIA SEDS data'!AF$10*IF(About!$N$12,Calculations!$B118,Calculations!B96))</f>
        <v>0</v>
      </c>
      <c r="C13" s="130">
        <f t="shared" si="0"/>
        <v>0</v>
      </c>
      <c r="F13" s="94"/>
      <c r="G13" s="128"/>
      <c r="H13" s="129"/>
    </row>
    <row r="14" spans="1:12" ht="15" customHeight="1">
      <c r="A14" s="83" t="s">
        <v>492</v>
      </c>
      <c r="B14" s="84">
        <f>(Calculations!B65*'EIA SEDS data'!AF$6)+('EIA SEDS data'!AF$10*IF(About!$N$12,Calculations!$B119,Calculations!B97))</f>
        <v>160749.58136559761</v>
      </c>
      <c r="C14" s="130">
        <f t="shared" si="0"/>
        <v>6.7293420744092454E-3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23493.710503157752</v>
      </c>
      <c r="C19" s="130">
        <f t="shared" si="0"/>
        <v>9.8350000808602165E-4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17187.706585138916</v>
      </c>
      <c r="C22" s="130">
        <f t="shared" si="0"/>
        <v>7.195163813392627E-4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4996324.3711866792</v>
      </c>
      <c r="C27" s="89"/>
      <c r="F27" s="94"/>
      <c r="G27" s="128"/>
      <c r="H27" s="129"/>
    </row>
    <row r="28" spans="1:8" ht="15" customHeight="1">
      <c r="A28" s="83" t="s">
        <v>488</v>
      </c>
      <c r="B28" s="88">
        <f t="shared" ref="B28:B42" si="1">IF($B$4&gt;0, $B$4*C10, 0)</f>
        <v>9616036.0434775334</v>
      </c>
      <c r="C28" s="89"/>
      <c r="F28" s="94"/>
      <c r="G28" s="128"/>
      <c r="H28" s="129"/>
    </row>
    <row r="29" spans="1:8" ht="15" customHeight="1">
      <c r="A29" s="83" t="s">
        <v>489</v>
      </c>
      <c r="B29" s="88">
        <f t="shared" si="1"/>
        <v>9704803.6847089324</v>
      </c>
      <c r="C29" s="89"/>
      <c r="F29" s="94"/>
      <c r="G29" s="128"/>
      <c r="H29" s="129"/>
    </row>
    <row r="30" spans="1:8" ht="15" customHeight="1">
      <c r="A30" s="83" t="s">
        <v>490</v>
      </c>
      <c r="B30" s="88">
        <f t="shared" si="1"/>
        <v>1102335.7501586457</v>
      </c>
      <c r="C30" s="89"/>
      <c r="F30" s="94"/>
      <c r="G30" s="128"/>
      <c r="H30" s="129"/>
    </row>
    <row r="31" spans="1:8" ht="15" customHeight="1">
      <c r="A31" s="83" t="s">
        <v>491</v>
      </c>
      <c r="B31" s="88">
        <f t="shared" si="1"/>
        <v>0</v>
      </c>
      <c r="C31" s="89"/>
      <c r="F31" s="94"/>
      <c r="G31" s="128"/>
      <c r="H31" s="129"/>
    </row>
    <row r="32" spans="1:8" ht="15" customHeight="1">
      <c r="A32" s="83" t="s">
        <v>492</v>
      </c>
      <c r="B32" s="88">
        <f t="shared" si="1"/>
        <v>172511.1860073288</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25212.680668790574</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18445.283792091115</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114870416</v>
      </c>
    </row>
    <row r="4" spans="1:3" s="94" customFormat="1">
      <c r="B4" s="152" t="s">
        <v>4641</v>
      </c>
      <c r="C4">
        <f>SUMIFS('Source-Disposition'!$D:$D,'Source-Disposition'!$B:$B,'retail sales summary'!$B4,'Source-Disposition'!$A:$A,About!$B$1)</f>
        <v>25635669</v>
      </c>
    </row>
    <row r="5" spans="1:3">
      <c r="B5" s="147" t="s">
        <v>4648</v>
      </c>
      <c r="C5">
        <f>SUMIFS('Source-Disposition'!$D:$D,'Source-Disposition'!$B:$B,$B5,'Source-Disposition'!$A:$A,About!$B$1)</f>
        <v>133470142</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4996324.3711866792</v>
      </c>
      <c r="C2" s="95">
        <f>B2</f>
        <v>4996324.3711866792</v>
      </c>
      <c r="D2" s="95">
        <f t="shared" ref="D2:AG10" si="0">C2</f>
        <v>4996324.3711866792</v>
      </c>
      <c r="E2" s="95">
        <f t="shared" si="0"/>
        <v>4996324.3711866792</v>
      </c>
      <c r="F2" s="95">
        <f t="shared" si="0"/>
        <v>4996324.3711866792</v>
      </c>
      <c r="G2" s="95">
        <f t="shared" si="0"/>
        <v>4996324.3711866792</v>
      </c>
      <c r="H2" s="95">
        <f t="shared" si="0"/>
        <v>4996324.3711866792</v>
      </c>
      <c r="I2" s="95">
        <f t="shared" si="0"/>
        <v>4996324.3711866792</v>
      </c>
      <c r="J2" s="95">
        <f t="shared" si="0"/>
        <v>4996324.3711866792</v>
      </c>
      <c r="K2" s="95">
        <f t="shared" si="0"/>
        <v>4996324.3711866792</v>
      </c>
      <c r="L2" s="95">
        <f t="shared" si="0"/>
        <v>4996324.3711866792</v>
      </c>
      <c r="M2" s="95">
        <f t="shared" si="0"/>
        <v>4996324.3711866792</v>
      </c>
      <c r="N2" s="95">
        <f t="shared" si="0"/>
        <v>4996324.3711866792</v>
      </c>
      <c r="O2" s="95">
        <f t="shared" si="0"/>
        <v>4996324.3711866792</v>
      </c>
      <c r="P2" s="95">
        <f t="shared" si="0"/>
        <v>4996324.3711866792</v>
      </c>
      <c r="Q2" s="95">
        <f t="shared" si="0"/>
        <v>4996324.3711866792</v>
      </c>
      <c r="R2" s="95">
        <f t="shared" si="0"/>
        <v>4996324.3711866792</v>
      </c>
      <c r="S2" s="95">
        <f t="shared" si="0"/>
        <v>4996324.3711866792</v>
      </c>
      <c r="T2" s="95">
        <f t="shared" si="0"/>
        <v>4996324.3711866792</v>
      </c>
      <c r="U2" s="95">
        <f t="shared" si="0"/>
        <v>4996324.3711866792</v>
      </c>
      <c r="V2" s="95">
        <f t="shared" si="0"/>
        <v>4996324.3711866792</v>
      </c>
      <c r="W2" s="95">
        <f t="shared" si="0"/>
        <v>4996324.3711866792</v>
      </c>
      <c r="X2" s="95">
        <f t="shared" si="0"/>
        <v>4996324.3711866792</v>
      </c>
      <c r="Y2" s="95">
        <f t="shared" si="0"/>
        <v>4996324.3711866792</v>
      </c>
      <c r="Z2" s="95">
        <f t="shared" si="0"/>
        <v>4996324.3711866792</v>
      </c>
      <c r="AA2" s="95">
        <f t="shared" si="0"/>
        <v>4996324.3711866792</v>
      </c>
      <c r="AB2" s="95">
        <f t="shared" si="0"/>
        <v>4996324.3711866792</v>
      </c>
      <c r="AC2" s="95">
        <f t="shared" si="0"/>
        <v>4996324.3711866792</v>
      </c>
      <c r="AD2" s="95">
        <f t="shared" si="0"/>
        <v>4996324.3711866792</v>
      </c>
      <c r="AE2" s="95">
        <f t="shared" si="0"/>
        <v>4996324.3711866792</v>
      </c>
      <c r="AF2" s="95">
        <f t="shared" si="0"/>
        <v>4996324.3711866792</v>
      </c>
      <c r="AG2" s="95">
        <f t="shared" si="0"/>
        <v>4996324.3711866792</v>
      </c>
    </row>
    <row r="3" spans="1:33" ht="14.5">
      <c r="A3" s="4" t="s">
        <v>488</v>
      </c>
      <c r="B3" s="95">
        <f>'Manual Adjustment'!$B28</f>
        <v>9616036.0434775334</v>
      </c>
      <c r="C3" s="95">
        <f t="shared" ref="C3:R17" si="1">B3</f>
        <v>9616036.0434775334</v>
      </c>
      <c r="D3" s="95">
        <f t="shared" si="1"/>
        <v>9616036.0434775334</v>
      </c>
      <c r="E3" s="95">
        <f t="shared" si="1"/>
        <v>9616036.0434775334</v>
      </c>
      <c r="F3" s="95">
        <f t="shared" si="1"/>
        <v>9616036.0434775334</v>
      </c>
      <c r="G3" s="95">
        <f t="shared" si="1"/>
        <v>9616036.0434775334</v>
      </c>
      <c r="H3" s="95">
        <f t="shared" si="1"/>
        <v>9616036.0434775334</v>
      </c>
      <c r="I3" s="95">
        <f t="shared" si="1"/>
        <v>9616036.0434775334</v>
      </c>
      <c r="J3" s="95">
        <f t="shared" si="1"/>
        <v>9616036.0434775334</v>
      </c>
      <c r="K3" s="95">
        <f t="shared" si="1"/>
        <v>9616036.0434775334</v>
      </c>
      <c r="L3" s="95">
        <f t="shared" si="1"/>
        <v>9616036.0434775334</v>
      </c>
      <c r="M3" s="95">
        <f t="shared" si="1"/>
        <v>9616036.0434775334</v>
      </c>
      <c r="N3" s="95">
        <f t="shared" si="1"/>
        <v>9616036.0434775334</v>
      </c>
      <c r="O3" s="95">
        <f t="shared" si="1"/>
        <v>9616036.0434775334</v>
      </c>
      <c r="P3" s="95">
        <f t="shared" si="1"/>
        <v>9616036.0434775334</v>
      </c>
      <c r="Q3" s="95">
        <f t="shared" si="1"/>
        <v>9616036.0434775334</v>
      </c>
      <c r="R3" s="95">
        <f t="shared" si="1"/>
        <v>9616036.0434775334</v>
      </c>
      <c r="S3" s="95">
        <f t="shared" si="0"/>
        <v>9616036.0434775334</v>
      </c>
      <c r="T3" s="95">
        <f t="shared" si="0"/>
        <v>9616036.0434775334</v>
      </c>
      <c r="U3" s="95">
        <f t="shared" si="0"/>
        <v>9616036.0434775334</v>
      </c>
      <c r="V3" s="95">
        <f t="shared" si="0"/>
        <v>9616036.0434775334</v>
      </c>
      <c r="W3" s="95">
        <f t="shared" si="0"/>
        <v>9616036.0434775334</v>
      </c>
      <c r="X3" s="95">
        <f t="shared" si="0"/>
        <v>9616036.0434775334</v>
      </c>
      <c r="Y3" s="95">
        <f t="shared" si="0"/>
        <v>9616036.0434775334</v>
      </c>
      <c r="Z3" s="95">
        <f t="shared" si="0"/>
        <v>9616036.0434775334</v>
      </c>
      <c r="AA3" s="95">
        <f t="shared" si="0"/>
        <v>9616036.0434775334</v>
      </c>
      <c r="AB3" s="95">
        <f t="shared" si="0"/>
        <v>9616036.0434775334</v>
      </c>
      <c r="AC3" s="95">
        <f t="shared" si="0"/>
        <v>9616036.0434775334</v>
      </c>
      <c r="AD3" s="95">
        <f t="shared" si="0"/>
        <v>9616036.0434775334</v>
      </c>
      <c r="AE3" s="95">
        <f t="shared" si="0"/>
        <v>9616036.0434775334</v>
      </c>
      <c r="AF3" s="95">
        <f t="shared" si="0"/>
        <v>9616036.0434775334</v>
      </c>
      <c r="AG3" s="95">
        <f t="shared" si="0"/>
        <v>9616036.0434775334</v>
      </c>
    </row>
    <row r="4" spans="1:33" ht="14.5">
      <c r="A4" s="4" t="s">
        <v>489</v>
      </c>
      <c r="B4" s="95">
        <f>'Manual Adjustment'!$B29</f>
        <v>9704803.6847089324</v>
      </c>
      <c r="C4" s="95">
        <f t="shared" si="1"/>
        <v>9704803.6847089324</v>
      </c>
      <c r="D4" s="95">
        <f t="shared" si="0"/>
        <v>9704803.6847089324</v>
      </c>
      <c r="E4" s="95">
        <f t="shared" si="0"/>
        <v>9704803.6847089324</v>
      </c>
      <c r="F4" s="95">
        <f t="shared" si="0"/>
        <v>9704803.6847089324</v>
      </c>
      <c r="G4" s="95">
        <f t="shared" si="0"/>
        <v>9704803.6847089324</v>
      </c>
      <c r="H4" s="95">
        <f t="shared" si="0"/>
        <v>9704803.6847089324</v>
      </c>
      <c r="I4" s="95">
        <f t="shared" si="0"/>
        <v>9704803.6847089324</v>
      </c>
      <c r="J4" s="95">
        <f t="shared" si="0"/>
        <v>9704803.6847089324</v>
      </c>
      <c r="K4" s="95">
        <f t="shared" si="0"/>
        <v>9704803.6847089324</v>
      </c>
      <c r="L4" s="95">
        <f t="shared" si="0"/>
        <v>9704803.6847089324</v>
      </c>
      <c r="M4" s="95">
        <f t="shared" si="0"/>
        <v>9704803.6847089324</v>
      </c>
      <c r="N4" s="95">
        <f t="shared" si="0"/>
        <v>9704803.6847089324</v>
      </c>
      <c r="O4" s="95">
        <f t="shared" si="0"/>
        <v>9704803.6847089324</v>
      </c>
      <c r="P4" s="95">
        <f t="shared" si="0"/>
        <v>9704803.6847089324</v>
      </c>
      <c r="Q4" s="95">
        <f t="shared" si="0"/>
        <v>9704803.6847089324</v>
      </c>
      <c r="R4" s="95">
        <f t="shared" si="0"/>
        <v>9704803.6847089324</v>
      </c>
      <c r="S4" s="95">
        <f t="shared" si="0"/>
        <v>9704803.6847089324</v>
      </c>
      <c r="T4" s="95">
        <f t="shared" si="0"/>
        <v>9704803.6847089324</v>
      </c>
      <c r="U4" s="95">
        <f t="shared" si="0"/>
        <v>9704803.6847089324</v>
      </c>
      <c r="V4" s="95">
        <f t="shared" si="0"/>
        <v>9704803.6847089324</v>
      </c>
      <c r="W4" s="95">
        <f t="shared" si="0"/>
        <v>9704803.6847089324</v>
      </c>
      <c r="X4" s="95">
        <f t="shared" si="0"/>
        <v>9704803.6847089324</v>
      </c>
      <c r="Y4" s="95">
        <f t="shared" si="0"/>
        <v>9704803.6847089324</v>
      </c>
      <c r="Z4" s="95">
        <f t="shared" si="0"/>
        <v>9704803.6847089324</v>
      </c>
      <c r="AA4" s="95">
        <f t="shared" si="0"/>
        <v>9704803.6847089324</v>
      </c>
      <c r="AB4" s="95">
        <f t="shared" si="0"/>
        <v>9704803.6847089324</v>
      </c>
      <c r="AC4" s="95">
        <f t="shared" si="0"/>
        <v>9704803.6847089324</v>
      </c>
      <c r="AD4" s="95">
        <f t="shared" si="0"/>
        <v>9704803.6847089324</v>
      </c>
      <c r="AE4" s="95">
        <f t="shared" si="0"/>
        <v>9704803.6847089324</v>
      </c>
      <c r="AF4" s="95">
        <f t="shared" si="0"/>
        <v>9704803.6847089324</v>
      </c>
      <c r="AG4" s="95">
        <f t="shared" si="0"/>
        <v>9704803.6847089324</v>
      </c>
    </row>
    <row r="5" spans="1:33" ht="14.5">
      <c r="A5" s="4" t="s">
        <v>490</v>
      </c>
      <c r="B5" s="95">
        <f>'Manual Adjustment'!$B30</f>
        <v>1102335.7501586457</v>
      </c>
      <c r="C5" s="95">
        <f t="shared" si="1"/>
        <v>1102335.7501586457</v>
      </c>
      <c r="D5" s="95">
        <f t="shared" si="0"/>
        <v>1102335.7501586457</v>
      </c>
      <c r="E5" s="95">
        <f t="shared" si="0"/>
        <v>1102335.7501586457</v>
      </c>
      <c r="F5" s="95">
        <f t="shared" si="0"/>
        <v>1102335.7501586457</v>
      </c>
      <c r="G5" s="95">
        <f t="shared" si="0"/>
        <v>1102335.7501586457</v>
      </c>
      <c r="H5" s="95">
        <f t="shared" si="0"/>
        <v>1102335.7501586457</v>
      </c>
      <c r="I5" s="95">
        <f t="shared" si="0"/>
        <v>1102335.7501586457</v>
      </c>
      <c r="J5" s="95">
        <f t="shared" si="0"/>
        <v>1102335.7501586457</v>
      </c>
      <c r="K5" s="95">
        <f t="shared" si="0"/>
        <v>1102335.7501586457</v>
      </c>
      <c r="L5" s="95">
        <f t="shared" si="0"/>
        <v>1102335.7501586457</v>
      </c>
      <c r="M5" s="95">
        <f t="shared" si="0"/>
        <v>1102335.7501586457</v>
      </c>
      <c r="N5" s="95">
        <f t="shared" si="0"/>
        <v>1102335.7501586457</v>
      </c>
      <c r="O5" s="95">
        <f t="shared" si="0"/>
        <v>1102335.7501586457</v>
      </c>
      <c r="P5" s="95">
        <f t="shared" si="0"/>
        <v>1102335.7501586457</v>
      </c>
      <c r="Q5" s="95">
        <f t="shared" si="0"/>
        <v>1102335.7501586457</v>
      </c>
      <c r="R5" s="95">
        <f t="shared" si="0"/>
        <v>1102335.7501586457</v>
      </c>
      <c r="S5" s="95">
        <f t="shared" si="0"/>
        <v>1102335.7501586457</v>
      </c>
      <c r="T5" s="95">
        <f t="shared" si="0"/>
        <v>1102335.7501586457</v>
      </c>
      <c r="U5" s="95">
        <f t="shared" si="0"/>
        <v>1102335.7501586457</v>
      </c>
      <c r="V5" s="95">
        <f t="shared" si="0"/>
        <v>1102335.7501586457</v>
      </c>
      <c r="W5" s="95">
        <f t="shared" si="0"/>
        <v>1102335.7501586457</v>
      </c>
      <c r="X5" s="95">
        <f t="shared" si="0"/>
        <v>1102335.7501586457</v>
      </c>
      <c r="Y5" s="95">
        <f t="shared" si="0"/>
        <v>1102335.7501586457</v>
      </c>
      <c r="Z5" s="95">
        <f t="shared" si="0"/>
        <v>1102335.7501586457</v>
      </c>
      <c r="AA5" s="95">
        <f t="shared" si="0"/>
        <v>1102335.7501586457</v>
      </c>
      <c r="AB5" s="95">
        <f t="shared" si="0"/>
        <v>1102335.7501586457</v>
      </c>
      <c r="AC5" s="95">
        <f t="shared" si="0"/>
        <v>1102335.7501586457</v>
      </c>
      <c r="AD5" s="95">
        <f t="shared" si="0"/>
        <v>1102335.7501586457</v>
      </c>
      <c r="AE5" s="95">
        <f t="shared" si="0"/>
        <v>1102335.7501586457</v>
      </c>
      <c r="AF5" s="95">
        <f t="shared" si="0"/>
        <v>1102335.7501586457</v>
      </c>
      <c r="AG5" s="95">
        <f t="shared" si="0"/>
        <v>1102335.7501586457</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172511.1860073288</v>
      </c>
      <c r="C7" s="95">
        <f t="shared" si="1"/>
        <v>172511.1860073288</v>
      </c>
      <c r="D7" s="95">
        <f t="shared" si="0"/>
        <v>172511.1860073288</v>
      </c>
      <c r="E7" s="95">
        <f t="shared" si="0"/>
        <v>172511.1860073288</v>
      </c>
      <c r="F7" s="95">
        <f t="shared" si="0"/>
        <v>172511.1860073288</v>
      </c>
      <c r="G7" s="95">
        <f t="shared" si="0"/>
        <v>172511.1860073288</v>
      </c>
      <c r="H7" s="95">
        <f t="shared" si="0"/>
        <v>172511.1860073288</v>
      </c>
      <c r="I7" s="95">
        <f t="shared" si="0"/>
        <v>172511.1860073288</v>
      </c>
      <c r="J7" s="95">
        <f t="shared" si="0"/>
        <v>172511.1860073288</v>
      </c>
      <c r="K7" s="95">
        <f t="shared" si="0"/>
        <v>172511.1860073288</v>
      </c>
      <c r="L7" s="95">
        <f t="shared" si="0"/>
        <v>172511.1860073288</v>
      </c>
      <c r="M7" s="95">
        <f t="shared" si="0"/>
        <v>172511.1860073288</v>
      </c>
      <c r="N7" s="95">
        <f t="shared" si="0"/>
        <v>172511.1860073288</v>
      </c>
      <c r="O7" s="95">
        <f t="shared" si="0"/>
        <v>172511.1860073288</v>
      </c>
      <c r="P7" s="95">
        <f t="shared" si="0"/>
        <v>172511.1860073288</v>
      </c>
      <c r="Q7" s="95">
        <f t="shared" si="0"/>
        <v>172511.1860073288</v>
      </c>
      <c r="R7" s="95">
        <f t="shared" si="0"/>
        <v>172511.1860073288</v>
      </c>
      <c r="S7" s="95">
        <f t="shared" si="0"/>
        <v>172511.1860073288</v>
      </c>
      <c r="T7" s="95">
        <f t="shared" si="0"/>
        <v>172511.1860073288</v>
      </c>
      <c r="U7" s="95">
        <f t="shared" si="0"/>
        <v>172511.1860073288</v>
      </c>
      <c r="V7" s="95">
        <f t="shared" si="0"/>
        <v>172511.1860073288</v>
      </c>
      <c r="W7" s="95">
        <f t="shared" si="0"/>
        <v>172511.1860073288</v>
      </c>
      <c r="X7" s="95">
        <f t="shared" si="0"/>
        <v>172511.1860073288</v>
      </c>
      <c r="Y7" s="95">
        <f t="shared" si="0"/>
        <v>172511.1860073288</v>
      </c>
      <c r="Z7" s="95">
        <f t="shared" si="0"/>
        <v>172511.1860073288</v>
      </c>
      <c r="AA7" s="95">
        <f t="shared" si="0"/>
        <v>172511.1860073288</v>
      </c>
      <c r="AB7" s="95">
        <f t="shared" si="0"/>
        <v>172511.1860073288</v>
      </c>
      <c r="AC7" s="95">
        <f t="shared" si="0"/>
        <v>172511.1860073288</v>
      </c>
      <c r="AD7" s="95">
        <f t="shared" si="0"/>
        <v>172511.1860073288</v>
      </c>
      <c r="AE7" s="95">
        <f t="shared" si="0"/>
        <v>172511.1860073288</v>
      </c>
      <c r="AF7" s="95">
        <f t="shared" si="0"/>
        <v>172511.1860073288</v>
      </c>
      <c r="AG7" s="95">
        <f t="shared" si="0"/>
        <v>172511.1860073288</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25212.680668790574</v>
      </c>
      <c r="C12" s="95">
        <f t="shared" si="1"/>
        <v>25212.680668790574</v>
      </c>
      <c r="D12" s="95">
        <f t="shared" si="2"/>
        <v>25212.680668790574</v>
      </c>
      <c r="E12" s="95">
        <f t="shared" si="2"/>
        <v>25212.680668790574</v>
      </c>
      <c r="F12" s="95">
        <f t="shared" si="2"/>
        <v>25212.680668790574</v>
      </c>
      <c r="G12" s="95">
        <f t="shared" si="2"/>
        <v>25212.680668790574</v>
      </c>
      <c r="H12" s="95">
        <f t="shared" si="2"/>
        <v>25212.680668790574</v>
      </c>
      <c r="I12" s="95">
        <f t="shared" si="2"/>
        <v>25212.680668790574</v>
      </c>
      <c r="J12" s="95">
        <f t="shared" si="2"/>
        <v>25212.680668790574</v>
      </c>
      <c r="K12" s="95">
        <f t="shared" si="2"/>
        <v>25212.680668790574</v>
      </c>
      <c r="L12" s="95">
        <f t="shared" si="2"/>
        <v>25212.680668790574</v>
      </c>
      <c r="M12" s="95">
        <f t="shared" si="2"/>
        <v>25212.680668790574</v>
      </c>
      <c r="N12" s="95">
        <f t="shared" si="2"/>
        <v>25212.680668790574</v>
      </c>
      <c r="O12" s="95">
        <f t="shared" si="2"/>
        <v>25212.680668790574</v>
      </c>
      <c r="P12" s="95">
        <f t="shared" si="2"/>
        <v>25212.680668790574</v>
      </c>
      <c r="Q12" s="95">
        <f t="shared" si="2"/>
        <v>25212.680668790574</v>
      </c>
      <c r="R12" s="95">
        <f t="shared" si="2"/>
        <v>25212.680668790574</v>
      </c>
      <c r="S12" s="95">
        <f t="shared" si="2"/>
        <v>25212.680668790574</v>
      </c>
      <c r="T12" s="95">
        <f t="shared" si="2"/>
        <v>25212.680668790574</v>
      </c>
      <c r="U12" s="95">
        <f t="shared" si="2"/>
        <v>25212.680668790574</v>
      </c>
      <c r="V12" s="95">
        <f t="shared" si="2"/>
        <v>25212.680668790574</v>
      </c>
      <c r="W12" s="95">
        <f t="shared" si="2"/>
        <v>25212.680668790574</v>
      </c>
      <c r="X12" s="95">
        <f t="shared" si="2"/>
        <v>25212.680668790574</v>
      </c>
      <c r="Y12" s="95">
        <f t="shared" si="2"/>
        <v>25212.680668790574</v>
      </c>
      <c r="Z12" s="95">
        <f t="shared" si="2"/>
        <v>25212.680668790574</v>
      </c>
      <c r="AA12" s="95">
        <f t="shared" si="2"/>
        <v>25212.680668790574</v>
      </c>
      <c r="AB12" s="95">
        <f t="shared" si="2"/>
        <v>25212.680668790574</v>
      </c>
      <c r="AC12" s="95">
        <f t="shared" si="2"/>
        <v>25212.680668790574</v>
      </c>
      <c r="AD12" s="95">
        <f t="shared" si="2"/>
        <v>25212.680668790574</v>
      </c>
      <c r="AE12" s="95">
        <f t="shared" si="2"/>
        <v>25212.680668790574</v>
      </c>
      <c r="AF12" s="95">
        <f t="shared" si="2"/>
        <v>25212.680668790574</v>
      </c>
      <c r="AG12" s="95">
        <f t="shared" si="2"/>
        <v>25212.680668790574</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18445.283792091115</v>
      </c>
      <c r="C15" s="95">
        <f t="shared" si="1"/>
        <v>18445.283792091115</v>
      </c>
      <c r="D15" s="95">
        <f t="shared" si="2"/>
        <v>18445.283792091115</v>
      </c>
      <c r="E15" s="95">
        <f t="shared" si="2"/>
        <v>18445.283792091115</v>
      </c>
      <c r="F15" s="95">
        <f t="shared" si="2"/>
        <v>18445.283792091115</v>
      </c>
      <c r="G15" s="95">
        <f t="shared" si="2"/>
        <v>18445.283792091115</v>
      </c>
      <c r="H15" s="95">
        <f t="shared" si="2"/>
        <v>18445.283792091115</v>
      </c>
      <c r="I15" s="95">
        <f t="shared" si="2"/>
        <v>18445.283792091115</v>
      </c>
      <c r="J15" s="95">
        <f t="shared" si="2"/>
        <v>18445.283792091115</v>
      </c>
      <c r="K15" s="95">
        <f t="shared" si="2"/>
        <v>18445.283792091115</v>
      </c>
      <c r="L15" s="95">
        <f t="shared" si="2"/>
        <v>18445.283792091115</v>
      </c>
      <c r="M15" s="95">
        <f t="shared" si="2"/>
        <v>18445.283792091115</v>
      </c>
      <c r="N15" s="95">
        <f t="shared" si="2"/>
        <v>18445.283792091115</v>
      </c>
      <c r="O15" s="95">
        <f t="shared" si="2"/>
        <v>18445.283792091115</v>
      </c>
      <c r="P15" s="95">
        <f t="shared" si="2"/>
        <v>18445.283792091115</v>
      </c>
      <c r="Q15" s="95">
        <f t="shared" si="2"/>
        <v>18445.283792091115</v>
      </c>
      <c r="R15" s="95">
        <f t="shared" si="2"/>
        <v>18445.283792091115</v>
      </c>
      <c r="S15" s="95">
        <f t="shared" si="2"/>
        <v>18445.283792091115</v>
      </c>
      <c r="T15" s="95">
        <f t="shared" si="2"/>
        <v>18445.283792091115</v>
      </c>
      <c r="U15" s="95">
        <f t="shared" si="2"/>
        <v>18445.283792091115</v>
      </c>
      <c r="V15" s="95">
        <f t="shared" si="2"/>
        <v>18445.283792091115</v>
      </c>
      <c r="W15" s="95">
        <f t="shared" si="2"/>
        <v>18445.283792091115</v>
      </c>
      <c r="X15" s="95">
        <f t="shared" si="2"/>
        <v>18445.283792091115</v>
      </c>
      <c r="Y15" s="95">
        <f t="shared" si="2"/>
        <v>18445.283792091115</v>
      </c>
      <c r="Z15" s="95">
        <f t="shared" si="2"/>
        <v>18445.283792091115</v>
      </c>
      <c r="AA15" s="95">
        <f t="shared" si="2"/>
        <v>18445.283792091115</v>
      </c>
      <c r="AB15" s="95">
        <f t="shared" si="2"/>
        <v>18445.283792091115</v>
      </c>
      <c r="AC15" s="95">
        <f t="shared" si="2"/>
        <v>18445.283792091115</v>
      </c>
      <c r="AD15" s="95">
        <f t="shared" si="2"/>
        <v>18445.283792091115</v>
      </c>
      <c r="AE15" s="95">
        <f t="shared" si="2"/>
        <v>18445.283792091115</v>
      </c>
      <c r="AF15" s="95">
        <f t="shared" si="2"/>
        <v>18445.283792091115</v>
      </c>
      <c r="AG15" s="95">
        <f t="shared" si="2"/>
        <v>18445.283792091115</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51.314873275393523</v>
      </c>
      <c r="C2" s="66">
        <f>SUMIFS('State Generation Costs Calcs'!C105:C155,'State Generation Costs Calcs'!$A$105:$A$155,About!$B$2)*About!$A$52</f>
        <v>48.757925145909709</v>
      </c>
      <c r="D2" s="66">
        <f>SUMIFS('State Generation Costs Calcs'!D105:D155,'State Generation Costs Calcs'!$A$105:$A$155,About!$B$2)*About!$A$52</f>
        <v>48.318174867857579</v>
      </c>
      <c r="E2" s="66">
        <f>SUMIFS('State Generation Costs Calcs'!E105:E155,'State Generation Costs Calcs'!$A$105:$A$155,About!$B$2)*About!$A$52</f>
        <v>47.617788791527218</v>
      </c>
      <c r="F2" s="66">
        <f>SUMIFS('State Generation Costs Calcs'!F105:F155,'State Generation Costs Calcs'!$A$105:$A$155,About!$B$2)*About!$A$52</f>
        <v>47.004148646109208</v>
      </c>
      <c r="G2" s="66">
        <f>SUMIFS('State Generation Costs Calcs'!G105:G155,'State Generation Costs Calcs'!$A$105:$A$155,About!$B$2)*About!$A$52</f>
        <v>47.084978273849281</v>
      </c>
      <c r="H2" s="66">
        <f>SUMIFS('State Generation Costs Calcs'!H105:H155,'State Generation Costs Calcs'!$A$105:$A$155,About!$B$2)*About!$A$52</f>
        <v>47.485851613220127</v>
      </c>
      <c r="I2" s="66">
        <f>SUMIFS('State Generation Costs Calcs'!I105:I155,'State Generation Costs Calcs'!$A$105:$A$155,About!$B$2)*About!$A$52</f>
        <v>47.836565079390496</v>
      </c>
      <c r="J2" s="66">
        <f>SUMIFS('State Generation Costs Calcs'!J105:J155,'State Generation Costs Calcs'!$A$105:$A$155,About!$B$2)*About!$A$52</f>
        <v>47.952185160658459</v>
      </c>
      <c r="K2" s="66">
        <f>SUMIFS('State Generation Costs Calcs'!K105:K155,'State Generation Costs Calcs'!$A$105:$A$155,About!$B$2)*About!$A$52</f>
        <v>47.30123469525055</v>
      </c>
      <c r="L2" s="66">
        <f>SUMIFS('State Generation Costs Calcs'!L105:L155,'State Generation Costs Calcs'!$A$105:$A$155,About!$B$2)*About!$A$52</f>
        <v>46.591280522842261</v>
      </c>
      <c r="M2" s="66">
        <f>SUMIFS('State Generation Costs Calcs'!M105:M155,'State Generation Costs Calcs'!$A$105:$A$155,About!$B$2)*About!$A$52</f>
        <v>46.061216144202689</v>
      </c>
      <c r="N2" s="66">
        <f>SUMIFS('State Generation Costs Calcs'!N105:N155,'State Generation Costs Calcs'!$A$105:$A$155,About!$B$2)*About!$A$52</f>
        <v>45.334275407074806</v>
      </c>
      <c r="O2" s="66">
        <f>SUMIFS('State Generation Costs Calcs'!O105:O155,'State Generation Costs Calcs'!$A$105:$A$155,About!$B$2)*About!$A$52</f>
        <v>44.64876443107655</v>
      </c>
      <c r="P2" s="66">
        <f>SUMIFS('State Generation Costs Calcs'!P105:P155,'State Generation Costs Calcs'!$A$105:$A$155,About!$B$2)*About!$A$52</f>
        <v>44.654806665105369</v>
      </c>
      <c r="Q2" s="66">
        <f>SUMIFS('State Generation Costs Calcs'!Q105:Q155,'State Generation Costs Calcs'!$A$105:$A$155,About!$B$2)*About!$A$52</f>
        <v>44.449903522721591</v>
      </c>
      <c r="R2" s="66">
        <f>SUMIFS('State Generation Costs Calcs'!R105:R155,'State Generation Costs Calcs'!$A$105:$A$155,About!$B$2)*About!$A$52</f>
        <v>43.763464072261996</v>
      </c>
      <c r="S2" s="66">
        <f>SUMIFS('State Generation Costs Calcs'!S105:S155,'State Generation Costs Calcs'!$A$105:$A$155,About!$B$2)*About!$A$52</f>
        <v>43.395556714554694</v>
      </c>
      <c r="T2" s="66">
        <f>SUMIFS('State Generation Costs Calcs'!T105:T155,'State Generation Costs Calcs'!$A$105:$A$155,About!$B$2)*About!$A$52</f>
        <v>43.038914958521929</v>
      </c>
      <c r="U2" s="66">
        <f>SUMIFS('State Generation Costs Calcs'!U105:U155,'State Generation Costs Calcs'!$A$105:$A$155,About!$B$2)*About!$A$52</f>
        <v>43.108581603895473</v>
      </c>
      <c r="V2" s="66">
        <f>SUMIFS('State Generation Costs Calcs'!V105:V155,'State Generation Costs Calcs'!$A$105:$A$155,About!$B$2)*About!$A$52</f>
        <v>42.792416323276242</v>
      </c>
      <c r="W2" s="66">
        <f>SUMIFS('State Generation Costs Calcs'!W105:W155,'State Generation Costs Calcs'!$A$105:$A$155,About!$B$2)*About!$A$52</f>
        <v>42.242542714003932</v>
      </c>
      <c r="X2" s="66">
        <f>SUMIFS('State Generation Costs Calcs'!X105:X155,'State Generation Costs Calcs'!$A$105:$A$155,About!$B$2)*About!$A$52</f>
        <v>41.979343526701335</v>
      </c>
      <c r="Y2" s="66">
        <f>SUMIFS('State Generation Costs Calcs'!Y105:Y155,'State Generation Costs Calcs'!$A$105:$A$155,About!$B$2)*About!$A$52</f>
        <v>41.711471155304103</v>
      </c>
      <c r="Z2" s="66">
        <f>SUMIFS('State Generation Costs Calcs'!Z105:Z155,'State Generation Costs Calcs'!$A$105:$A$155,About!$B$2)*About!$A$52</f>
        <v>41.421577328222085</v>
      </c>
      <c r="AA2" s="66">
        <f>SUMIFS('State Generation Costs Calcs'!AA105:AA155,'State Generation Costs Calcs'!$A$105:$A$155,About!$B$2)*About!$A$52</f>
        <v>41.382864941676431</v>
      </c>
      <c r="AB2" s="66">
        <f>SUMIFS('State Generation Costs Calcs'!AB105:AB155,'State Generation Costs Calcs'!$A$105:$A$155,About!$B$2)*About!$A$52</f>
        <v>41.202111247952978</v>
      </c>
      <c r="AC2" s="66">
        <f>SUMIFS('State Generation Costs Calcs'!AC105:AC155,'State Generation Costs Calcs'!$A$105:$A$155,About!$B$2)*About!$A$52</f>
        <v>41.002951979748431</v>
      </c>
      <c r="AD2" s="66">
        <f>SUMIFS('State Generation Costs Calcs'!AD105:AD155,'State Generation Costs Calcs'!$A$105:$A$155,About!$B$2)*About!$A$52</f>
        <v>41.135114069138346</v>
      </c>
      <c r="AE2" s="66">
        <f>SUMIFS('State Generation Costs Calcs'!AE105:AE155,'State Generation Costs Calcs'!$A$105:$A$155,About!$B$2)*About!$A$52</f>
        <v>41.059347347225334</v>
      </c>
      <c r="AF2" s="66">
        <f>SUMIFS('State Generation Costs Calcs'!AF105:AF155,'State Generation Costs Calcs'!$A$105:$A$155,About!$B$2)*About!$A$52</f>
        <v>40.932527862372261</v>
      </c>
      <c r="AG2" s="66">
        <f>SUMIFS('State Generation Costs Calcs'!AG105:AG155,'State Generation Costs Calcs'!$A$105:$A$155,About!$B$2)*About!$A$52</f>
        <v>40.97463380740016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51.314873275393523</v>
      </c>
      <c r="C2" s="67">
        <f>SUMIFS('State Generation Costs Calcs'!C105:C155,'State Generation Costs Calcs'!$A$105:$A$155,About!$B$2)*About!$A$52</f>
        <v>48.757925145909709</v>
      </c>
      <c r="D2" s="67">
        <f>SUMIFS('State Generation Costs Calcs'!D105:D155,'State Generation Costs Calcs'!$A$105:$A$155,About!$B$2)*About!$A$52</f>
        <v>48.318174867857579</v>
      </c>
      <c r="E2" s="67">
        <f>SUMIFS('State Generation Costs Calcs'!E105:E155,'State Generation Costs Calcs'!$A$105:$A$155,About!$B$2)*About!$A$52</f>
        <v>47.617788791527218</v>
      </c>
      <c r="F2" s="67">
        <f>SUMIFS('State Generation Costs Calcs'!F105:F155,'State Generation Costs Calcs'!$A$105:$A$155,About!$B$2)*About!$A$52</f>
        <v>47.004148646109208</v>
      </c>
      <c r="G2" s="67">
        <f>SUMIFS('State Generation Costs Calcs'!G105:G155,'State Generation Costs Calcs'!$A$105:$A$155,About!$B$2)*About!$A$52</f>
        <v>47.084978273849281</v>
      </c>
      <c r="H2" s="67">
        <f>SUMIFS('State Generation Costs Calcs'!H105:H155,'State Generation Costs Calcs'!$A$105:$A$155,About!$B$2)*About!$A$52</f>
        <v>47.485851613220127</v>
      </c>
      <c r="I2" s="67">
        <f>SUMIFS('State Generation Costs Calcs'!I105:I155,'State Generation Costs Calcs'!$A$105:$A$155,About!$B$2)*About!$A$52</f>
        <v>47.836565079390496</v>
      </c>
      <c r="J2" s="67">
        <f>SUMIFS('State Generation Costs Calcs'!J105:J155,'State Generation Costs Calcs'!$A$105:$A$155,About!$B$2)*About!$A$52</f>
        <v>47.952185160658459</v>
      </c>
      <c r="K2" s="67">
        <f>SUMIFS('State Generation Costs Calcs'!K105:K155,'State Generation Costs Calcs'!$A$105:$A$155,About!$B$2)*About!$A$52</f>
        <v>47.30123469525055</v>
      </c>
      <c r="L2" s="67">
        <f>SUMIFS('State Generation Costs Calcs'!L105:L155,'State Generation Costs Calcs'!$A$105:$A$155,About!$B$2)*About!$A$52</f>
        <v>46.591280522842261</v>
      </c>
      <c r="M2" s="67">
        <f>SUMIFS('State Generation Costs Calcs'!M105:M155,'State Generation Costs Calcs'!$A$105:$A$155,About!$B$2)*About!$A$52</f>
        <v>46.061216144202689</v>
      </c>
      <c r="N2" s="67">
        <f>SUMIFS('State Generation Costs Calcs'!N105:N155,'State Generation Costs Calcs'!$A$105:$A$155,About!$B$2)*About!$A$52</f>
        <v>45.334275407074806</v>
      </c>
      <c r="O2" s="67">
        <f>SUMIFS('State Generation Costs Calcs'!O105:O155,'State Generation Costs Calcs'!$A$105:$A$155,About!$B$2)*About!$A$52</f>
        <v>44.64876443107655</v>
      </c>
      <c r="P2" s="67">
        <f>SUMIFS('State Generation Costs Calcs'!P105:P155,'State Generation Costs Calcs'!$A$105:$A$155,About!$B$2)*About!$A$52</f>
        <v>44.654806665105369</v>
      </c>
      <c r="Q2" s="67">
        <f>SUMIFS('State Generation Costs Calcs'!Q105:Q155,'State Generation Costs Calcs'!$A$105:$A$155,About!$B$2)*About!$A$52</f>
        <v>44.449903522721591</v>
      </c>
      <c r="R2" s="67">
        <f>SUMIFS('State Generation Costs Calcs'!R105:R155,'State Generation Costs Calcs'!$A$105:$A$155,About!$B$2)*About!$A$52</f>
        <v>43.763464072261996</v>
      </c>
      <c r="S2" s="67">
        <f>SUMIFS('State Generation Costs Calcs'!S105:S155,'State Generation Costs Calcs'!$A$105:$A$155,About!$B$2)*About!$A$52</f>
        <v>43.395556714554694</v>
      </c>
      <c r="T2" s="67">
        <f>SUMIFS('State Generation Costs Calcs'!T105:T155,'State Generation Costs Calcs'!$A$105:$A$155,About!$B$2)*About!$A$52</f>
        <v>43.038914958521929</v>
      </c>
      <c r="U2" s="67">
        <f>SUMIFS('State Generation Costs Calcs'!U105:U155,'State Generation Costs Calcs'!$A$105:$A$155,About!$B$2)*About!$A$52</f>
        <v>43.108581603895473</v>
      </c>
      <c r="V2" s="67">
        <f>SUMIFS('State Generation Costs Calcs'!V105:V155,'State Generation Costs Calcs'!$A$105:$A$155,About!$B$2)*About!$A$52</f>
        <v>42.792416323276242</v>
      </c>
      <c r="W2" s="67">
        <f>SUMIFS('State Generation Costs Calcs'!W105:W155,'State Generation Costs Calcs'!$A$105:$A$155,About!$B$2)*About!$A$52</f>
        <v>42.242542714003932</v>
      </c>
      <c r="X2" s="67">
        <f>SUMIFS('State Generation Costs Calcs'!X105:X155,'State Generation Costs Calcs'!$A$105:$A$155,About!$B$2)*About!$A$52</f>
        <v>41.979343526701335</v>
      </c>
      <c r="Y2" s="67">
        <f>SUMIFS('State Generation Costs Calcs'!Y105:Y155,'State Generation Costs Calcs'!$A$105:$A$155,About!$B$2)*About!$A$52</f>
        <v>41.711471155304103</v>
      </c>
      <c r="Z2" s="67">
        <f>SUMIFS('State Generation Costs Calcs'!Z105:Z155,'State Generation Costs Calcs'!$A$105:$A$155,About!$B$2)*About!$A$52</f>
        <v>41.421577328222085</v>
      </c>
      <c r="AA2" s="67">
        <f>SUMIFS('State Generation Costs Calcs'!AA105:AA155,'State Generation Costs Calcs'!$A$105:$A$155,About!$B$2)*About!$A$52</f>
        <v>41.382864941676431</v>
      </c>
      <c r="AB2" s="67">
        <f>SUMIFS('State Generation Costs Calcs'!AB105:AB155,'State Generation Costs Calcs'!$A$105:$A$155,About!$B$2)*About!$A$52</f>
        <v>41.202111247952978</v>
      </c>
      <c r="AC2" s="67">
        <f>SUMIFS('State Generation Costs Calcs'!AC105:AC155,'State Generation Costs Calcs'!$A$105:$A$155,About!$B$2)*About!$A$52</f>
        <v>41.002951979748431</v>
      </c>
      <c r="AD2" s="67">
        <f>SUMIFS('State Generation Costs Calcs'!AD105:AD155,'State Generation Costs Calcs'!$A$105:$A$155,About!$B$2)*About!$A$52</f>
        <v>41.135114069138346</v>
      </c>
      <c r="AE2" s="67">
        <f>SUMIFS('State Generation Costs Calcs'!AE105:AE155,'State Generation Costs Calcs'!$A$105:$A$155,About!$B$2)*About!$A$52</f>
        <v>41.059347347225334</v>
      </c>
      <c r="AF2" s="67">
        <f>SUMIFS('State Generation Costs Calcs'!AF105:AF155,'State Generation Costs Calcs'!$A$105:$A$155,About!$B$2)*About!$A$52</f>
        <v>40.932527862372261</v>
      </c>
      <c r="AG2" s="67">
        <f>SUMIFS('State Generation Costs Calcs'!AG105:AG155,'State Generation Costs Calcs'!$A$105:$A$155,About!$B$2)*About!$A$52</f>
        <v>40.97463380740016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2022-11-01T00:03:13Z</dcterms:modified>
</cp:coreProperties>
</file>