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Georgia\GA-eps\"/>
    </mc:Choice>
  </mc:AlternateContent>
  <xr:revisionPtr revIDLastSave="0" documentId="13_ncr:1_{2223053A-BC2A-4B11-B4FF-DB2BBF822BF7}" xr6:coauthVersionLast="46" xr6:coauthVersionMax="46" xr10:uidLastSave="{00000000-0000-0000-0000-000000000000}"/>
  <bookViews>
    <workbookView xWindow="-120" yWindow="-120" windowWidth="29040" windowHeight="17640" activeTab="4"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60" i="19" l="1"/>
  <c r="F155" i="20"/>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139" i="5"/>
  <c r="K7" i="10"/>
  <c r="P140" i="5"/>
  <c r="P126" i="5"/>
  <c r="B673" i="5"/>
  <c r="B669" i="5"/>
  <c r="B670" i="5"/>
  <c r="B672" i="5"/>
  <c r="B671" i="5"/>
  <c r="B668" i="5"/>
  <c r="P240" i="5"/>
  <c r="P204" i="5"/>
  <c r="E11" i="10"/>
  <c r="D11" i="10"/>
  <c r="P62" i="5"/>
  <c r="B10" i="10"/>
  <c r="H10" i="10" s="1"/>
  <c r="B11" i="10"/>
  <c r="H11" i="10" s="1"/>
  <c r="I3" i="10"/>
  <c r="P207" i="5" l="1"/>
  <c r="P215" i="5"/>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<sst xmlns="http://schemas.openxmlformats.org/spreadsheetml/2006/main" count="18389" uniqueCount="2198">
  <si>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</si>
  <si>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</si>
  <si>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</si>
  <si>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</si>
  <si>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</si>
  <si>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</si>
  <si>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</si>
  <si>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</si>
  <si>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</si>
  <si>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</si>
  <si>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</si>
  <si>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</si>
  <si>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</si>
  <si>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</si>
  <si>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</si>
  <si>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</si>
  <si>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</si>
  <si>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</si>
  <si>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</si>
  <si>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</si>
  <si>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</si>
  <si>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</si>
  <si>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</si>
  <si>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</si>
  <si>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</si>
  <si>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</si>
  <si>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</si>
  <si>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</si>
  <si>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</si>
  <si>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</si>
  <si>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</si>
  <si>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</si>
  <si>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</si>
  <si>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</si>
  <si>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</si>
  <si>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</si>
  <si>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</si>
  <si>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</si>
  <si>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</si>
  <si>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</si>
  <si>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</si>
  <si>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</si>
  <si>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</si>
  <si>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</si>
  <si>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</si>
  <si>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</si>
  <si>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</si>
  <si>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</si>
  <si>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</si>
  <si>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</si>
  <si>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</si>
  <si>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</si>
  <si>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</si>
  <si>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</si>
  <si>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</si>
  <si>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</si>
  <si>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</si>
  <si>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</si>
  <si>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</si>
  <si>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</si>
  <si>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</si>
  <si>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</si>
  <si>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</si>
  <si>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</si>
  <si>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</si>
  <si>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</si>
  <si>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</si>
  <si>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</si>
  <si>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</si>
  <si>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</si>
  <si>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</si>
  <si>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</si>
  <si>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</si>
  <si>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</si>
  <si>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</si>
  <si>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</si>
  <si>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</si>
  <si>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</si>
  <si>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</si>
  <si>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</si>
  <si>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</si>
  <si>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</si>
  <si>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</si>
  <si>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</si>
  <si>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</si>
  <si>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</si>
  <si>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</si>
  <si>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</si>
  <si>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</si>
  <si>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</si>
  <si>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</si>
  <si>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</si>
  <si>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</si>
  <si>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</si>
  <si>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</si>
  <si>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</si>
  <si>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</si>
  <si>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</si>
  <si>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</si>
  <si>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</si>
  <si>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</si>
  <si>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</si>
  <si>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</si>
  <si>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</si>
  <si>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</si>
  <si>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</si>
  <si>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</si>
  <si>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</si>
  <si>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</si>
  <si>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</si>
  <si>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</si>
  <si>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</si>
  <si>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</si>
  <si>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</si>
  <si>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</si>
  <si>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</si>
  <si>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</si>
  <si>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</si>
  <si>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</si>
  <si>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</si>
  <si>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</si>
  <si>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</si>
  <si>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</si>
  <si>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</si>
  <si>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</si>
  <si>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</si>
  <si>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</si>
  <si>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</si>
  <si>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</si>
  <si>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</si>
  <si>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</si>
  <si>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</si>
  <si>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</si>
  <si>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</si>
  <si>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</si>
  <si>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</si>
  <si>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</si>
  <si>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</si>
  <si>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</si>
  <si>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</si>
  <si>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</si>
  <si>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</si>
  <si>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</si>
  <si>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</si>
  <si>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</si>
  <si>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</si>
  <si>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</si>
  <si>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</si>
  <si>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</si>
  <si>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</si>
  <si>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</si>
  <si>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</si>
  <si>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</si>
  <si>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</si>
  <si>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</si>
  <si>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</si>
  <si>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</si>
  <si>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</si>
  <si>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</si>
  <si>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</si>
  <si>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</si>
  <si>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</si>
  <si>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</si>
  <si>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</si>
  <si>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</si>
  <si>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</si>
  <si>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</si>
  <si>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</si>
  <si>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</si>
  <si>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</si>
  <si>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</si>
  <si>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</si>
  <si>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</si>
  <si>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</si>
  <si>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</si>
  <si>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</si>
  <si>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</si>
  <si>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</si>
  <si>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</si>
  <si>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</si>
  <si>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</si>
  <si>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</si>
  <si>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</si>
  <si>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</si>
  <si>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</si>
  <si>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</si>
  <si>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</si>
  <si>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</si>
  <si>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</si>
  <si>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</si>
  <si>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</si>
  <si>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</si>
  <si>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</si>
  <si>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</si>
  <si>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</si>
  <si>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</si>
  <si>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</si>
  <si>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</si>
  <si>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</si>
  <si>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</si>
  <si>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</si>
  <si>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</si>
  <si>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</si>
  <si>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</si>
  <si>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</si>
  <si>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</si>
  <si>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</si>
  <si>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</si>
  <si>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</si>
  <si>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</si>
  <si>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</si>
  <si>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</si>
  <si>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</si>
  <si>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</si>
  <si>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</si>
  <si>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</si>
  <si>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</si>
  <si>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</si>
  <si>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</si>
  <si>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</si>
  <si>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</si>
  <si>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</si>
  <si>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</si>
  <si>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</si>
  <si>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</si>
  <si>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</si>
  <si>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</si>
  <si>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</si>
  <si>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</si>
  <si>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</si>
  <si>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</si>
  <si>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</si>
  <si>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</si>
  <si>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</si>
  <si>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</si>
  <si>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</si>
  <si>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</si>
  <si>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</si>
  <si>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</si>
  <si>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</si>
  <si>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</si>
  <si>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</si>
  <si>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</si>
  <si>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</si>
  <si>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</si>
  <si>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</si>
  <si>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</si>
  <si>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</si>
  <si>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</si>
  <si>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</si>
  <si>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</si>
  <si>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</si>
  <si>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</si>
  <si>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</si>
  <si>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</si>
  <si>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</si>
  <si>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</si>
  <si>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</si>
  <si>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</si>
  <si>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</si>
  <si>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</si>
  <si>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</si>
  <si>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</si>
  <si>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</si>
  <si>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</si>
  <si>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</si>
  <si>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</si>
  <si>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</si>
  <si>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</si>
  <si>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</si>
  <si>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</si>
  <si>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</si>
  <si>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</si>
  <si>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</si>
  <si>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</si>
  <si>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</si>
  <si>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</si>
  <si>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</si>
  <si>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</si>
  <si>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</si>
  <si>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</si>
  <si>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</si>
  <si>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</si>
  <si>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</si>
  <si>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</si>
  <si>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</si>
  <si>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</si>
  <si>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</si>
  <si>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</si>
  <si>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</si>
  <si>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</si>
  <si>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</si>
  <si>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</si>
  <si>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</si>
  <si>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</si>
  <si>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</si>
  <si>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</si>
  <si>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</si>
  <si>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</si>
  <si>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</si>
  <si>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</si>
  <si>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</si>
  <si>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</si>
  <si>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</si>
  <si>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</si>
  <si>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</si>
  <si>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</si>
  <si>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</si>
  <si>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</si>
  <si>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</si>
  <si>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</si>
  <si>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</si>
  <si>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</si>
  <si>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</si>
  <si>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</si>
  <si>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</si>
  <si>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</si>
  <si>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</si>
  <si>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</si>
  <si>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</si>
  <si>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</si>
  <si>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</si>
  <si>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</si>
  <si>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</si>
  <si>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</si>
  <si>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</si>
  <si>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</si>
  <si>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</si>
  <si>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</si>
  <si>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</si>
  <si>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</si>
  <si>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</si>
  <si>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</si>
  <si>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</si>
  <si>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</si>
  <si>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</si>
  <si>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</si>
  <si>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</si>
  <si>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</si>
  <si>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</si>
  <si>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</si>
  <si>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</si>
  <si>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</si>
  <si>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</si>
  <si>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</si>
  <si>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</si>
  <si>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</si>
  <si>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</si>
  <si>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</si>
  <si>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</si>
  <si>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</si>
  <si>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</si>
  <si>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</si>
  <si>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</si>
  <si>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</si>
  <si>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</si>
  <si>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</si>
  <si>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</si>
  <si>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</si>
  <si>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</si>
  <si>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</si>
  <si>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</si>
  <si>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</si>
  <si>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</si>
  <si>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</si>
  <si>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</si>
  <si>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</si>
  <si>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</si>
  <si>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</si>
  <si>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</si>
  <si>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</si>
  <si>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</si>
  <si>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</si>
  <si>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</si>
  <si>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</si>
  <si>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</si>
  <si>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</si>
  <si>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</si>
  <si>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</si>
  <si>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</si>
  <si>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</si>
  <si>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</si>
  <si>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</si>
  <si>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</si>
  <si>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</si>
  <si>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</si>
  <si>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</si>
  <si>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</si>
  <si>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</si>
  <si>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</si>
  <si>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</si>
  <si>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</si>
  <si>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</si>
  <si>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</si>
  <si>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</si>
  <si>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</si>
  <si>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</si>
  <si>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</si>
  <si>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</si>
  <si>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</si>
  <si>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</si>
  <si>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</si>
  <si>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</si>
  <si>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</si>
  <si>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</si>
  <si>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</si>
  <si>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</si>
  <si>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</si>
  <si>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</si>
  <si>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</si>
  <si>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</si>
  <si>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</si>
  <si>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</si>
  <si>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</si>
  <si>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</si>
  <si>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</si>
  <si>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</si>
  <si>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</si>
  <si>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</si>
  <si>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</si>
  <si>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</si>
  <si>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</si>
  <si>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</si>
  <si>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</si>
  <si>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</si>
  <si>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</si>
  <si>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</si>
  <si>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</si>
  <si>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</si>
  <si>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</si>
  <si>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</si>
  <si>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</si>
  <si>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</si>
  <si>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</si>
  <si>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</si>
  <si>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</si>
  <si>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</si>
  <si>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</si>
  <si>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</si>
  <si>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</si>
  <si>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</si>
  <si>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</si>
  <si>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</si>
  <si>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</si>
  <si>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</si>
  <si>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</si>
  <si>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</si>
  <si>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</si>
  <si>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</si>
  <si>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</si>
  <si>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</si>
  <si>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</si>
  <si>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</si>
  <si>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</si>
  <si>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</si>
  <si>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</si>
  <si>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</si>
  <si>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</si>
  <si>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</si>
  <si>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</si>
  <si>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</si>
  <si>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</si>
  <si>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</si>
  <si>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</si>
  <si>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</si>
  <si>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</si>
  <si>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</si>
  <si>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</si>
  <si>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</si>
  <si>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</si>
  <si>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</si>
  <si>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</si>
  <si>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</si>
  <si>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</si>
  <si>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</si>
  <si>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</si>
  <si>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</si>
  <si>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</si>
  <si>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</si>
  <si>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</si>
  <si>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</si>
  <si>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</si>
  <si>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</si>
  <si>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</si>
  <si>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</si>
  <si>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</si>
  <si>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</si>
  <si>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</si>
  <si>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</si>
  <si>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</si>
  <si>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</si>
  <si>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</si>
  <si>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</si>
  <si>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</si>
  <si>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</si>
  <si>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</si>
  <si>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</si>
  <si>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</si>
  <si>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</si>
  <si>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</si>
  <si>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</si>
  <si>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</si>
  <si>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</si>
  <si>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</si>
  <si>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</si>
  <si>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</si>
  <si>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</si>
  <si>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</si>
  <si>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</si>
  <si>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</si>
  <si>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</si>
  <si>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</si>
  <si>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</si>
  <si>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</si>
  <si>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</si>
  <si>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</si>
  <si>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</si>
  <si>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</si>
  <si>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</si>
  <si>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</si>
  <si>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</si>
  <si>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</si>
  <si>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</si>
  <si>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</si>
  <si>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</si>
  <si>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</si>
  <si>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</si>
  <si>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</si>
  <si>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</si>
  <si>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</si>
  <si>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</si>
  <si>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</si>
  <si>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</si>
  <si>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</si>
  <si>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</si>
  <si>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</si>
  <si>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</si>
  <si>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</si>
  <si>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</si>
  <si>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</si>
  <si>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</si>
  <si>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</si>
  <si>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</si>
  <si>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</si>
  <si>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</si>
  <si>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</si>
  <si>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</si>
  <si>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</si>
  <si>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</si>
  <si>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</si>
  <si>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</si>
  <si>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</si>
  <si>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</si>
  <si>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</si>
  <si>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</si>
  <si>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</si>
  <si>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</si>
  <si>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</si>
  <si>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</si>
  <si>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</si>
  <si>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</si>
  <si>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</si>
  <si>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</si>
  <si>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</si>
  <si>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</si>
  <si>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</si>
  <si>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</si>
  <si>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</si>
  <si>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</si>
  <si>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</si>
  <si>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</si>
  <si>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</si>
  <si>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</si>
  <si>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</si>
  <si>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</si>
  <si>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</si>
  <si>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</si>
  <si>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</si>
  <si>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</si>
  <si>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</si>
  <si>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</si>
  <si>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</si>
  <si>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</si>
  <si>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</si>
  <si>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</si>
  <si>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</si>
  <si>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</si>
  <si>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</si>
  <si>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</si>
  <si>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</si>
  <si>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</si>
  <si>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</si>
  <si>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</si>
  <si>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</si>
  <si>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</si>
  <si>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</si>
  <si>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</si>
  <si>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</si>
  <si>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</si>
  <si>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</si>
  <si>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</si>
  <si>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</si>
  <si>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</si>
  <si>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</si>
  <si>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</si>
  <si>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</si>
  <si>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</si>
  <si>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</si>
  <si>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</si>
  <si>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</si>
  <si>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</si>
  <si>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</si>
  <si>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</si>
  <si>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</si>
  <si>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</si>
  <si>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</si>
  <si>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</si>
  <si>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</si>
  <si>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</si>
  <si>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</si>
  <si>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</si>
  <si>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</si>
  <si>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</si>
  <si>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</si>
  <si>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</si>
  <si>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</si>
  <si>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</si>
  <si>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</si>
  <si>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</si>
  <si>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</si>
  <si>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</si>
  <si>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</si>
  <si>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</si>
  <si>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</si>
  <si>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</si>
  <si>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</si>
  <si>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</si>
  <si>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</si>
  <si>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</si>
  <si>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</si>
  <si>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</si>
  <si>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</si>
  <si>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</si>
  <si>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</si>
  <si>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</si>
  <si>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</si>
  <si>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</si>
  <si>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</si>
  <si>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</si>
  <si>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</si>
  <si>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</si>
  <si>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</si>
  <si>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</si>
  <si>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</si>
  <si>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</si>
  <si>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</si>
  <si>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</si>
  <si>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</si>
  <si>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</si>
  <si>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</si>
  <si>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</si>
  <si>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</si>
  <si>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</si>
  <si>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</si>
  <si>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</si>
  <si>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</si>
  <si>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</si>
  <si>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</si>
  <si>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</si>
  <si>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</si>
  <si>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</si>
  <si>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</si>
  <si>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</si>
  <si>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</si>
  <si>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</si>
  <si>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</si>
  <si>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</si>
  <si>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</si>
  <si>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</si>
  <si>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</si>
  <si>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</si>
  <si>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</si>
  <si>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</si>
  <si>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</si>
  <si>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</si>
  <si>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</si>
  <si>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</si>
  <si>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</si>
  <si>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</si>
  <si>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</si>
  <si>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</si>
  <si>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</si>
  <si>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</si>
  <si>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</si>
  <si>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</si>
  <si>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</si>
  <si>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</si>
  <si>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</si>
  <si>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</si>
  <si>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</si>
  <si>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</si>
  <si>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</si>
  <si>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</si>
  <si>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</si>
  <si>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</si>
  <si>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</si>
  <si>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</si>
  <si>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</si>
  <si>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</si>
  <si>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</si>
  <si>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</si>
  <si>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</si>
  <si>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</si>
  <si>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</si>
  <si>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</si>
  <si>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</si>
  <si>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</si>
  <si>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</si>
  <si>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</si>
  <si>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</si>
  <si>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</si>
  <si>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</si>
  <si>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</si>
  <si>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</si>
  <si>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</si>
  <si>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</si>
  <si>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</si>
  <si>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</si>
  <si>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</si>
  <si>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</si>
  <si>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</si>
  <si>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</si>
  <si>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</si>
  <si>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</si>
  <si>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</si>
  <si>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</si>
  <si>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</si>
  <si>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</si>
  <si>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</si>
  <si>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</si>
  <si>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</si>
  <si>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</si>
  <si>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</si>
  <si>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</si>
  <si>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</si>
  <si>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</si>
  <si>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</si>
  <si>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</si>
  <si>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</si>
  <si>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</si>
  <si>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</si>
  <si>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</si>
  <si>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</si>
  <si>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</si>
  <si>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</si>
  <si>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</si>
  <si>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</si>
  <si>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</si>
  <si>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</si>
  <si>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</si>
  <si>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</si>
  <si>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</si>
  <si>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</si>
  <si>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</si>
  <si>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</si>
  <si>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</si>
  <si>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</si>
  <si>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</si>
  <si>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</si>
  <si>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</si>
  <si>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</si>
  <si>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</si>
  <si>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</si>
  <si>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</si>
  <si>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</si>
  <si>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</si>
  <si>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</si>
  <si>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</si>
  <si>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</si>
  <si>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</si>
  <si>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</si>
  <si>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</si>
  <si>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</si>
  <si>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</si>
  <si>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</si>
  <si>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</si>
  <si>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</si>
  <si>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</si>
  <si>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</si>
  <si>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</si>
  <si>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</si>
  <si>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</si>
  <si>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</si>
  <si>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</si>
  <si>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</si>
  <si>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</si>
  <si>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</si>
  <si>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</si>
  <si>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</si>
  <si>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</si>
  <si>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</si>
  <si>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</si>
  <si>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</si>
  <si>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</si>
  <si>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</si>
  <si>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</si>
  <si>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</si>
  <si>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</si>
  <si>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</si>
  <si>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</si>
  <si>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</si>
  <si>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</si>
  <si>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</si>
  <si>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</si>
  <si>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</si>
  <si>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</si>
  <si>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</si>
  <si>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</si>
  <si>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</si>
  <si>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</si>
  <si>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</si>
  <si>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</si>
  <si>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</si>
  <si>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</si>
  <si>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</si>
  <si>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</si>
  <si>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</si>
  <si>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</si>
  <si>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</si>
  <si>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</si>
  <si>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</si>
  <si>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</si>
  <si>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</si>
  <si>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</si>
  <si>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</si>
  <si>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</si>
  <si>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</si>
  <si>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</si>
  <si>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</si>
  <si>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</si>
  <si>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</si>
  <si>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</si>
  <si>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</si>
  <si>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</si>
  <si>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</si>
  <si>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</si>
  <si>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</si>
  <si>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</si>
  <si>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</si>
  <si>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</si>
  <si>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</si>
  <si>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</si>
  <si>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</si>
  <si>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</si>
  <si>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</si>
  <si>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</si>
  <si>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</si>
  <si>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</si>
  <si>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</si>
  <si>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</si>
  <si>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</si>
  <si>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</si>
  <si>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</si>
  <si>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</si>
  <si>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</si>
  <si>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</si>
  <si>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</si>
  <si>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</si>
  <si>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</si>
  <si>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</si>
  <si>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</si>
  <si>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</si>
  <si>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</si>
  <si>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</si>
  <si>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</si>
  <si>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</si>
  <si>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</si>
  <si>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</si>
  <si>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</si>
  <si>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</si>
  <si>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</si>
  <si>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</si>
  <si>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</si>
  <si>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</si>
  <si>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</si>
  <si>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</si>
  <si>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</si>
  <si>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</si>
  <si>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</si>
  <si>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</si>
  <si>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</si>
  <si>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</si>
  <si>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</si>
  <si>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</si>
  <si>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</si>
  <si>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</si>
  <si>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</si>
  <si>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</si>
  <si>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</si>
  <si>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</si>
  <si>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</si>
  <si>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</si>
  <si>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</si>
  <si>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</si>
  <si>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</si>
  <si>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</si>
  <si>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</si>
  <si>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</si>
  <si>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</si>
  <si>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</si>
  <si>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</si>
  <si>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</si>
  <si>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</si>
  <si>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</si>
  <si>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</si>
  <si>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</si>
  <si>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</si>
  <si>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</si>
  <si>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</si>
  <si>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</si>
  <si>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</si>
  <si>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</si>
  <si>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</si>
  <si>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</si>
  <si>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</si>
  <si>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</si>
  <si>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</si>
  <si>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</si>
  <si>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</si>
  <si>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</si>
  <si>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</si>
  <si>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</si>
  <si>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</si>
  <si>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</si>
  <si>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</si>
  <si>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</si>
  <si>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</si>
  <si>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</si>
  <si>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</si>
  <si>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</si>
  <si>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</si>
  <si>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</si>
  <si>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</si>
  <si>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</si>
  <si>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</si>
  <si>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</si>
  <si>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</si>
  <si>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</si>
  <si>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</si>
  <si>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</si>
  <si>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</si>
  <si>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</si>
  <si>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</si>
  <si>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</si>
  <si>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</si>
  <si>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</si>
  <si>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</si>
  <si>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</si>
  <si>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</si>
  <si>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</si>
  <si>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</si>
  <si>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</si>
  <si>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</si>
  <si>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</si>
  <si>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</si>
  <si>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</si>
  <si>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</si>
  <si>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</si>
  <si>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</si>
  <si>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</si>
  <si>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</si>
  <si>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</si>
  <si>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</si>
  <si>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</si>
  <si>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</si>
  <si>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</si>
  <si>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</si>
  <si>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</si>
  <si>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</si>
  <si>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</si>
  <si>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</si>
  <si>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</si>
  <si>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</si>
  <si>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</si>
  <si>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</si>
  <si>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</si>
  <si>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</si>
  <si>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</si>
  <si>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</si>
  <si>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</si>
  <si>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</si>
  <si>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</si>
  <si>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</si>
  <si>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</si>
  <si>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</si>
  <si>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</si>
  <si>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</si>
  <si>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</si>
  <si>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</si>
  <si>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</si>
  <si>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</si>
  <si>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</si>
  <si>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</si>
  <si>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</si>
  <si>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</si>
  <si>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</si>
  <si>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</si>
  <si>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</si>
  <si>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</si>
  <si>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</si>
  <si>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</si>
  <si>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</si>
  <si>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</si>
  <si>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</si>
  <si>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</si>
  <si>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</si>
  <si>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</si>
  <si>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</si>
  <si>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</si>
  <si>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</si>
  <si>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</si>
  <si>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</si>
  <si>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</si>
  <si>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</si>
  <si>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</si>
  <si>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</si>
  <si>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</si>
  <si>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</si>
  <si>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</si>
  <si>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</si>
  <si>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</si>
  <si>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</si>
  <si>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</si>
  <si>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</si>
  <si>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</si>
  <si>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</si>
  <si>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</si>
  <si>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</si>
  <si>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</si>
  <si>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</si>
  <si>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</si>
  <si>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</si>
  <si>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</si>
  <si>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</si>
  <si>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</si>
  <si>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</si>
  <si>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</si>
  <si>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</si>
  <si>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</si>
  <si>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</si>
  <si>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</si>
  <si>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</si>
  <si>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</si>
  <si>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</si>
  <si>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</si>
  <si>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</si>
  <si>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</si>
  <si>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</si>
  <si>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</si>
  <si>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</si>
  <si>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</si>
  <si>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</si>
  <si>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</si>
  <si>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</si>
  <si>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</si>
  <si>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</si>
  <si>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</si>
  <si>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</si>
  <si>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</si>
  <si>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</si>
  <si>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</si>
  <si>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</si>
  <si>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</si>
  <si>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</si>
  <si>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</si>
  <si>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</si>
  <si>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</si>
  <si>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</si>
  <si>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</si>
  <si>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</si>
  <si>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</si>
  <si>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</si>
  <si>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</si>
  <si>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</si>
  <si>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</si>
  <si>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</si>
  <si>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</si>
  <si>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</si>
  <si>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</si>
  <si>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</si>
  <si>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</si>
  <si>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</si>
  <si>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</si>
  <si>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</si>
  <si>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</si>
  <si>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</si>
  <si>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</si>
  <si>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</si>
  <si>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</si>
  <si>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</si>
  <si>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</si>
  <si>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</si>
  <si>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</si>
  <si>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</si>
  <si>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</si>
  <si>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</si>
  <si>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</si>
  <si>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</si>
  <si>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</si>
  <si>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</si>
  <si>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</si>
  <si>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</si>
  <si>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</si>
  <si>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</si>
  <si>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</si>
  <si>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</si>
  <si>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</si>
  <si>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</si>
  <si>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</si>
  <si>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</si>
  <si>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</si>
  <si>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</si>
  <si>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</si>
  <si>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</si>
  <si>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</si>
  <si>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</si>
  <si>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</si>
  <si>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</si>
  <si>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</si>
  <si>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</si>
  <si>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</si>
  <si>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</si>
  <si>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</si>
  <si>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</si>
  <si>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</si>
  <si>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</si>
  <si>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</si>
  <si>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</si>
  <si>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</si>
  <si>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</si>
  <si>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</si>
  <si>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</si>
  <si>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</si>
  <si>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</si>
  <si>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</si>
  <si>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</si>
  <si>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</si>
  <si>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</si>
  <si>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</si>
  <si>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</si>
  <si>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</si>
  <si>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</si>
  <si>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</si>
  <si>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</si>
  <si>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</si>
  <si>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</si>
  <si>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</si>
  <si>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</si>
  <si>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</si>
  <si>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</si>
  <si>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</si>
  <si>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</si>
  <si>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</si>
  <si>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</si>
  <si>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</si>
  <si>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</si>
  <si>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</si>
  <si>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</si>
  <si>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</si>
  <si>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</si>
  <si>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</si>
  <si>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</si>
  <si>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</si>
  <si>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</si>
  <si>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</si>
  <si>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</si>
  <si>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</si>
  <si>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</si>
  <si>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</si>
  <si>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</si>
  <si>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</si>
  <si>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</si>
  <si>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</si>
  <si>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</si>
  <si>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</si>
  <si>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</si>
  <si>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</si>
  <si>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</si>
  <si>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</si>
  <si>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</si>
  <si>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</si>
  <si>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</si>
  <si>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</si>
  <si>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</si>
  <si>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</si>
  <si>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</si>
  <si>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</si>
  <si>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</si>
  <si>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</si>
  <si>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</si>
  <si>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</si>
  <si>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</si>
  <si>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</si>
  <si>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</si>
  <si>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</si>
  <si>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</si>
  <si>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</si>
  <si>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</si>
  <si>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</si>
  <si>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</si>
  <si>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</si>
  <si>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</si>
  <si>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</si>
  <si>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</si>
  <si>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</si>
  <si>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</si>
  <si>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</si>
  <si>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</si>
  <si>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</si>
  <si>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</si>
  <si>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</si>
  <si>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</si>
  <si>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</si>
  <si>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</si>
  <si>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</si>
  <si>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</si>
  <si>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</si>
  <si>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</si>
  <si>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</si>
  <si>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</si>
  <si>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</si>
  <si>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</si>
  <si>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</si>
  <si>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</si>
  <si>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</si>
  <si>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</si>
  <si>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</si>
  <si>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</si>
  <si>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</si>
  <si>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</si>
  <si>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</si>
  <si>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</si>
  <si>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</si>
  <si>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</si>
  <si>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</si>
  <si>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</si>
  <si>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</si>
  <si>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</si>
  <si>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</si>
  <si>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</si>
  <si>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</si>
  <si>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</si>
  <si>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</si>
  <si>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</si>
  <si>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</si>
  <si>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</si>
  <si>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</si>
  <si>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</si>
  <si>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</si>
  <si>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</si>
  <si>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</si>
  <si>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</si>
  <si>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</si>
  <si>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</si>
  <si>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</si>
  <si>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</si>
  <si>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</si>
  <si>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</si>
  <si>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</si>
  <si>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</si>
  <si>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</si>
  <si>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</si>
  <si>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</si>
  <si>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</si>
  <si>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</si>
  <si>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</si>
  <si>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</si>
  <si>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</si>
  <si>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</si>
  <si>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</si>
  <si>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</si>
  <si>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</si>
  <si>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</si>
  <si>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</si>
  <si>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</si>
  <si>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</si>
  <si>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</si>
  <si>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</si>
  <si>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</si>
  <si>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</si>
  <si>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</si>
  <si>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</si>
  <si>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</si>
  <si>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</si>
  <si>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</si>
  <si>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</si>
  <si>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</si>
  <si>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</si>
  <si>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</si>
  <si>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</si>
  <si>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</si>
  <si>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</si>
  <si>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</si>
  <si>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</si>
  <si>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</si>
  <si>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</si>
  <si>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</si>
  <si>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</si>
  <si>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</si>
  <si>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</si>
  <si>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</si>
  <si>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</si>
  <si>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</si>
  <si>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</si>
  <si>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</si>
  <si>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</si>
  <si>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</si>
  <si>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</si>
  <si>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</si>
  <si>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</si>
  <si>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</si>
  <si>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</si>
  <si>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</si>
  <si>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</si>
  <si>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</si>
  <si>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</si>
  <si>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</si>
  <si>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</si>
  <si>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</si>
  <si>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</si>
  <si>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</si>
  <si>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</si>
  <si>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</si>
  <si>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</si>
  <si>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</si>
  <si>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</si>
  <si>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</si>
  <si>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</si>
  <si>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</si>
  <si>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</si>
  <si>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</si>
  <si>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</si>
  <si>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</si>
  <si>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</si>
  <si>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</si>
  <si>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</si>
  <si>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</si>
  <si>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</si>
  <si>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</si>
  <si>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</si>
  <si>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</si>
  <si>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</si>
  <si>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</si>
  <si>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</si>
  <si>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</si>
  <si>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</si>
  <si>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</si>
  <si>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</si>
  <si>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</si>
  <si>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</si>
  <si>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</si>
  <si>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</si>
  <si>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</si>
  <si>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</si>
  <si>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</si>
  <si>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</si>
  <si>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</si>
  <si>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</si>
  <si>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</si>
  <si>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</si>
  <si>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</si>
  <si>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</si>
  <si>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</si>
  <si>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</si>
  <si>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</si>
  <si>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</si>
  <si>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</si>
  <si>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</si>
  <si>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</si>
  <si>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</si>
  <si>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</si>
  <si>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</si>
  <si>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</si>
  <si>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</si>
  <si>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</si>
  <si>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</si>
  <si>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</si>
  <si>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</si>
  <si>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</si>
  <si>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</si>
  <si>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</si>
  <si>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</si>
  <si>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</si>
  <si>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</si>
  <si>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</si>
  <si>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</si>
  <si>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</si>
  <si>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</si>
  <si>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</si>
  <si>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</si>
  <si>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</si>
  <si>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</si>
  <si>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</si>
  <si>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</si>
  <si>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</si>
  <si>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</si>
  <si>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</si>
  <si>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</si>
  <si>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</si>
  <si>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</si>
  <si>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</si>
  <si>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</si>
  <si>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</si>
  <si>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</si>
  <si>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</si>
  <si>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</si>
  <si>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</si>
  <si>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</si>
  <si>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</si>
  <si>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</si>
  <si>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</si>
  <si>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</si>
  <si>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</si>
  <si>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</si>
  <si>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</si>
  <si>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</si>
  <si>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</si>
  <si>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</si>
  <si>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</si>
  <si>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</si>
  <si>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</si>
  <si>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</si>
  <si>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</si>
  <si>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</si>
  <si>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</si>
  <si>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</si>
  <si>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</si>
  <si>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</si>
  <si>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</si>
  <si>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</si>
  <si>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</si>
  <si>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</si>
  <si>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</si>
  <si>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</si>
  <si>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</si>
  <si>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</si>
  <si>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</si>
  <si>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</si>
  <si>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</si>
  <si>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</si>
  <si>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</si>
  <si>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</si>
  <si>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</si>
  <si>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</si>
  <si>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</si>
  <si>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</si>
  <si>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</si>
  <si>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</si>
  <si>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</si>
  <si>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</si>
  <si>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</si>
  <si>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</si>
  <si>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</si>
  <si>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</si>
  <si>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</si>
  <si>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</si>
  <si>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</si>
  <si>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</si>
  <si>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</si>
  <si>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</si>
  <si>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</si>
  <si>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</si>
  <si>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</si>
  <si>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</si>
  <si>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</si>
  <si>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</si>
  <si>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</si>
  <si>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</si>
  <si>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</si>
  <si>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</si>
  <si>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</si>
  <si>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</si>
  <si>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</si>
  <si>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</si>
  <si>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</si>
  <si>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</si>
  <si>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</si>
  <si>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</si>
  <si>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</si>
  <si>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</si>
  <si>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</si>
  <si>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</si>
  <si>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</si>
  <si>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</si>
  <si>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</si>
  <si>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</si>
  <si>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</si>
  <si>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</si>
  <si>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</si>
  <si>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</si>
  <si>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</si>
  <si>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</si>
  <si>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</si>
  <si>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</si>
  <si>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</si>
  <si>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</si>
  <si>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</si>
  <si>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</si>
  <si>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</si>
  <si>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</si>
  <si>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</si>
  <si>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</si>
  <si>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</si>
  <si>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</si>
  <si>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</si>
  <si>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</si>
  <si>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</si>
  <si>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</si>
  <si>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</si>
  <si>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</si>
  <si>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</si>
  <si>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</si>
  <si>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</si>
  <si>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</si>
  <si>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</si>
  <si>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</si>
  <si>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</si>
  <si>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</si>
  <si>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</si>
  <si>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</si>
  <si>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</si>
  <si>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</si>
  <si>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</si>
  <si>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</si>
  <si>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</si>
  <si>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</si>
  <si>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</si>
  <si>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</si>
  <si>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</si>
  <si>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</si>
  <si>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</si>
  <si>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</si>
  <si>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</si>
  <si>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</si>
  <si>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</si>
  <si>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</si>
  <si>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</si>
  <si>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</si>
  <si>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</si>
  <si>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</si>
  <si>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</si>
  <si>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</si>
  <si>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</si>
  <si>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</si>
  <si>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</si>
  <si>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</si>
  <si>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</si>
  <si>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</si>
  <si>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</si>
  <si>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</si>
  <si>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</si>
  <si>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</si>
  <si>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</si>
  <si>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</si>
  <si>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</si>
  <si>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</si>
  <si>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</si>
  <si>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</si>
  <si>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</si>
  <si>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</si>
  <si>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</si>
  <si>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</si>
  <si>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</si>
  <si>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</si>
  <si>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</si>
  <si>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</si>
  <si>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</si>
  <si>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</si>
  <si>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</si>
  <si>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</si>
  <si>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</si>
  <si>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</si>
  <si>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</si>
  <si>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</si>
  <si>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</si>
  <si>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</si>
  <si>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</si>
  <si>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</si>
  <si>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</si>
  <si>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</si>
  <si>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</si>
  <si>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</si>
  <si>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</si>
  <si>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</si>
  <si>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</si>
  <si>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</si>
  <si>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</si>
  <si>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</si>
  <si>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</si>
  <si>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</si>
  <si>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</si>
  <si>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</si>
  <si>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</si>
  <si>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</si>
  <si>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</si>
  <si>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</si>
  <si>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</si>
  <si>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</si>
  <si>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</si>
  <si>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</si>
  <si>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</si>
  <si>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</si>
  <si>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</si>
  <si>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</si>
  <si>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</si>
  <si>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</si>
  <si>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</si>
  <si>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</si>
  <si>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</si>
  <si>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</si>
  <si>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</si>
  <si>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</si>
  <si>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</si>
  <si>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</si>
  <si>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</si>
  <si>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</si>
  <si>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</si>
  <si>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</si>
  <si>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</si>
  <si>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</si>
  <si>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</si>
  <si>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</si>
  <si>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</si>
  <si>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</si>
  <si>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</si>
  <si>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</si>
  <si>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</si>
  <si>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</si>
  <si>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</si>
  <si>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</si>
  <si>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</si>
  <si>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</si>
  <si>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</si>
  <si>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</si>
  <si>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</si>
  <si>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</si>
  <si>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</si>
  <si>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</si>
  <si>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</si>
  <si>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</si>
  <si>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</si>
  <si>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</si>
  <si>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</si>
  <si>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</si>
  <si>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</si>
  <si>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</si>
  <si>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</si>
  <si>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</si>
  <si>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</si>
  <si>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</si>
  <si>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</si>
  <si>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</si>
  <si>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</si>
  <si>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</si>
  <si>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</si>
  <si>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</si>
  <si>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</si>
  <si>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</si>
  <si>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</si>
  <si>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</si>
  <si>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</si>
  <si>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</si>
  <si>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</si>
  <si>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</si>
  <si>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</si>
  <si>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</si>
  <si>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</si>
  <si>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</si>
  <si>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</si>
  <si>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</si>
  <si>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</si>
  <si>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</si>
  <si>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</si>
  <si>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</si>
  <si>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</si>
  <si>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</si>
  <si>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</si>
  <si>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</si>
  <si>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</si>
  <si>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</si>
  <si>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</si>
  <si>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</si>
  <si>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</si>
  <si>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</si>
  <si>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</si>
  <si>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</si>
  <si>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</si>
  <si>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</si>
  <si>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</si>
  <si>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</si>
  <si>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</si>
  <si>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</si>
  <si>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</si>
  <si>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</si>
  <si>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</si>
  <si>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</si>
  <si>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</si>
  <si>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</si>
  <si>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</si>
  <si>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</si>
  <si>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</si>
  <si>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</si>
  <si>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</si>
  <si>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</si>
  <si>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</si>
  <si>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</si>
  <si>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</si>
  <si>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</si>
  <si>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</si>
  <si>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</si>
  <si>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</si>
  <si>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</si>
  <si>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</si>
  <si>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</si>
  <si>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</si>
  <si>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</si>
  <si>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</si>
  <si>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</si>
  <si>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</si>
  <si>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</si>
  <si>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</si>
  <si>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</si>
  <si>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</si>
  <si>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</si>
  <si>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</si>
  <si>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</si>
  <si>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</si>
  <si>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</si>
  <si>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</si>
  <si>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</si>
  <si>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</si>
  <si>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</si>
  <si>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</si>
  <si>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</si>
  <si>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</si>
  <si>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</si>
  <si>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</si>
  <si>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</si>
  <si>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</si>
  <si>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</si>
  <si>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</si>
  <si>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</si>
  <si>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</si>
  <si>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</si>
  <si>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</si>
  <si>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</si>
  <si>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</si>
  <si>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</si>
  <si>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</si>
  <si>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</si>
  <si>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</si>
  <si>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</si>
  <si>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</si>
  <si>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</si>
  <si>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</si>
  <si>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</si>
  <si>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</si>
  <si>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</si>
  <si>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</si>
  <si>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</si>
  <si>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</si>
  <si>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</si>
  <si>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</si>
  <si>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</si>
  <si>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</si>
  <si>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</si>
  <si>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</si>
  <si>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</si>
  <si>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</si>
  <si>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</si>
  <si>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</si>
  <si>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</si>
  <si>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</si>
  <si>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</si>
  <si>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</si>
  <si>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</si>
  <si>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</si>
  <si>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</si>
  <si>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</si>
  <si>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</si>
  <si>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</si>
  <si>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</si>
  <si>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</si>
  <si>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</si>
  <si>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</si>
  <si>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</si>
  <si>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</si>
  <si>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</si>
  <si>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</si>
  <si>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</si>
  <si>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</si>
  <si>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</si>
  <si>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</si>
  <si>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</si>
  <si>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</si>
  <si>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</si>
  <si>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</si>
  <si>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</si>
  <si>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</si>
  <si>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</si>
  <si>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</si>
  <si>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</si>
  <si>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</si>
  <si>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</si>
  <si>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</si>
  <si>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</si>
  <si>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</si>
  <si>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</si>
  <si>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</si>
  <si>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</si>
  <si>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</si>
  <si>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</si>
  <si>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</si>
  <si>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</si>
  <si>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</si>
  <si>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</si>
  <si>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</si>
  <si>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</si>
  <si>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</si>
  <si>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</si>
  <si>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</si>
  <si>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</si>
  <si>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</si>
  <si>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</si>
  <si>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</si>
  <si>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</si>
  <si>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</si>
  <si>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</si>
  <si>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</si>
  <si>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</si>
  <si>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</si>
  <si>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</si>
  <si>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</si>
  <si>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</si>
  <si>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</si>
  <si>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</si>
  <si>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</si>
  <si>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</si>
  <si>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</si>
  <si>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</si>
  <si>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</si>
  <si>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</si>
  <si>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</si>
  <si>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</si>
  <si>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</si>
  <si>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</si>
  <si>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</si>
  <si>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</si>
  <si>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</si>
  <si>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</si>
  <si>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</si>
  <si>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</si>
  <si>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</si>
  <si>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</si>
  <si>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</si>
  <si>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</si>
  <si>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</si>
  <si>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</si>
  <si>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</si>
  <si>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</si>
  <si>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</si>
  <si>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</si>
  <si>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</si>
  <si>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</si>
  <si>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</si>
  <si>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</si>
  <si>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</si>
  <si>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</si>
  <si>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</si>
  <si>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</si>
  <si>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</si>
  <si>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</si>
  <si>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</si>
  <si>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</si>
  <si>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</si>
  <si>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</si>
  <si>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</si>
  <si>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</si>
  <si>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</si>
  <si>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</si>
  <si>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</si>
  <si>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</si>
  <si>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</si>
  <si>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</si>
  <si>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</si>
  <si>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</si>
  <si>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</si>
  <si>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</si>
  <si>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</si>
  <si>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</si>
  <si>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</si>
  <si>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</si>
  <si>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</si>
  <si>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</si>
  <si>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</si>
  <si>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</si>
  <si>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</si>
  <si>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</si>
  <si>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</si>
  <si>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</si>
  <si>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</si>
  <si>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</si>
  <si>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</si>
  <si>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</si>
  <si>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</si>
  <si>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</si>
  <si>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</si>
  <si>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</si>
  <si>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</si>
  <si>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</si>
  <si>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</si>
  <si>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</si>
  <si>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</si>
  <si>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</si>
  <si>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</si>
  <si>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</si>
  <si>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</si>
  <si>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</si>
  <si>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</si>
  <si>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</si>
  <si>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</si>
  <si>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</si>
  <si>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</si>
  <si>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</si>
  <si>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</si>
  <si>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</si>
  <si>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</si>
  <si>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</si>
  <si>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</si>
  <si>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</si>
  <si>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</si>
  <si>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</si>
  <si>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</si>
  <si>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</si>
  <si>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</si>
  <si>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</si>
  <si>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</si>
  <si>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</si>
  <si>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</si>
  <si>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</si>
  <si>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</si>
  <si>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</si>
  <si>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</si>
  <si>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</si>
  <si>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</si>
  <si>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</si>
  <si>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</si>
  <si>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</si>
  <si>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</si>
  <si>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</si>
  <si>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</si>
  <si>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</si>
  <si>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</si>
  <si>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</si>
  <si>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</si>
  <si>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</si>
  <si>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</si>
  <si>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</si>
  <si>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</si>
  <si>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</si>
  <si>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</si>
  <si>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</si>
  <si>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</si>
  <si>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</si>
  <si>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</si>
  <si>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</si>
  <si>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</si>
  <si>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</si>
  <si>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</si>
  <si>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</si>
  <si>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</si>
  <si>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</si>
  <si>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</si>
  <si>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</si>
  <si>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</si>
  <si>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</si>
  <si>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</si>
  <si>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</si>
  <si>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</si>
  <si>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</si>
  <si>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</si>
  <si>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</si>
  <si>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</si>
  <si>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</si>
  <si>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</si>
  <si>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</si>
  <si>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</si>
  <si>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</si>
  <si>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</si>
  <si>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</si>
  <si>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</si>
  <si>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</si>
  <si>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</si>
  <si>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</si>
  <si>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</si>
  <si>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</si>
  <si>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</si>
  <si>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</si>
  <si>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</si>
  <si>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</si>
  <si>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</si>
  <si>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</si>
  <si>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</si>
  <si>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</si>
  <si>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</si>
  <si>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</si>
  <si>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</si>
  <si>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</si>
  <si>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</si>
  <si>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</si>
  <si>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</si>
  <si>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</si>
  <si>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</si>
  <si>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</si>
  <si>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</si>
  <si>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</si>
  <si>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</si>
  <si>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</si>
  <si>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</si>
  <si>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</si>
  <si>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</si>
  <si>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</si>
  <si>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</si>
  <si>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</si>
  <si>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</si>
  <si>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</si>
  <si>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</si>
  <si>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</si>
  <si>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</si>
  <si>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</si>
  <si>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</si>
  <si>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</si>
  <si>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</si>
  <si>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</si>
  <si>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</si>
  <si>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</si>
  <si>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</si>
  <si>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</si>
  <si>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</si>
  <si>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</si>
  <si>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</si>
  <si>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</si>
  <si>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</si>
  <si>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</si>
  <si>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</si>
  <si>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</si>
  <si>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</si>
  <si>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</si>
  <si>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</si>
  <si>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</si>
  <si>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</si>
  <si>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</si>
  <si>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</si>
  <si>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</si>
  <si>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</si>
  <si>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</si>
  <si>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</si>
  <si>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</si>
  <si>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</si>
  <si>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</si>
  <si>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</si>
  <si>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</si>
  <si>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</si>
  <si>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</si>
  <si>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</si>
  <si>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</si>
  <si>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</si>
  <si>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</si>
  <si>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</si>
  <si>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</si>
  <si>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</si>
  <si>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</si>
  <si>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</si>
  <si>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</si>
  <si>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</si>
  <si>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</si>
  <si>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</si>
  <si>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</si>
  <si>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</si>
  <si>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</si>
  <si>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</si>
  <si>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</si>
  <si>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</si>
  <si>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</si>
  <si>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</si>
  <si>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</si>
  <si>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</si>
  <si>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</si>
  <si>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</si>
  <si>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</si>
  <si>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</si>
  <si>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</si>
  <si>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</si>
  <si>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</si>
  <si>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</si>
  <si>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</si>
  <si>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</si>
  <si>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</si>
  <si>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</si>
  <si>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</si>
  <si>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</si>
  <si>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</si>
  <si>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</si>
  <si>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</si>
  <si>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</si>
  <si>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</si>
  <si>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</si>
  <si>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</si>
  <si>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</si>
  <si>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</si>
  <si>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</si>
  <si>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</si>
  <si>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</si>
  <si>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</si>
  <si>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</si>
  <si>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</si>
  <si>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</si>
  <si>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</si>
  <si>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</si>
  <si>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</si>
  <si>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</si>
  <si>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</si>
  <si>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</si>
  <si>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</si>
  <si>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</si>
  <si>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</si>
  <si>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</si>
  <si>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</si>
  <si>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</si>
  <si>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</si>
  <si>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</si>
  <si>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</si>
  <si>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</si>
  <si>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</si>
  <si>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</si>
  <si>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</si>
  <si>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</si>
  <si>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</si>
  <si>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</si>
  <si>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</si>
  <si>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</si>
  <si>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</si>
  <si>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</si>
  <si>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</si>
  <si>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</si>
  <si>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</si>
  <si>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</si>
  <si>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</si>
  <si>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</si>
  <si>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</si>
  <si>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</si>
  <si>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</si>
  <si>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</si>
  <si>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</si>
  <si>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</si>
  <si>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</si>
  <si>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</si>
  <si>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</si>
  <si>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</si>
  <si>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</si>
  <si>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</si>
  <si>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</si>
  <si>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</si>
  <si>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</si>
  <si>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</si>
  <si>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</si>
  <si>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</si>
  <si>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</si>
  <si>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</si>
  <si>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</si>
  <si>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</si>
  <si>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</si>
  <si>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</si>
  <si>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</si>
  <si>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</si>
  <si>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</si>
  <si>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</si>
  <si>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</si>
  <si>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</si>
  <si>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</si>
  <si>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</si>
  <si>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</si>
  <si>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</si>
  <si>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</si>
  <si>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</si>
  <si>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</si>
  <si>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</si>
  <si>
    <t>**Description:** This policy causes additional nuclear capacity to be built relative to the BAU case.  // **Guidance for setting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</si>
</sst>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27</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Georgia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7.078259139086895</v>
      </c>
      <c r="C7" s="118">
        <f>D28</f>
        <v>7.6132600000000004</v>
      </c>
      <c r="D7" s="75">
        <v>0.06</v>
      </c>
      <c r="E7" s="75">
        <v>0.02</v>
      </c>
      <c r="F7" s="117">
        <f t="shared" si="0"/>
        <v>7.1564643999999999</v>
      </c>
      <c r="G7" s="117">
        <f t="shared" si="0"/>
        <v>7.4609947999999999</v>
      </c>
      <c r="H7" s="69"/>
      <c r="I7" s="76">
        <f t="shared" si="1"/>
        <v>-1.1048657498458514E-2</v>
      </c>
      <c r="J7" s="76">
        <f t="shared" si="3"/>
        <v>-5.407200462605255E-2</v>
      </c>
      <c r="K7" s="69" t="str">
        <f t="shared" si="2"/>
        <v>In a scenario limiting global warming to 1.5 °C, Georgia would need to cut its agriculture emissions by -5 to -1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Georgia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6.5240301625524797</v>
      </c>
      <c r="C9" s="118">
        <f>C28</f>
        <v>1.59965</v>
      </c>
      <c r="D9" s="75">
        <v>0.06</v>
      </c>
      <c r="E9" s="75">
        <v>0.02</v>
      </c>
      <c r="F9" s="117">
        <f t="shared" si="0"/>
        <v>1.503671</v>
      </c>
      <c r="G9" s="117">
        <f t="shared" si="0"/>
        <v>1.5676570000000001</v>
      </c>
      <c r="H9" s="69"/>
      <c r="I9" s="76">
        <f t="shared" si="1"/>
        <v>0.76951807969390207</v>
      </c>
      <c r="J9" s="76">
        <f t="shared" si="3"/>
        <v>0.75971033840428082</v>
      </c>
      <c r="K9" s="69" t="str">
        <f t="shared" si="2"/>
        <v>In a scenario limiting global warming to 1.5 °C, Georgia would need to cut its waste emissions by 76 to 77 percent of 2005 levels.</v>
      </c>
      <c r="L9" s="69"/>
      <c r="M9" s="69"/>
      <c r="N9" s="69"/>
      <c r="O9" s="69"/>
      <c r="P9" s="69"/>
      <c r="Q9" s="69"/>
      <c r="R9" s="69"/>
      <c r="S9" s="69"/>
      <c r="T9" s="69"/>
      <c r="U9" s="69"/>
      <c r="V9" s="69"/>
      <c r="W9" s="69"/>
      <c r="X9" s="69"/>
      <c r="Y9" s="69"/>
      <c r="Z9" s="69"/>
    </row>
    <row r="10" spans="1:26" x14ac:dyDescent="0.25">
      <c r="A10" s="73" t="s">
        <v>1865</v>
      </c>
      <c r="B10" s="119">
        <f>SUM(B3:B9)</f>
        <v>7.1639293016393744</v>
      </c>
      <c r="C10" s="119">
        <f>SUM(C3:C9)</f>
        <v>60.091929999999991</v>
      </c>
      <c r="D10" s="76">
        <f>1-F10/$C10</f>
        <v>0.52651809652311032</v>
      </c>
      <c r="E10" s="76">
        <f>1-G10/$C10</f>
        <v>0.37781239843686165</v>
      </c>
      <c r="F10" s="117">
        <f>SUM(F3:F9)</f>
        <v>28.452441400000005</v>
      </c>
      <c r="G10" s="117">
        <f>SUM(G3:G9)</f>
        <v>37.388453799999994</v>
      </c>
      <c r="H10" s="171">
        <f>IFERROR(B10*(1-'Unique State Inputs'!A$8),"")</f>
        <v>3.9401611159016561</v>
      </c>
      <c r="I10" s="76">
        <f t="shared" si="1"/>
        <v>-2.9716250959496522</v>
      </c>
      <c r="J10" s="76">
        <f t="shared" si="3"/>
        <v>-4.2189869868542837</v>
      </c>
      <c r="K10" s="69" t="str">
        <f t="shared" si="2"/>
        <v>In a scenario limiting global warming to 1.5 °C, Georgia would need to cut its total (including land use) emissions by -422 to -297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13.602289301639374</v>
      </c>
      <c r="C11" s="119">
        <f>SUM(C3:C9)-C8</f>
        <v>66.530289999999994</v>
      </c>
      <c r="D11" s="76">
        <f>1-F11/$C11</f>
        <v>0.47556516888773503</v>
      </c>
      <c r="E11" s="76">
        <f>1-G11/$C11</f>
        <v>0.34125022151564344</v>
      </c>
      <c r="F11" s="117">
        <f>F10-F8</f>
        <v>34.890801400000008</v>
      </c>
      <c r="G11" s="117">
        <f>G10-G8</f>
        <v>43.826813799999996</v>
      </c>
      <c r="H11" s="171">
        <f>IFERROR(B11*(1-'Unique State Inputs'!A$8),"")</f>
        <v>7.4812591159016559</v>
      </c>
      <c r="I11" s="76">
        <f t="shared" si="1"/>
        <v>-1.5650683224179698</v>
      </c>
      <c r="J11" s="76">
        <f t="shared" si="3"/>
        <v>-2.2220174728027513</v>
      </c>
      <c r="K11" s="69" t="str">
        <f t="shared" si="2"/>
        <v>In a scenario limiting global warming to 1.5 °C, Georgia would need to cut its total (excluding land use) emissions by -222 to -157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abSelected="1" topLeftCell="F1" zoomScale="85" zoomScaleNormal="85" workbookViewId="0">
      <pane ySplit="1" topLeftCell="A239" activePane="bottomLeft" state="frozen"/>
      <selection pane="bottomLeft" activeCell="M260" sqref="M260"/>
    </sheetView>
  </sheetViews>
  <sheetFormatPr defaultColWidth="9.140625" defaultRowHeight="15" x14ac:dyDescent="0.25"/>
  <cols>
    <col min="1" max="1" width="18" style="183" customWidth="1"/>
    <col min="2" max="2" width="46.42578125" style="183" customWidth="1"/>
    <col min="3"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Georgia had 3450 EV charging outlets, approximately 32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Georgia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Georgia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Georgia,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Georgia, the share of electricity among fuels used for heating in urban, residential buildings will fall from 5.4% to 5%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Georgia, the share of electricity among fuels used by appliances in urban, residential buildings will fall from 62.8% to 54.3%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Georgia, the share of electricity among fuels used for heating in rural, residential buildings will fall from 5.4% to 5%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62.8% to 54.3%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Georgia, the share of electricity among fuels used for heating in commercial buildings will fall from 0.6% to 0.5%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Georgia, the share of electricity among fuels used by appliances in commercial buildings will fall from 42.8% to 25.1%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Georgia, the share of electricity among fuels used by other components in commercial buildings will fall from 68.4% to 87.8% through 2050.</v>
      </c>
      <c r="Q140" s="259" t="str">
        <f t="shared" si="40"/>
        <v>buildings-sector-main.html#component-elec</v>
      </c>
      <c r="R140" s="259" t="str">
        <f t="shared" si="40"/>
        <v>building-component-electrification.html</v>
      </c>
      <c r="S140" s="218"/>
      <c r="T140" s="217"/>
      <c r="U140" s="183" t="s">
        <v>143</v>
      </c>
    </row>
    <row r="141" spans="1:21" s="191" customFormat="1" ht="9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9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9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9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9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9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9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9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9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9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9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9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9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9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9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9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9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9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Georgia.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includingGeorgia.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Georgia, a 100% setting provides for an additional 3209 MW of demand response capacity in 2050 (on top of a BAU quantity of 1038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Georgia will retire 983 MW of coal by 2050. Georgia currently has 8416 MW of coal capacity.</v>
      </c>
      <c r="Q224" s="186" t="s">
        <v>661</v>
      </c>
      <c r="R224" s="193" t="s">
        <v>662</v>
      </c>
      <c r="S224" s="207" t="s">
        <v>663</v>
      </c>
      <c r="T224" s="186" t="s">
        <v>664</v>
      </c>
      <c r="U224" s="183" t="s">
        <v>665</v>
      </c>
    </row>
    <row r="225" spans="1:21" ht="45"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Georgia will retire 0 MW of gas non-peaking plants by 2050. Georgia currently has 8010MW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Georgia will retire 0 MW of nuclear capacity by 2050. Georgia currently has 4061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Georgia will retire 0 MW of biomass capacity by 2050. Georgia currently has 289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Georgia will retire 0 MW of petroleum capacity by 2050. Georgia currently has 852 MW of petroleum capacity.</v>
      </c>
      <c r="Q233" s="186"/>
      <c r="R233" s="193"/>
      <c r="S233" s="207"/>
      <c r="T233" s="186"/>
      <c r="U233" s="183" t="s">
        <v>147</v>
      </c>
    </row>
    <row r="234" spans="1:21" ht="45"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Georgia will retire 0 MW of natural gas peaker capacity by 2050. Georgia currently has 8439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Georgia will retire 0 MW of natural gas peaker capacity by 2050. Georgia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Georgia had about 0 of grid battery storage.  The BAU scenario is based on EIA AEO data and sees grid battery capacity reach 0 by 2050.  The additional potential is based on NREL's Renewable Electricity Futures Study (80% RE-ITI (2014) scenario) and suggests Georgia could reach 0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O260" si="79">O$172</f>
        <v>on/off</v>
      </c>
      <c r="Q259" s="201"/>
      <c r="R259" s="193"/>
      <c r="S259" s="221"/>
      <c r="T259" s="201"/>
    </row>
    <row r="260" spans="1:21" s="191" customFormat="1" ht="30"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311</v>
      </c>
      <c r="J260" s="191" t="str">
        <f t="shared" ref="J260:J273" si="80">J$258</f>
        <v>Non BAU Mandated Capacity Construction</v>
      </c>
      <c r="K260" s="225"/>
      <c r="L260" s="183"/>
      <c r="M260" s="183">
        <v>0</v>
      </c>
      <c r="N260" s="183">
        <v>1</v>
      </c>
      <c r="O260" s="201" t="str">
        <f t="shared" si="79"/>
        <v>on/off</v>
      </c>
      <c r="P260" s="274" t="s">
        <v>2197</v>
      </c>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60"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60"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60"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60"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60"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37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Georgia had 3450 EV charging outlets, approximately 32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Georgia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Georgia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Georgia,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Georgia, the share of electricity among fuels used for heating in urban, residential buildings will fall from 5.4% to 5%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Georgia, the share of electricity among fuels used by appliances in urban, residential buildings will fall from 62.8% to 54.3%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Georgia, the share of electricity among fuels used for heating in rural, residential buildings will fall from 5.4% to 5%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62.8% to 54.3%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Georgia, the share of electricity among fuels used for heating in commercial buildings will fall from 0.6% to 0.5%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Georgia, the share of electricity among fuels used by appliances in commercial buildings will fall from 42.8% to 25.1%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Georgia, the share of electricity among fuels used by other components in commercial buildings will fall from 68.4% to 87.8%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Georgia.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includingGeorgia.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Georgia increased by 70%.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Georgia, a 100% setting provides for an additional 3209 MW of demand response capacity in 2050 (on top of a BAU quantity of 1038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Georgia will retire 983 MW of coal by 2050. Georgia currently has 8416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Georgia will retire 0 MW of gas non-peaking plants by 2050. Georgia currently has 8010MW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Georgia will retire 0 MW of nuclear capacity by 2050. Georgia currently has 4061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Georgia will retire 0 MW of biomass capacity by 2050. Georgia currently has 289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Georgia will retire 0 MW of biomass capacity by 2050. Georgia currently has 289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Georgia will retire 0 MW of petroleum capacity by 2050. Georgia currently has 852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Georgia will retire 0 MW of natural gas peaker capacity by 2050. Georgia currently has 8439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Georgia will retire 0 MW of natural gas peaker capacity by 2050. Georgia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Georgia had about 0 of grid battery storage.  The BAU scenario is based on EIA AEO data and sees grid battery capacity reach 0 by 2050.  The additional potential is based on NREL's Renewable Electricity Futures Study (80% RE-ITI (2014) scenario) and suggests Georgia could reach 0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Georgia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37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Georgia</v>
      </c>
      <c r="B6" s="145">
        <f>SUMIFS(B7:B57,$A7:$A57,$A$6)</f>
        <v>3450</v>
      </c>
      <c r="C6" s="145">
        <f>SUMIFS(C7:C57,$A7:$A57,$A$6)</f>
        <v>10725351</v>
      </c>
      <c r="D6" s="145">
        <f>ROUND(SUMIFS(D7:D57,$A7:$A57,$A$6),2)</f>
        <v>32.17</v>
      </c>
      <c r="E6" s="145">
        <f t="shared" ref="E6:L6" si="0">SUMIFS(E7:E57,$A7:$A57,$A$6)</f>
        <v>0</v>
      </c>
      <c r="F6" s="145">
        <f t="shared" si="0"/>
        <v>0</v>
      </c>
      <c r="G6" s="145">
        <f t="shared" si="0"/>
        <v>0</v>
      </c>
      <c r="H6" s="145">
        <f t="shared" si="0"/>
        <v>0</v>
      </c>
      <c r="I6" s="145">
        <f t="shared" si="0"/>
        <v>14025574</v>
      </c>
      <c r="J6" s="145">
        <f t="shared" si="0"/>
        <v>0</v>
      </c>
      <c r="K6" s="145">
        <f t="shared" si="0"/>
        <v>23887860</v>
      </c>
      <c r="L6" s="145">
        <f t="shared" si="0"/>
        <v>0</v>
      </c>
      <c r="M6" s="145">
        <f>ROUND(SUMIFS(M7:M57,$A7:$A57,$A$6)*100,0)</f>
        <v>70</v>
      </c>
      <c r="N6" s="145">
        <f>ROUND(SUMIFS(N7:N57,$A7:$A57,$A$6)*100,0)</f>
        <v>0</v>
      </c>
      <c r="O6" s="145">
        <f t="shared" ref="O6:AM6" si="1">ROUND(SUMIFS(O7:O57,$A7:$A57,$A$6),0)</f>
        <v>2171</v>
      </c>
      <c r="P6" s="145">
        <f t="shared" si="1"/>
        <v>1038</v>
      </c>
      <c r="Q6" s="145">
        <f t="shared" si="1"/>
        <v>983</v>
      </c>
      <c r="R6" s="145">
        <f t="shared" si="1"/>
        <v>0</v>
      </c>
      <c r="S6" s="145">
        <f t="shared" si="1"/>
        <v>0</v>
      </c>
      <c r="T6" s="145">
        <f t="shared" si="1"/>
        <v>0</v>
      </c>
      <c r="U6" s="145">
        <f t="shared" si="1"/>
        <v>0</v>
      </c>
      <c r="V6" s="145">
        <f t="shared" si="1"/>
        <v>0</v>
      </c>
      <c r="W6" s="145">
        <f t="shared" si="1"/>
        <v>0</v>
      </c>
      <c r="X6" s="145">
        <f t="shared" si="1"/>
        <v>8416</v>
      </c>
      <c r="Y6" s="145">
        <f t="shared" si="1"/>
        <v>8010</v>
      </c>
      <c r="Z6" s="145">
        <f t="shared" si="1"/>
        <v>4061</v>
      </c>
      <c r="AA6" s="145">
        <f t="shared" si="1"/>
        <v>2026</v>
      </c>
      <c r="AB6" s="145">
        <f t="shared" si="1"/>
        <v>0</v>
      </c>
      <c r="AC6" s="145">
        <f t="shared" si="1"/>
        <v>1510</v>
      </c>
      <c r="AD6" s="145">
        <f t="shared" si="1"/>
        <v>0</v>
      </c>
      <c r="AE6" s="145">
        <f t="shared" si="1"/>
        <v>289</v>
      </c>
      <c r="AF6" s="145">
        <f t="shared" si="1"/>
        <v>0</v>
      </c>
      <c r="AG6" s="145">
        <f t="shared" si="1"/>
        <v>852</v>
      </c>
      <c r="AH6" s="145">
        <f t="shared" si="1"/>
        <v>8439</v>
      </c>
      <c r="AI6" s="145">
        <f t="shared" si="1"/>
        <v>0</v>
      </c>
      <c r="AJ6" s="145">
        <f t="shared" si="1"/>
        <v>0</v>
      </c>
      <c r="AK6" s="145">
        <f t="shared" si="1"/>
        <v>0</v>
      </c>
      <c r="AL6" s="145">
        <f t="shared" si="1"/>
        <v>0</v>
      </c>
      <c r="AM6" s="145">
        <f t="shared" si="1"/>
        <v>0</v>
      </c>
      <c r="AN6" s="145">
        <f>ROUND(SUMIFS(AN7:AN57,$A7:$A57,$A$6),)</f>
        <v>0</v>
      </c>
      <c r="AO6" s="145">
        <f t="shared" ref="AO6:AP6" si="2">ROUND(SUMIFS(AO7:AO57,$A7:$A57,$A$6),)</f>
        <v>0</v>
      </c>
      <c r="AP6" s="145">
        <f t="shared" si="2"/>
        <v>0</v>
      </c>
      <c r="AQ6" s="145">
        <f>ROUND(SUMIFS(AQ7:AQ57,$A7:$A57,$A$6),0)</f>
        <v>37</v>
      </c>
      <c r="AR6" s="146">
        <f>SUMIFS(AR7:AR57,$A7:$A57,$A$6)</f>
        <v>0.67287891548262657</v>
      </c>
      <c r="AS6" s="145">
        <f>ROUND(SUMIFS(AS7:AS57,$A7:$A57,$A$6),0)</f>
        <v>773</v>
      </c>
      <c r="AT6" s="145">
        <f>ROUND(SUMIFS(AT7:AT57,$A7:$A57,$A$6),0)</f>
        <v>1038</v>
      </c>
      <c r="AU6" s="145">
        <f>ROUND(SUMIFS(AU7:AU57,$A7:$A57,$A$6),0)</f>
        <v>3209</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GA</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GA</v>
      </c>
      <c r="D77" s="93">
        <v>2019</v>
      </c>
      <c r="E77" s="93">
        <v>2050</v>
      </c>
    </row>
    <row r="78" spans="1:40" ht="15.95" customHeight="1" x14ac:dyDescent="0.25">
      <c r="B78" s="93" t="s">
        <v>2058</v>
      </c>
      <c r="C78" s="93" t="s">
        <v>497</v>
      </c>
      <c r="D78" s="93" cm="1">
        <f t="array" ref="D78">ROUND(INDEX($B$95:$H$845,MATCH(1,($C78=$E$95:$E$845)*($B78=$F$95:$F$845)*($C$77=$B$95:$B$845),0),MATCH(D$77,$B$95:$H$95,0))*100,1)</f>
        <v>5.4</v>
      </c>
      <c r="E78" s="165" cm="1">
        <f t="array" ref="E78">ROUND(INDEX($B$95:$H$845,MATCH(1,($C78=$E$95:$E$845)*($B78=$F$95:$F$845)*($C$77=$B$95:$B$845),0),MATCH(E$77,$B$95:$H$95,0))*100,1)</f>
        <v>5</v>
      </c>
    </row>
    <row r="79" spans="1:40" ht="15.95" customHeight="1" x14ac:dyDescent="0.25">
      <c r="B79" s="165" t="s">
        <v>2058</v>
      </c>
      <c r="C79" s="93" t="s">
        <v>2057</v>
      </c>
      <c r="D79" s="165" cm="1">
        <f t="array" ref="D79">ROUND(INDEX($B$95:$H$845,MATCH(1,($C79=$E$95:$E$845)*($B79=$F$95:$F$845)*($C$77=$B$95:$B$845),0),MATCH(D$77,$B$95:$H$95,0))*100,1)</f>
        <v>62.8</v>
      </c>
      <c r="E79" s="165" cm="1">
        <f t="array" ref="E79">ROUND(INDEX($B$95:$H$845,MATCH(1,($C79=$E$95:$E$845)*($B79=$F$95:$F$845)*($C$77=$B$95:$B$845),0),MATCH(E$77,$B$95:$H$95,0))*100,1)</f>
        <v>54.3</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5.4</v>
      </c>
      <c r="E81" s="165" cm="1">
        <f t="array" ref="E81">ROUND(INDEX($B$95:$H$845,MATCH(1,($C81=$E$95:$E$845)*($B81=$F$95:$F$845)*($C$77=$B$95:$B$845),0),MATCH(E$77,$B$95:$H$95,0))*100,1)</f>
        <v>5</v>
      </c>
    </row>
    <row r="82" spans="2:26" ht="15.95" customHeight="1" x14ac:dyDescent="0.25">
      <c r="B82" s="165" t="s">
        <v>2055</v>
      </c>
      <c r="C82" s="165" t="s">
        <v>2057</v>
      </c>
      <c r="D82" s="165" cm="1">
        <f t="array" ref="D82">ROUND(INDEX($B$95:$H$845,MATCH(1,($C82=$E$95:$E$845)*($B82=$F$95:$F$845)*($C$77=$B$95:$B$845),0),MATCH(D$77,$B$95:$H$95,0))*100,1)</f>
        <v>62.8</v>
      </c>
      <c r="E82" s="165" cm="1">
        <f t="array" ref="E82">ROUND(INDEX($B$95:$H$845,MATCH(1,($C82=$E$95:$E$845)*($B82=$F$95:$F$845)*($C$77=$B$95:$B$845),0),MATCH(E$77,$B$95:$H$95,0))*100,1)</f>
        <v>54.3</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GA</v>
      </c>
    </row>
    <row r="84" spans="2:26" ht="15.95" customHeight="1" x14ac:dyDescent="0.25">
      <c r="B84" s="93" t="s">
        <v>2059</v>
      </c>
      <c r="C84" s="165" t="s">
        <v>497</v>
      </c>
      <c r="D84" s="165" cm="1">
        <f t="array" ref="D84">ROUND(INDEX($B$95:$H$845,MATCH(1,($C84=$E$95:$E$845)*($B84=$F$95:$F$845)*($C$77=$B$95:$B$845),0),MATCH(D$77,$B$95:$H$95,0))*100,1)</f>
        <v>0.6</v>
      </c>
      <c r="E84" s="165" cm="1">
        <f t="array" ref="E84">ROUND(INDEX($B$95:$H$845,MATCH(1,($C84=$E$95:$E$845)*($B84=$F$95:$F$845)*($C$77=$B$95:$B$845),0),MATCH(E$77,$B$95:$H$95,0))*100,1)</f>
        <v>0.5</v>
      </c>
    </row>
    <row r="85" spans="2:26" ht="15.95" customHeight="1" x14ac:dyDescent="0.25">
      <c r="B85" s="165" t="s">
        <v>2059</v>
      </c>
      <c r="C85" s="165" t="s">
        <v>2057</v>
      </c>
      <c r="D85" s="165" cm="1">
        <f t="array" ref="D85">ROUND(INDEX($B$95:$H$845,MATCH(1,($C85=$E$95:$E$845)*($B85=$F$95:$F$845)*($C$77=$B$95:$B$845),0),MATCH(D$77,$B$95:$H$95,0))*100,1)</f>
        <v>42.8</v>
      </c>
      <c r="E85" s="165" cm="1">
        <f t="array" ref="E85">ROUND(INDEX($B$95:$H$845,MATCH(1,($C85=$E$95:$E$845)*($B85=$F$95:$F$845)*($C$77=$B$95:$B$845),0),MATCH(E$77,$B$95:$H$95,0))*100,1)</f>
        <v>25.1</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68.400000000000006</v>
      </c>
      <c r="E86" s="165" cm="1">
        <f t="array" ref="E86">ROUND(INDEX($B$95:$H$845,MATCH(1,($C86=$E$95:$E$845)*($B86=$F$95:$F$845)*($C$77=$B$95:$B$845),0),MATCH(E$77,$B$95:$H$95,0))*100,1)</f>
        <v>87.8</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Georgia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Georgia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Georgia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7.078259139086895</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-46.216384074634021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6.5240301625524797</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-32.614094772994648</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13.602289301639374</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06" t="s">
        <v>421</v>
      </c>
      <c r="B1" s="302"/>
      <c r="C1" s="302"/>
      <c r="D1" s="302"/>
      <c r="E1" s="302"/>
    </row>
    <row r="2" spans="1:5" x14ac:dyDescent="0.25">
      <c r="A2" s="307" t="s">
        <v>1913</v>
      </c>
      <c r="B2" s="302"/>
      <c r="C2" s="302"/>
      <c r="D2" s="302"/>
      <c r="E2" s="302"/>
    </row>
    <row r="19" spans="1:5" x14ac:dyDescent="0.25">
      <c r="A19" t="s">
        <v>1914</v>
      </c>
    </row>
    <row r="20" spans="1:5" x14ac:dyDescent="0.25">
      <c r="A20">
        <v>155400</v>
      </c>
      <c r="B20" t="s">
        <v>1915</v>
      </c>
    </row>
    <row r="21" spans="1:5" x14ac:dyDescent="0.25">
      <c r="A21" s="307" t="s">
        <v>1916</v>
      </c>
      <c r="B21" s="302"/>
      <c r="C21" s="302"/>
      <c r="D21" s="302"/>
      <c r="E21" s="302"/>
    </row>
    <row r="38" spans="1:5" x14ac:dyDescent="0.25">
      <c r="A38" t="s">
        <v>1914</v>
      </c>
    </row>
    <row r="39" spans="1:5" x14ac:dyDescent="0.25">
      <c r="A39">
        <v>100800</v>
      </c>
      <c r="B39" t="s">
        <v>1915</v>
      </c>
    </row>
    <row r="40" spans="1:5" x14ac:dyDescent="0.25">
      <c r="A40" s="307"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06"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06"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06"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06"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06"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06"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06" t="s">
        <v>516</v>
      </c>
      <c r="B134" s="302"/>
      <c r="C134" s="302"/>
      <c r="D134" s="302"/>
      <c r="E134" s="302"/>
    </row>
    <row r="135" spans="1:12" x14ac:dyDescent="0.25">
      <c r="A135" s="8" t="s">
        <v>1957</v>
      </c>
      <c r="B135" s="43"/>
      <c r="C135" s="43"/>
      <c r="D135" s="43"/>
      <c r="E135" s="43"/>
      <c r="F135" s="43"/>
      <c r="G135" s="43"/>
    </row>
    <row r="136" spans="1:12" ht="15.75" x14ac:dyDescent="0.3">
      <c r="A136" s="9"/>
      <c r="B136" s="309" t="s">
        <v>1958</v>
      </c>
      <c r="C136" s="310"/>
      <c r="D136" s="310"/>
      <c r="E136" s="311"/>
      <c r="F136" s="43"/>
      <c r="G136" s="43"/>
    </row>
    <row r="137" spans="1:12" ht="15.75" x14ac:dyDescent="0.3">
      <c r="A137" s="10"/>
      <c r="B137" s="309" t="s">
        <v>1959</v>
      </c>
      <c r="C137" s="311"/>
      <c r="D137" s="309" t="s">
        <v>1960</v>
      </c>
      <c r="E137" s="311"/>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06"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06"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06"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06"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06"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06"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8"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8"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8"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2021-05-13T16:34:39Z</dcterms:modified>
</cp:coreProperties>
</file>